
<file path=[Content_Types].xml><?xml version="1.0" encoding="utf-8"?>
<Types xmlns="http://schemas.openxmlformats.org/package/2006/content-types">
  <Default Extension="xml" ContentType="application/xml"/>
  <Default Extension="jpeg" ContentType="image/jpeg"/>
  <Default Extension="bin" ContentType="application/vnd.ms-office.vbaProject"/>
  <Default Extension="png" ContentType="image/png"/>
  <Default Extension="rels" ContentType="application/vnd.openxmlformats-package.relationships+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codeName="{00000000-0000-0000-0000-000000000000}"/>
  <workbookPr showInkAnnotation="0" codeName="ThisWorkbook" autoCompressPictures="0"/>
  <bookViews>
    <workbookView xWindow="0" yWindow="0" windowWidth="38400" windowHeight="22500" activeTab="7"/>
  </bookViews>
  <sheets>
    <sheet name="INICIO" sheetId="23" r:id="rId1"/>
    <sheet name="LÍNEA 1" sheetId="17" r:id="rId2"/>
    <sheet name="LÍNEA 2" sheetId="16" r:id="rId3"/>
    <sheet name="LÍNEA 3" sheetId="18" r:id="rId4"/>
    <sheet name="LÍNEA 4" sheetId="19" r:id="rId5"/>
    <sheet name="LÍNEA 5" sheetId="14" r:id="rId6"/>
    <sheet name="LÍNEA 6" sheetId="15" r:id="rId7"/>
    <sheet name="RESUMEN" sheetId="20" r:id="rId8"/>
    <sheet name="Gráficos" sheetId="22" r:id="rId9"/>
  </sheets>
  <definedNames>
    <definedName name="_xlnm._FilterDatabase" localSheetId="1" hidden="1">'LÍNEA 1'!$A$10:$CT$182</definedName>
    <definedName name="_xlnm._FilterDatabase" localSheetId="2" hidden="1">'LÍNEA 2'!$A$10:$CT$166</definedName>
    <definedName name="_xlnm._FilterDatabase" localSheetId="3" hidden="1">'LÍNEA 3'!$A$10:$CT$71</definedName>
    <definedName name="_xlnm._FilterDatabase" localSheetId="4" hidden="1">'LÍNEA 4'!$A$10:$CT$221</definedName>
    <definedName name="_xlnm._FilterDatabase" localSheetId="5" hidden="1">'LÍNEA 5'!$A$10:$CT$54</definedName>
    <definedName name="_xlnm._FilterDatabase" localSheetId="6" hidden="1">'LÍNEA 6'!$A$10:$CT$77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P109" i="17" l="1"/>
  <c r="BP139" i="17"/>
  <c r="BP140" i="17"/>
  <c r="BP138" i="17"/>
  <c r="BP137" i="17"/>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58" i="20"/>
  <c r="I157" i="20"/>
  <c r="BP30" i="17"/>
  <c r="BQ30" i="17"/>
  <c r="BP31" i="17"/>
  <c r="BQ31" i="17"/>
  <c r="BP67" i="17"/>
  <c r="BQ67" i="17"/>
  <c r="BP68" i="17"/>
  <c r="BQ68" i="17"/>
  <c r="BP75" i="17"/>
  <c r="BQ75" i="17"/>
  <c r="BP78" i="17"/>
  <c r="BQ78" i="17"/>
  <c r="BP79" i="17"/>
  <c r="BQ79" i="17"/>
  <c r="BP80" i="17"/>
  <c r="BQ80" i="17"/>
  <c r="BP81" i="17"/>
  <c r="BQ81" i="17"/>
  <c r="BP85" i="17"/>
  <c r="BQ85" i="17"/>
  <c r="BP86" i="17"/>
  <c r="BQ86" i="17"/>
  <c r="BP87" i="17"/>
  <c r="BQ87" i="17"/>
  <c r="BP88" i="17"/>
  <c r="BQ88" i="17"/>
  <c r="BP89" i="17"/>
  <c r="BQ89" i="17"/>
  <c r="BP90" i="17"/>
  <c r="BQ90" i="17"/>
  <c r="BP91" i="17"/>
  <c r="BQ91" i="17"/>
  <c r="BP92" i="17"/>
  <c r="BQ92" i="17"/>
  <c r="BP93" i="17"/>
  <c r="BQ93" i="17"/>
  <c r="BL47" i="18"/>
  <c r="BL48" i="18"/>
  <c r="BL46" i="18"/>
  <c r="BJ47" i="18"/>
  <c r="BJ48" i="18"/>
  <c r="BJ46" i="18"/>
  <c r="BL25" i="15"/>
  <c r="BM25" i="15"/>
  <c r="BL26" i="15"/>
  <c r="BM26" i="15"/>
  <c r="BL27" i="15"/>
  <c r="BM27" i="15"/>
  <c r="BL28" i="15"/>
  <c r="BM28" i="15"/>
  <c r="BL29" i="15"/>
  <c r="BM29" i="15"/>
  <c r="BL30" i="15"/>
  <c r="BM30" i="15"/>
  <c r="BL31" i="15"/>
  <c r="BM31" i="15"/>
  <c r="BL32" i="15"/>
  <c r="BM32" i="15"/>
  <c r="BL33" i="15"/>
  <c r="BM33" i="15"/>
  <c r="BL34" i="15"/>
  <c r="BM34" i="15"/>
  <c r="BL35" i="15"/>
  <c r="BM35" i="15"/>
  <c r="BL36" i="15"/>
  <c r="BM36" i="15"/>
  <c r="BL37" i="15"/>
  <c r="BM37" i="15"/>
  <c r="BL38" i="15"/>
  <c r="BM38" i="15"/>
  <c r="BL39" i="15"/>
  <c r="BM39" i="15"/>
  <c r="BL40" i="15"/>
  <c r="BM40" i="15"/>
  <c r="G140" i="20"/>
  <c r="BL14" i="17"/>
  <c r="BM14" i="17"/>
  <c r="BL15" i="17"/>
  <c r="BM15" i="17"/>
  <c r="BL16" i="17"/>
  <c r="BM16" i="17"/>
  <c r="BL17" i="17"/>
  <c r="BM17" i="17"/>
  <c r="BL18" i="17"/>
  <c r="BM18" i="17"/>
  <c r="BL19" i="17"/>
  <c r="BM19" i="17"/>
  <c r="G11" i="20"/>
  <c r="BJ14" i="17"/>
  <c r="BK14" i="17"/>
  <c r="BJ15" i="17"/>
  <c r="BK15" i="17"/>
  <c r="BJ16" i="17"/>
  <c r="BK16" i="17"/>
  <c r="BJ17" i="17"/>
  <c r="BK17" i="17"/>
  <c r="BJ18" i="17"/>
  <c r="BK18" i="17"/>
  <c r="BJ19" i="17"/>
  <c r="BK19" i="17"/>
  <c r="F11" i="20"/>
  <c r="BL11" i="17"/>
  <c r="BM11" i="17"/>
  <c r="BL12" i="17"/>
  <c r="BM12" i="17"/>
  <c r="BL13" i="17"/>
  <c r="BM13" i="17"/>
  <c r="G10" i="20"/>
  <c r="BL26" i="14"/>
  <c r="BM26" i="14"/>
  <c r="BL27" i="14"/>
  <c r="BM27" i="14"/>
  <c r="G128" i="20"/>
  <c r="AW108" i="16"/>
  <c r="AW109" i="16"/>
  <c r="I54" i="20"/>
  <c r="AW70" i="15"/>
  <c r="AW71" i="15"/>
  <c r="AW72" i="15"/>
  <c r="AW73" i="15"/>
  <c r="AW75" i="15"/>
  <c r="AW76" i="15"/>
  <c r="AY71" i="15"/>
  <c r="AY72" i="15"/>
  <c r="AY73" i="15"/>
  <c r="AY75" i="15"/>
  <c r="AY76" i="15"/>
  <c r="BA71" i="15"/>
  <c r="BA72" i="15"/>
  <c r="BA73" i="15"/>
  <c r="BA75" i="15"/>
  <c r="BA76" i="15"/>
  <c r="I147" i="20"/>
  <c r="AW61" i="15"/>
  <c r="AW62" i="15"/>
  <c r="AW63" i="15"/>
  <c r="AW64" i="15"/>
  <c r="AW65" i="15"/>
  <c r="AW66" i="15"/>
  <c r="AY61" i="15"/>
  <c r="AY62" i="15"/>
  <c r="AY63" i="15"/>
  <c r="AY64" i="15"/>
  <c r="AY65" i="15"/>
  <c r="AY66" i="15"/>
  <c r="BA61" i="15"/>
  <c r="BA62" i="15"/>
  <c r="BA63" i="15"/>
  <c r="BA64" i="15"/>
  <c r="BA65" i="15"/>
  <c r="BA66" i="15"/>
  <c r="I145" i="20"/>
  <c r="AW51" i="15"/>
  <c r="AW52" i="15"/>
  <c r="AW53" i="15"/>
  <c r="AW54" i="15"/>
  <c r="AW55" i="15"/>
  <c r="AW56" i="15"/>
  <c r="AW57" i="15"/>
  <c r="AW58" i="15"/>
  <c r="AW60" i="15"/>
  <c r="AY51" i="15"/>
  <c r="AY52" i="15"/>
  <c r="AY53" i="15"/>
  <c r="AY54" i="15"/>
  <c r="AY55" i="15"/>
  <c r="AY56" i="15"/>
  <c r="AY57" i="15"/>
  <c r="AY58" i="15"/>
  <c r="AY60" i="15"/>
  <c r="BA51" i="15"/>
  <c r="BA52" i="15"/>
  <c r="BA53" i="15"/>
  <c r="BA54" i="15"/>
  <c r="BA55" i="15"/>
  <c r="BA56" i="15"/>
  <c r="BA57" i="15"/>
  <c r="BA58" i="15"/>
  <c r="BA60" i="15"/>
  <c r="I144" i="20"/>
  <c r="AW49" i="15"/>
  <c r="AY49" i="15"/>
  <c r="BA49" i="15"/>
  <c r="I142" i="20"/>
  <c r="AW41" i="15"/>
  <c r="AW42" i="15"/>
  <c r="AW43" i="15"/>
  <c r="AW44" i="15"/>
  <c r="AW45" i="15"/>
  <c r="AW46" i="15"/>
  <c r="AW47" i="15"/>
  <c r="AY41" i="15"/>
  <c r="AY42" i="15"/>
  <c r="AY43" i="15"/>
  <c r="AY44" i="15"/>
  <c r="AY45" i="15"/>
  <c r="AY46" i="15"/>
  <c r="AY47" i="15"/>
  <c r="BA41" i="15"/>
  <c r="BA42" i="15"/>
  <c r="BA43" i="15"/>
  <c r="BA44" i="15"/>
  <c r="BA45" i="15"/>
  <c r="BA46" i="15"/>
  <c r="BA47" i="15"/>
  <c r="I141" i="20"/>
  <c r="AW25" i="15"/>
  <c r="AW27" i="15"/>
  <c r="AW30" i="15"/>
  <c r="AW31" i="15"/>
  <c r="AW32" i="15"/>
  <c r="AW33" i="15"/>
  <c r="AW34" i="15"/>
  <c r="AW35" i="15"/>
  <c r="AW36" i="15"/>
  <c r="AW37" i="15"/>
  <c r="AW38" i="15"/>
  <c r="AW40" i="15"/>
  <c r="AY25" i="15"/>
  <c r="AY27" i="15"/>
  <c r="AY30" i="15"/>
  <c r="AY31" i="15"/>
  <c r="AY32" i="15"/>
  <c r="AY33" i="15"/>
  <c r="AY34" i="15"/>
  <c r="AY35" i="15"/>
  <c r="AY36" i="15"/>
  <c r="AY37" i="15"/>
  <c r="AY38" i="15"/>
  <c r="AY40" i="15"/>
  <c r="BA25" i="15"/>
  <c r="BA27" i="15"/>
  <c r="BA30" i="15"/>
  <c r="BA31" i="15"/>
  <c r="BA32" i="15"/>
  <c r="BA33" i="15"/>
  <c r="BA34" i="15"/>
  <c r="BA35" i="15"/>
  <c r="BA36" i="15"/>
  <c r="BA37" i="15"/>
  <c r="BA38" i="15"/>
  <c r="BA40" i="15"/>
  <c r="I140" i="20"/>
  <c r="AW20" i="15"/>
  <c r="AW21" i="15"/>
  <c r="AW22" i="15"/>
  <c r="AW23" i="15"/>
  <c r="AW24" i="15"/>
  <c r="AY21" i="15"/>
  <c r="AY22" i="15"/>
  <c r="AY23" i="15"/>
  <c r="AY24" i="15"/>
  <c r="BA21" i="15"/>
  <c r="BA22" i="15"/>
  <c r="BA23" i="15"/>
  <c r="BA24" i="15"/>
  <c r="I139" i="20"/>
  <c r="AW11" i="15"/>
  <c r="AW12" i="15"/>
  <c r="AW14" i="15"/>
  <c r="AW16" i="15"/>
  <c r="AW17" i="15"/>
  <c r="AW18" i="15"/>
  <c r="AY11" i="15"/>
  <c r="AY12" i="15"/>
  <c r="AY14" i="15"/>
  <c r="AY16" i="15"/>
  <c r="AY17" i="15"/>
  <c r="AY18" i="15"/>
  <c r="BA11" i="15"/>
  <c r="BA12" i="15"/>
  <c r="BA14" i="15"/>
  <c r="BA16" i="15"/>
  <c r="BA17" i="15"/>
  <c r="BA18" i="15"/>
  <c r="I138" i="20"/>
  <c r="AW52" i="14"/>
  <c r="AW53" i="14"/>
  <c r="AY52" i="14"/>
  <c r="AY53" i="14"/>
  <c r="BA52" i="14"/>
  <c r="BA53" i="14"/>
  <c r="I135" i="20"/>
  <c r="AW45" i="14"/>
  <c r="AW46" i="14"/>
  <c r="AW48" i="14"/>
  <c r="AW49" i="14"/>
  <c r="AW50" i="14"/>
  <c r="AW51" i="14"/>
  <c r="AY45" i="14"/>
  <c r="AY46" i="14"/>
  <c r="AY48" i="14"/>
  <c r="AY49" i="14"/>
  <c r="AY50" i="14"/>
  <c r="AY51" i="14"/>
  <c r="BA45" i="14"/>
  <c r="BA46" i="14"/>
  <c r="BA48" i="14"/>
  <c r="BA49" i="14"/>
  <c r="BA50" i="14"/>
  <c r="BA51" i="14"/>
  <c r="I134" i="20"/>
  <c r="AW40" i="14"/>
  <c r="AW41" i="14"/>
  <c r="AW42" i="14"/>
  <c r="AY40" i="14"/>
  <c r="AY41" i="14"/>
  <c r="BA40" i="14"/>
  <c r="BA41" i="14"/>
  <c r="I133" i="20"/>
  <c r="I131" i="20"/>
  <c r="AW29" i="14"/>
  <c r="AW30" i="14"/>
  <c r="AW31" i="14"/>
  <c r="AW32" i="14"/>
  <c r="AW33" i="14"/>
  <c r="AW34" i="14"/>
  <c r="AW35" i="14"/>
  <c r="AY29" i="14"/>
  <c r="AY30" i="14"/>
  <c r="AY33" i="14"/>
  <c r="AY34" i="14"/>
  <c r="AY35" i="14"/>
  <c r="BA29" i="14"/>
  <c r="BA30" i="14"/>
  <c r="BA33" i="14"/>
  <c r="BA34" i="14"/>
  <c r="BA35" i="14"/>
  <c r="I130" i="20"/>
  <c r="AW28" i="14"/>
  <c r="AY28" i="14"/>
  <c r="BA28" i="14"/>
  <c r="I129" i="20"/>
  <c r="AW26" i="14"/>
  <c r="AW27" i="14"/>
  <c r="AY26" i="14"/>
  <c r="AY27" i="14"/>
  <c r="BA26" i="14"/>
  <c r="BA27" i="14"/>
  <c r="I128" i="20"/>
  <c r="AW25" i="14"/>
  <c r="AY25" i="14"/>
  <c r="BA25" i="14"/>
  <c r="I127" i="20"/>
  <c r="AW21" i="14"/>
  <c r="AW22" i="14"/>
  <c r="AW23" i="14"/>
  <c r="AY21" i="14"/>
  <c r="AY22" i="14"/>
  <c r="AY23" i="14"/>
  <c r="BA21" i="14"/>
  <c r="BA22" i="14"/>
  <c r="BA23" i="14"/>
  <c r="I125" i="20"/>
  <c r="AW16" i="14"/>
  <c r="AW17" i="14"/>
  <c r="AW18" i="14"/>
  <c r="AW19" i="14"/>
  <c r="AW20" i="14"/>
  <c r="AY16" i="14"/>
  <c r="AY17" i="14"/>
  <c r="AY18" i="14"/>
  <c r="AY19" i="14"/>
  <c r="AY20" i="14"/>
  <c r="BA16" i="14"/>
  <c r="BA17" i="14"/>
  <c r="BA18" i="14"/>
  <c r="BA19" i="14"/>
  <c r="BA20" i="14"/>
  <c r="I124" i="20"/>
  <c r="AW11" i="14"/>
  <c r="AW12" i="14"/>
  <c r="AW13" i="14"/>
  <c r="AW14" i="14"/>
  <c r="AW15" i="14"/>
  <c r="AY11" i="14"/>
  <c r="AY12" i="14"/>
  <c r="AY13" i="14"/>
  <c r="AY14" i="14"/>
  <c r="AY15" i="14"/>
  <c r="BA11" i="14"/>
  <c r="BA12" i="14"/>
  <c r="BA13" i="14"/>
  <c r="BA14" i="14"/>
  <c r="BA15" i="14"/>
  <c r="I123" i="20"/>
  <c r="AW218" i="19"/>
  <c r="AW219" i="19"/>
  <c r="AW220" i="19"/>
  <c r="AY218" i="19"/>
  <c r="AY219" i="19"/>
  <c r="AY220" i="19"/>
  <c r="BA218" i="19"/>
  <c r="BA219" i="19"/>
  <c r="BA220" i="19"/>
  <c r="I120" i="20"/>
  <c r="AW214" i="19"/>
  <c r="AW216" i="19"/>
  <c r="AW217" i="19"/>
  <c r="AY214" i="19"/>
  <c r="AY216" i="19"/>
  <c r="BA214" i="19"/>
  <c r="BA216" i="19"/>
  <c r="I119" i="20"/>
  <c r="AW206" i="19"/>
  <c r="AW207" i="19"/>
  <c r="AW208" i="19"/>
  <c r="AY206" i="19"/>
  <c r="AY207" i="19"/>
  <c r="AY208" i="19"/>
  <c r="BA206" i="19"/>
  <c r="BA207" i="19"/>
  <c r="BA208" i="19"/>
  <c r="I118" i="20"/>
  <c r="AW195" i="19"/>
  <c r="AW197" i="19"/>
  <c r="AW198" i="19"/>
  <c r="AW200" i="19"/>
  <c r="AW203" i="19"/>
  <c r="AY195" i="19"/>
  <c r="AY198" i="19"/>
  <c r="AY200" i="19"/>
  <c r="AY203" i="19"/>
  <c r="BA195" i="19"/>
  <c r="BA198" i="19"/>
  <c r="BA200" i="19"/>
  <c r="BA203" i="19"/>
  <c r="I117" i="20"/>
  <c r="AW191" i="19"/>
  <c r="AW193" i="19"/>
  <c r="AW194" i="19"/>
  <c r="AY191" i="19"/>
  <c r="AY193" i="19"/>
  <c r="AY194" i="19"/>
  <c r="BA193" i="19"/>
  <c r="BA194" i="19"/>
  <c r="I116" i="20"/>
  <c r="AW173" i="19"/>
  <c r="AW174" i="19"/>
  <c r="AW175" i="19"/>
  <c r="AW176" i="19"/>
  <c r="AW177" i="19"/>
  <c r="AW178" i="19"/>
  <c r="AW179" i="19"/>
  <c r="AW180" i="19"/>
  <c r="AW181" i="19"/>
  <c r="AW182" i="19"/>
  <c r="AW183" i="19"/>
  <c r="AW185" i="19"/>
  <c r="AW186" i="19"/>
  <c r="AW187" i="19"/>
  <c r="AW188" i="19"/>
  <c r="AY173" i="19"/>
  <c r="AY174" i="19"/>
  <c r="AY175" i="19"/>
  <c r="AY176" i="19"/>
  <c r="AY177" i="19"/>
  <c r="AY178" i="19"/>
  <c r="AY179" i="19"/>
  <c r="AY180" i="19"/>
  <c r="AY181" i="19"/>
  <c r="AY182" i="19"/>
  <c r="AY183" i="19"/>
  <c r="AY185" i="19"/>
  <c r="AY186" i="19"/>
  <c r="AY187" i="19"/>
  <c r="AY188" i="19"/>
  <c r="BA173" i="19"/>
  <c r="BA174" i="19"/>
  <c r="BA175" i="19"/>
  <c r="BA176" i="19"/>
  <c r="BA177" i="19"/>
  <c r="BA178" i="19"/>
  <c r="BA179" i="19"/>
  <c r="BA180" i="19"/>
  <c r="BA181" i="19"/>
  <c r="BA182" i="19"/>
  <c r="BA183" i="19"/>
  <c r="BA185" i="19"/>
  <c r="BA186" i="19"/>
  <c r="BA187" i="19"/>
  <c r="BA188" i="19"/>
  <c r="I114" i="20"/>
  <c r="AW169" i="19"/>
  <c r="AW170" i="19"/>
  <c r="AW171" i="19"/>
  <c r="AY169" i="19"/>
  <c r="AY170" i="19"/>
  <c r="AY171" i="19"/>
  <c r="BA169" i="19"/>
  <c r="BA170" i="19"/>
  <c r="BA171" i="19"/>
  <c r="I113" i="20"/>
  <c r="AW163" i="19"/>
  <c r="AW164" i="19"/>
  <c r="AW165" i="19"/>
  <c r="AW166" i="19"/>
  <c r="AW167" i="19"/>
  <c r="AY163" i="19"/>
  <c r="AY164" i="19"/>
  <c r="AY165" i="19"/>
  <c r="AY166" i="19"/>
  <c r="AY167" i="19"/>
  <c r="BA163" i="19"/>
  <c r="BA165" i="19"/>
  <c r="BA166" i="19"/>
  <c r="BA167" i="19"/>
  <c r="I111" i="20"/>
  <c r="I110" i="20"/>
  <c r="AW149" i="19"/>
  <c r="AW150" i="19"/>
  <c r="AW151" i="19"/>
  <c r="AW152" i="19"/>
  <c r="AW153" i="19"/>
  <c r="AW154" i="19"/>
  <c r="AY149" i="19"/>
  <c r="AY150" i="19"/>
  <c r="AY151" i="19"/>
  <c r="AY152" i="19"/>
  <c r="AY153" i="19"/>
  <c r="AY154" i="19"/>
  <c r="BA149" i="19"/>
  <c r="BA150" i="19"/>
  <c r="BA151" i="19"/>
  <c r="BA152" i="19"/>
  <c r="BA153" i="19"/>
  <c r="BA154" i="19"/>
  <c r="I109" i="20"/>
  <c r="AW148" i="19"/>
  <c r="AY148" i="19"/>
  <c r="BA148" i="19"/>
  <c r="I108" i="20"/>
  <c r="AW141" i="19"/>
  <c r="AW142" i="19"/>
  <c r="AW145" i="19"/>
  <c r="AW146" i="19"/>
  <c r="AY141" i="19"/>
  <c r="AY142" i="19"/>
  <c r="AY145" i="19"/>
  <c r="AY146" i="19"/>
  <c r="BA141" i="19"/>
  <c r="BA142" i="19"/>
  <c r="BA145" i="19"/>
  <c r="BA146" i="19"/>
  <c r="I107" i="20"/>
  <c r="AW138" i="19"/>
  <c r="AY138" i="19"/>
  <c r="BA138" i="19"/>
  <c r="I106" i="20"/>
  <c r="AW124" i="19"/>
  <c r="AW126" i="19"/>
  <c r="AW128" i="19"/>
  <c r="AW130" i="19"/>
  <c r="AW133" i="19"/>
  <c r="AY124" i="19"/>
  <c r="AY126" i="19"/>
  <c r="AY128" i="19"/>
  <c r="AY130" i="19"/>
  <c r="AY133" i="19"/>
  <c r="BA124" i="19"/>
  <c r="BA126" i="19"/>
  <c r="BA128" i="19"/>
  <c r="BA130" i="19"/>
  <c r="BA133" i="19"/>
  <c r="I105" i="20"/>
  <c r="AW121" i="19"/>
  <c r="AY121" i="19"/>
  <c r="BA121" i="19"/>
  <c r="I104" i="20"/>
  <c r="AW117" i="19"/>
  <c r="AW118" i="19"/>
  <c r="AW119" i="19"/>
  <c r="AY117" i="19"/>
  <c r="AY118" i="19"/>
  <c r="AY119" i="19"/>
  <c r="BA117" i="19"/>
  <c r="BA118" i="19"/>
  <c r="BA119" i="19"/>
  <c r="I102" i="20"/>
  <c r="AW114" i="19"/>
  <c r="AW115" i="19"/>
  <c r="AW116" i="19"/>
  <c r="AY114" i="19"/>
  <c r="AY115" i="19"/>
  <c r="AY116" i="19"/>
  <c r="BA114" i="19"/>
  <c r="BA115" i="19"/>
  <c r="BA116" i="19"/>
  <c r="I101" i="20"/>
  <c r="AW113" i="19"/>
  <c r="AY113" i="19"/>
  <c r="BA113" i="19"/>
  <c r="I100" i="20"/>
  <c r="AW110" i="19"/>
  <c r="AW111" i="19"/>
  <c r="AW112" i="19"/>
  <c r="AY110" i="19"/>
  <c r="AY111" i="19"/>
  <c r="AY112" i="19"/>
  <c r="BA110" i="19"/>
  <c r="BA111" i="19"/>
  <c r="BA112" i="19"/>
  <c r="I99" i="20"/>
  <c r="AW107" i="19"/>
  <c r="AW108" i="19"/>
  <c r="AW109" i="19"/>
  <c r="AY107" i="19"/>
  <c r="AY108" i="19"/>
  <c r="AY109" i="19"/>
  <c r="BA107" i="19"/>
  <c r="BA108" i="19"/>
  <c r="BA109" i="19"/>
  <c r="I98" i="20"/>
  <c r="AW105" i="19"/>
  <c r="AW106" i="19"/>
  <c r="AY105" i="19"/>
  <c r="AY106" i="19"/>
  <c r="BA105" i="19"/>
  <c r="BA106" i="19"/>
  <c r="I97" i="20"/>
  <c r="AW96" i="19"/>
  <c r="AW98" i="19"/>
  <c r="AW99" i="19"/>
  <c r="AW100" i="19"/>
  <c r="AW101" i="19"/>
  <c r="AW103" i="19"/>
  <c r="AY96" i="19"/>
  <c r="AY98" i="19"/>
  <c r="AY99" i="19"/>
  <c r="AY100" i="19"/>
  <c r="AY103" i="19"/>
  <c r="BA96" i="19"/>
  <c r="BA98" i="19"/>
  <c r="BA99" i="19"/>
  <c r="BA100" i="19"/>
  <c r="BA103" i="19"/>
  <c r="I95" i="20"/>
  <c r="AW94" i="19"/>
  <c r="AW95" i="19"/>
  <c r="AY94" i="19"/>
  <c r="AY95" i="19"/>
  <c r="BA94" i="19"/>
  <c r="BA95" i="19"/>
  <c r="I94" i="20"/>
  <c r="AW93" i="19"/>
  <c r="AY93" i="19"/>
  <c r="BA93" i="19"/>
  <c r="I93" i="20"/>
  <c r="I92" i="20"/>
  <c r="AW85" i="19"/>
  <c r="AY85" i="19"/>
  <c r="BA85" i="19"/>
  <c r="I91" i="20"/>
  <c r="AW77" i="19"/>
  <c r="AW78" i="19"/>
  <c r="AW81" i="19"/>
  <c r="AY77" i="19"/>
  <c r="AY78" i="19"/>
  <c r="AY81" i="19"/>
  <c r="BA77" i="19"/>
  <c r="BA78" i="19"/>
  <c r="BA81" i="19"/>
  <c r="I90" i="20"/>
  <c r="I89" i="20"/>
  <c r="AW68" i="19"/>
  <c r="AW69" i="19"/>
  <c r="AW70" i="19"/>
  <c r="AW71" i="19"/>
  <c r="AW72" i="19"/>
  <c r="AW73" i="19"/>
  <c r="AW74" i="19"/>
  <c r="AW75" i="19"/>
  <c r="AY68" i="19"/>
  <c r="AY69" i="19"/>
  <c r="AY70" i="19"/>
  <c r="AY71" i="19"/>
  <c r="AY72" i="19"/>
  <c r="AY73" i="19"/>
  <c r="AY74" i="19"/>
  <c r="AY75" i="19"/>
  <c r="BA68" i="19"/>
  <c r="BA69" i="19"/>
  <c r="BA70" i="19"/>
  <c r="BA71" i="19"/>
  <c r="BA72" i="19"/>
  <c r="BA73" i="19"/>
  <c r="BA74" i="19"/>
  <c r="BA75" i="19"/>
  <c r="I88" i="20"/>
  <c r="I87" i="20"/>
  <c r="AW45" i="19"/>
  <c r="AW50" i="19"/>
  <c r="AW52" i="19"/>
  <c r="AW53" i="19"/>
  <c r="AW54" i="19"/>
  <c r="AW55" i="19"/>
  <c r="AW57" i="19"/>
  <c r="AW58" i="19"/>
  <c r="AW62" i="19"/>
  <c r="AY45" i="19"/>
  <c r="AY50" i="19"/>
  <c r="AY52" i="19"/>
  <c r="AY53" i="19"/>
  <c r="AY54" i="19"/>
  <c r="AY55" i="19"/>
  <c r="AY57" i="19"/>
  <c r="AY58" i="19"/>
  <c r="AY62" i="19"/>
  <c r="BA45" i="19"/>
  <c r="BA50" i="19"/>
  <c r="BA52" i="19"/>
  <c r="BA53" i="19"/>
  <c r="BA54" i="19"/>
  <c r="BA55" i="19"/>
  <c r="BA57" i="19"/>
  <c r="BA58" i="19"/>
  <c r="BA62" i="19"/>
  <c r="I85" i="20"/>
  <c r="AW41" i="19"/>
  <c r="AW43" i="19"/>
  <c r="AY41" i="19"/>
  <c r="BA41" i="19"/>
  <c r="I84" i="20"/>
  <c r="AW24" i="19"/>
  <c r="AW26" i="19"/>
  <c r="AW27" i="19"/>
  <c r="AW29" i="19"/>
  <c r="AW30" i="19"/>
  <c r="AW38" i="19"/>
  <c r="AW39" i="19"/>
  <c r="AY24" i="19"/>
  <c r="AY26" i="19"/>
  <c r="AY27" i="19"/>
  <c r="AY29" i="19"/>
  <c r="AY30" i="19"/>
  <c r="AY38" i="19"/>
  <c r="AY39" i="19"/>
  <c r="BA24" i="19"/>
  <c r="BA26" i="19"/>
  <c r="BA27" i="19"/>
  <c r="BA29" i="19"/>
  <c r="BA30" i="19"/>
  <c r="BA38" i="19"/>
  <c r="BA39" i="19"/>
  <c r="I83" i="20"/>
  <c r="AW13" i="19"/>
  <c r="AW14" i="19"/>
  <c r="AW18" i="19"/>
  <c r="AW19" i="19"/>
  <c r="AW21" i="19"/>
  <c r="AW22" i="19"/>
  <c r="AY13" i="19"/>
  <c r="AY14" i="19"/>
  <c r="AY18" i="19"/>
  <c r="AY19" i="19"/>
  <c r="AY21" i="19"/>
  <c r="AY22" i="19"/>
  <c r="BA13" i="19"/>
  <c r="BA14" i="19"/>
  <c r="BA18" i="19"/>
  <c r="BA19" i="19"/>
  <c r="BA21" i="19"/>
  <c r="BA22" i="19"/>
  <c r="I82" i="20"/>
  <c r="AW62" i="18"/>
  <c r="AW63" i="18"/>
  <c r="AW65" i="18"/>
  <c r="AW66" i="18"/>
  <c r="AW68" i="18"/>
  <c r="AW69" i="18"/>
  <c r="AW70" i="18"/>
  <c r="AY62" i="18"/>
  <c r="AY63" i="18"/>
  <c r="AY66" i="18"/>
  <c r="AY68" i="18"/>
  <c r="AY69" i="18"/>
  <c r="AY70" i="18"/>
  <c r="BA62" i="18"/>
  <c r="BA63" i="18"/>
  <c r="BA66" i="18"/>
  <c r="BA68" i="18"/>
  <c r="BA69" i="18"/>
  <c r="BA70" i="18"/>
  <c r="I79" i="20"/>
  <c r="AW60" i="18"/>
  <c r="AW61" i="18"/>
  <c r="AY60" i="18"/>
  <c r="AY61" i="18"/>
  <c r="BA60" i="18"/>
  <c r="BA61" i="18"/>
  <c r="I78" i="20"/>
  <c r="AW55" i="18"/>
  <c r="AW56" i="18"/>
  <c r="AW58" i="18"/>
  <c r="AY56" i="18"/>
  <c r="AY58" i="18"/>
  <c r="BA56" i="18"/>
  <c r="BA58" i="18"/>
  <c r="I76" i="20"/>
  <c r="AW54" i="18"/>
  <c r="AY54" i="18"/>
  <c r="BA54" i="18"/>
  <c r="I75" i="20"/>
  <c r="AW40" i="18"/>
  <c r="AW41" i="18"/>
  <c r="AW42" i="18"/>
  <c r="AW43" i="18"/>
  <c r="AW44" i="18"/>
  <c r="AW45" i="18"/>
  <c r="AW50" i="18"/>
  <c r="AW51" i="18"/>
  <c r="AW52" i="18"/>
  <c r="AW53" i="18"/>
  <c r="AY41" i="18"/>
  <c r="AY42" i="18"/>
  <c r="AY43" i="18"/>
  <c r="AY44" i="18"/>
  <c r="AY45" i="18"/>
  <c r="AY50" i="18"/>
  <c r="AY51" i="18"/>
  <c r="AY52" i="18"/>
  <c r="AY53" i="18"/>
  <c r="BA41" i="18"/>
  <c r="BA42" i="18"/>
  <c r="BA43" i="18"/>
  <c r="BA44" i="18"/>
  <c r="BA45" i="18"/>
  <c r="BA49" i="18"/>
  <c r="BA50" i="18"/>
  <c r="BA51" i="18"/>
  <c r="BA52" i="18"/>
  <c r="BA53" i="18"/>
  <c r="I74" i="20"/>
  <c r="AW35" i="18"/>
  <c r="AY35" i="18"/>
  <c r="BA35" i="18"/>
  <c r="I72" i="20"/>
  <c r="AW29" i="18"/>
  <c r="AW31" i="18"/>
  <c r="AW32" i="18"/>
  <c r="AW33" i="18"/>
  <c r="AY29" i="18"/>
  <c r="AY31" i="18"/>
  <c r="AY32" i="18"/>
  <c r="AY33" i="18"/>
  <c r="BA29" i="18"/>
  <c r="BA31" i="18"/>
  <c r="BA32" i="18"/>
  <c r="BA33" i="18"/>
  <c r="I71" i="20"/>
  <c r="AW19" i="18"/>
  <c r="AW20" i="18"/>
  <c r="AW21" i="18"/>
  <c r="AW22" i="18"/>
  <c r="AW24" i="18"/>
  <c r="AW25" i="18"/>
  <c r="AW27" i="18"/>
  <c r="AW28" i="18"/>
  <c r="AY19" i="18"/>
  <c r="AY20" i="18"/>
  <c r="AY21" i="18"/>
  <c r="AY22" i="18"/>
  <c r="AY27" i="18"/>
  <c r="AY28" i="18"/>
  <c r="BA19" i="18"/>
  <c r="BA20" i="18"/>
  <c r="BA21" i="18"/>
  <c r="BA22" i="18"/>
  <c r="BA27" i="18"/>
  <c r="BA28" i="18"/>
  <c r="I70" i="20"/>
  <c r="AW14" i="18"/>
  <c r="AW15" i="18"/>
  <c r="AW16" i="18"/>
  <c r="AW17" i="18"/>
  <c r="AY14" i="18"/>
  <c r="AY15" i="18"/>
  <c r="AY16" i="18"/>
  <c r="AY17" i="18"/>
  <c r="BA14" i="18"/>
  <c r="BA15" i="18"/>
  <c r="BA16" i="18"/>
  <c r="BA17" i="18"/>
  <c r="I68" i="20"/>
  <c r="AW12" i="18"/>
  <c r="AW13" i="18"/>
  <c r="AY12" i="18"/>
  <c r="AY13" i="18"/>
  <c r="BA12" i="18"/>
  <c r="BA13" i="18"/>
  <c r="I67" i="20"/>
  <c r="AW162" i="16"/>
  <c r="AW163" i="16"/>
  <c r="AW164" i="16"/>
  <c r="AW165" i="16"/>
  <c r="AY162" i="16"/>
  <c r="AY163" i="16"/>
  <c r="AY164" i="16"/>
  <c r="AY165" i="16"/>
  <c r="BA162" i="16"/>
  <c r="BA163" i="16"/>
  <c r="BA164" i="16"/>
  <c r="BA165" i="16"/>
  <c r="I64" i="20"/>
  <c r="AW160" i="16"/>
  <c r="AY160" i="16"/>
  <c r="BA160" i="16"/>
  <c r="I63" i="20"/>
  <c r="AW158" i="16"/>
  <c r="AW159" i="16"/>
  <c r="AY158" i="16"/>
  <c r="AY159" i="16"/>
  <c r="BA158" i="16"/>
  <c r="BA159" i="16"/>
  <c r="I62" i="20"/>
  <c r="AW152" i="16"/>
  <c r="AW153" i="16"/>
  <c r="AW154" i="16"/>
  <c r="AW155" i="16"/>
  <c r="AY152" i="16"/>
  <c r="AY153" i="16"/>
  <c r="AY154" i="16"/>
  <c r="AY155" i="16"/>
  <c r="BA152" i="16"/>
  <c r="BA153" i="16"/>
  <c r="BA154" i="16"/>
  <c r="BA155" i="16"/>
  <c r="I61" i="20"/>
  <c r="AW145" i="16"/>
  <c r="AW146" i="16"/>
  <c r="AW147" i="16"/>
  <c r="AW150" i="16"/>
  <c r="AY145" i="16"/>
  <c r="AY146" i="16"/>
  <c r="AY147" i="16"/>
  <c r="BA145" i="16"/>
  <c r="BA146" i="16"/>
  <c r="BA147" i="16"/>
  <c r="I59" i="20"/>
  <c r="AW138" i="16"/>
  <c r="AW140" i="16"/>
  <c r="AW141" i="16"/>
  <c r="AW143" i="16"/>
  <c r="AW144" i="16"/>
  <c r="AY138" i="16"/>
  <c r="AY140" i="16"/>
  <c r="AY143" i="16"/>
  <c r="AY144" i="16"/>
  <c r="BA138" i="16"/>
  <c r="BA140" i="16"/>
  <c r="BA143" i="16"/>
  <c r="BA144" i="16"/>
  <c r="I58" i="20"/>
  <c r="AW129" i="16"/>
  <c r="AW131" i="16"/>
  <c r="AW133" i="16"/>
  <c r="AW134" i="16"/>
  <c r="AW135" i="16"/>
  <c r="AW136" i="16"/>
  <c r="AW137" i="16"/>
  <c r="AY129" i="16"/>
  <c r="AY131" i="16"/>
  <c r="AY134" i="16"/>
  <c r="AY136" i="16"/>
  <c r="AY137" i="16"/>
  <c r="BA129" i="16"/>
  <c r="BA131" i="16"/>
  <c r="BA134" i="16"/>
  <c r="BA136" i="16"/>
  <c r="BA137" i="16"/>
  <c r="I57" i="20"/>
  <c r="AW114" i="16"/>
  <c r="AW115" i="16"/>
  <c r="AW117" i="16"/>
  <c r="AW120" i="16"/>
  <c r="AW122" i="16"/>
  <c r="AW124" i="16"/>
  <c r="AW126" i="16"/>
  <c r="AW127" i="16"/>
  <c r="AY114" i="16"/>
  <c r="AY115" i="16"/>
  <c r="AY117" i="16"/>
  <c r="AY120" i="16"/>
  <c r="AY122" i="16"/>
  <c r="AY124" i="16"/>
  <c r="AY126" i="16"/>
  <c r="AY127" i="16"/>
  <c r="BA114" i="16"/>
  <c r="BA115" i="16"/>
  <c r="BA117" i="16"/>
  <c r="BA120" i="16"/>
  <c r="BA122" i="16"/>
  <c r="BA124" i="16"/>
  <c r="BA126" i="16"/>
  <c r="BA127" i="16"/>
  <c r="I55" i="20"/>
  <c r="AW100" i="16"/>
  <c r="AW101" i="16"/>
  <c r="AW102" i="16"/>
  <c r="AW105" i="16"/>
  <c r="AY100" i="16"/>
  <c r="AY101" i="16"/>
  <c r="AY102" i="16"/>
  <c r="BA100" i="16"/>
  <c r="BA101" i="16"/>
  <c r="BA102" i="16"/>
  <c r="I53" i="20"/>
  <c r="I52" i="20"/>
  <c r="AW82" i="16"/>
  <c r="AW83" i="16"/>
  <c r="AW84" i="16"/>
  <c r="AW90" i="16"/>
  <c r="AY82" i="16"/>
  <c r="AY83" i="16"/>
  <c r="AY84" i="16"/>
  <c r="AY90" i="16"/>
  <c r="BA82" i="16"/>
  <c r="BA83" i="16"/>
  <c r="BA84" i="16"/>
  <c r="BA90" i="16"/>
  <c r="I51" i="20"/>
  <c r="AW68" i="16"/>
  <c r="AW71" i="16"/>
  <c r="AW72" i="16"/>
  <c r="AW73" i="16"/>
  <c r="AW76" i="16"/>
  <c r="AY68" i="16"/>
  <c r="AY71" i="16"/>
  <c r="AY72" i="16"/>
  <c r="AY73" i="16"/>
  <c r="AY76" i="16"/>
  <c r="BA68" i="16"/>
  <c r="BA71" i="16"/>
  <c r="BA72" i="16"/>
  <c r="BA73" i="16"/>
  <c r="BA76" i="16"/>
  <c r="I50" i="20"/>
  <c r="AW64" i="16"/>
  <c r="AW65" i="16"/>
  <c r="AW66" i="16"/>
  <c r="AY64" i="16"/>
  <c r="AY66" i="16"/>
  <c r="BA64" i="16"/>
  <c r="BA66" i="16"/>
  <c r="I48" i="20"/>
  <c r="AW60" i="16"/>
  <c r="AW61" i="16"/>
  <c r="I47" i="20"/>
  <c r="AW49" i="16"/>
  <c r="AW53" i="16"/>
  <c r="AW54" i="16"/>
  <c r="AW55" i="16"/>
  <c r="AW57" i="16"/>
  <c r="AW58" i="16"/>
  <c r="AY49" i="16"/>
  <c r="AY54" i="16"/>
  <c r="AY55" i="16"/>
  <c r="AY57" i="16"/>
  <c r="AY58" i="16"/>
  <c r="BA49" i="16"/>
  <c r="BA54" i="16"/>
  <c r="BA55" i="16"/>
  <c r="BA57" i="16"/>
  <c r="BA58" i="16"/>
  <c r="I46" i="20"/>
  <c r="AW39" i="16"/>
  <c r="AW40" i="16"/>
  <c r="AW42" i="16"/>
  <c r="AY39" i="16"/>
  <c r="AY40" i="16"/>
  <c r="BA39" i="16"/>
  <c r="BA40" i="16"/>
  <c r="I45" i="20"/>
  <c r="AW36" i="16"/>
  <c r="AY36" i="16"/>
  <c r="BA36" i="16"/>
  <c r="I44" i="20"/>
  <c r="AW33" i="16"/>
  <c r="AW34" i="16"/>
  <c r="AY33" i="16"/>
  <c r="AY34" i="16"/>
  <c r="BA33" i="16"/>
  <c r="BA34" i="16"/>
  <c r="I43" i="20"/>
  <c r="AW32" i="16"/>
  <c r="AY32" i="16"/>
  <c r="BA32" i="16"/>
  <c r="I42" i="20"/>
  <c r="AW24" i="16"/>
  <c r="AW25" i="16"/>
  <c r="AW30" i="16"/>
  <c r="AY24" i="16"/>
  <c r="AY25" i="16"/>
  <c r="AY30" i="16"/>
  <c r="BA24" i="16"/>
  <c r="BA25" i="16"/>
  <c r="BA30" i="16"/>
  <c r="I41" i="20"/>
  <c r="AW11" i="16"/>
  <c r="AY11" i="16"/>
  <c r="BA11" i="16"/>
  <c r="I40" i="20"/>
  <c r="AW176" i="17"/>
  <c r="AW177" i="17"/>
  <c r="AW179" i="17"/>
  <c r="AW180" i="17"/>
  <c r="AW181" i="17"/>
  <c r="AY176" i="17"/>
  <c r="AY177" i="17"/>
  <c r="AY180" i="17"/>
  <c r="AY181" i="17"/>
  <c r="BA176" i="17"/>
  <c r="BA177" i="17"/>
  <c r="BA180" i="17"/>
  <c r="BA181" i="17"/>
  <c r="I37" i="20"/>
  <c r="AW171" i="17"/>
  <c r="AW172" i="17"/>
  <c r="AW173" i="17"/>
  <c r="AW174" i="17"/>
  <c r="AW175" i="17"/>
  <c r="AY171" i="17"/>
  <c r="AY172" i="17"/>
  <c r="AY173" i="17"/>
  <c r="AY175" i="17"/>
  <c r="BA171" i="17"/>
  <c r="BA172" i="17"/>
  <c r="BA173" i="17"/>
  <c r="BA175" i="17"/>
  <c r="I36" i="20"/>
  <c r="AW163" i="17"/>
  <c r="AW164" i="17"/>
  <c r="AW165" i="17"/>
  <c r="AW166" i="17"/>
  <c r="AW168" i="17"/>
  <c r="AY163" i="17"/>
  <c r="AY164" i="17"/>
  <c r="AY165" i="17"/>
  <c r="AY166" i="17"/>
  <c r="AY168" i="17"/>
  <c r="BA163" i="17"/>
  <c r="BA164" i="17"/>
  <c r="BA165" i="17"/>
  <c r="BA166" i="17"/>
  <c r="BA168" i="17"/>
  <c r="I35" i="20"/>
  <c r="AW162" i="17"/>
  <c r="AY162" i="17"/>
  <c r="BA162" i="17"/>
  <c r="I34" i="20"/>
  <c r="AW155" i="17"/>
  <c r="AW156" i="17"/>
  <c r="AW157" i="17"/>
  <c r="AW158" i="17"/>
  <c r="AW160" i="17"/>
  <c r="AY155" i="17"/>
  <c r="AY156" i="17"/>
  <c r="AY157" i="17"/>
  <c r="AY158" i="17"/>
  <c r="AY160" i="17"/>
  <c r="BA155" i="17"/>
  <c r="BA156" i="17"/>
  <c r="BA157" i="17"/>
  <c r="BA158" i="17"/>
  <c r="BA160" i="17"/>
  <c r="I33" i="20"/>
  <c r="AW150" i="17"/>
  <c r="AY150" i="17"/>
  <c r="BA150" i="17"/>
  <c r="I31" i="20"/>
  <c r="AW146" i="17"/>
  <c r="AW147" i="17"/>
  <c r="AY146" i="17"/>
  <c r="AY147" i="17"/>
  <c r="BA146" i="17"/>
  <c r="BA147" i="17"/>
  <c r="I30" i="20"/>
  <c r="AW143" i="17"/>
  <c r="AW144" i="17"/>
  <c r="AY143" i="17"/>
  <c r="AY144" i="17"/>
  <c r="BA143" i="17"/>
  <c r="BA144" i="17"/>
  <c r="I29" i="20"/>
  <c r="I28" i="20"/>
  <c r="AW130" i="17"/>
  <c r="AW134" i="17"/>
  <c r="AY130" i="17"/>
  <c r="AY134" i="17"/>
  <c r="BA130" i="17"/>
  <c r="BA134" i="17"/>
  <c r="I26" i="20"/>
  <c r="AW121" i="17"/>
  <c r="AW122" i="17"/>
  <c r="AW125" i="17"/>
  <c r="AW126" i="17"/>
  <c r="AW127" i="17"/>
  <c r="AW128" i="17"/>
  <c r="AY121" i="17"/>
  <c r="AY122" i="17"/>
  <c r="AY125" i="17"/>
  <c r="AY126" i="17"/>
  <c r="AY127" i="17"/>
  <c r="AY128" i="17"/>
  <c r="BA121" i="17"/>
  <c r="BA122" i="17"/>
  <c r="BA125" i="17"/>
  <c r="BA126" i="17"/>
  <c r="BA127" i="17"/>
  <c r="BA128" i="17"/>
  <c r="I25" i="20"/>
  <c r="AW119" i="17"/>
  <c r="AY119" i="17"/>
  <c r="BA119" i="17"/>
  <c r="I24" i="20"/>
  <c r="AW114" i="17"/>
  <c r="AW116" i="17"/>
  <c r="AW117" i="17"/>
  <c r="AY114" i="17"/>
  <c r="AY116" i="17"/>
  <c r="AY117" i="17"/>
  <c r="BA114" i="17"/>
  <c r="BA116" i="17"/>
  <c r="BA117" i="17"/>
  <c r="I23" i="20"/>
  <c r="AW101" i="17"/>
  <c r="AW102" i="17"/>
  <c r="AW105" i="17"/>
  <c r="AW107" i="17"/>
  <c r="AW108" i="17"/>
  <c r="AY101" i="17"/>
  <c r="AY102" i="17"/>
  <c r="AY105" i="17"/>
  <c r="AY107" i="17"/>
  <c r="AY108" i="17"/>
  <c r="BA101" i="17"/>
  <c r="BA102" i="17"/>
  <c r="BA105" i="17"/>
  <c r="BA107" i="17"/>
  <c r="BA108" i="17"/>
  <c r="I22" i="20"/>
  <c r="AW87" i="17"/>
  <c r="AW88" i="17"/>
  <c r="AW90" i="17"/>
  <c r="AW92" i="17"/>
  <c r="AW93" i="17"/>
  <c r="AW95" i="17"/>
  <c r="AW96" i="17"/>
  <c r="AW98" i="17"/>
  <c r="AY87" i="17"/>
  <c r="AY88" i="17"/>
  <c r="AY92" i="17"/>
  <c r="AY93" i="17"/>
  <c r="AY95" i="17"/>
  <c r="AY96" i="17"/>
  <c r="AY98" i="17"/>
  <c r="BA87" i="17"/>
  <c r="BA88" i="17"/>
  <c r="BA92" i="17"/>
  <c r="BA93" i="17"/>
  <c r="BA95" i="17"/>
  <c r="BA96" i="17"/>
  <c r="BA98" i="17"/>
  <c r="I21" i="20"/>
  <c r="I20" i="20"/>
  <c r="AW78" i="17"/>
  <c r="AW79" i="17"/>
  <c r="AW81" i="17"/>
  <c r="AY79" i="17"/>
  <c r="AY81" i="17"/>
  <c r="BA79" i="17"/>
  <c r="BA81" i="17"/>
  <c r="I19" i="20"/>
  <c r="AW75" i="17"/>
  <c r="AY75" i="17"/>
  <c r="BA75" i="17"/>
  <c r="I17" i="20"/>
  <c r="AW62" i="17"/>
  <c r="AW64" i="17"/>
  <c r="AW66" i="17"/>
  <c r="AW67" i="17"/>
  <c r="AY62" i="17"/>
  <c r="AY66" i="17"/>
  <c r="AY67" i="17"/>
  <c r="BA62" i="17"/>
  <c r="BA66" i="17"/>
  <c r="BA67" i="17"/>
  <c r="I16" i="20"/>
  <c r="AW57" i="17"/>
  <c r="AW58" i="17"/>
  <c r="AW59" i="17"/>
  <c r="AW60" i="17"/>
  <c r="AY57" i="17"/>
  <c r="AY58" i="17"/>
  <c r="AY59" i="17"/>
  <c r="AY60" i="17"/>
  <c r="BA57" i="17"/>
  <c r="BA58" i="17"/>
  <c r="BA59" i="17"/>
  <c r="BA60" i="17"/>
  <c r="I15" i="20"/>
  <c r="AW55" i="17"/>
  <c r="AY55" i="17"/>
  <c r="BA55" i="17"/>
  <c r="I14" i="20"/>
  <c r="AW37" i="17"/>
  <c r="AW39" i="17"/>
  <c r="AW40" i="17"/>
  <c r="AW41" i="17"/>
  <c r="AW42" i="17"/>
  <c r="AW43" i="17"/>
  <c r="AW44" i="17"/>
  <c r="AW45" i="17"/>
  <c r="AY37" i="17"/>
  <c r="AY39" i="17"/>
  <c r="AY40" i="17"/>
  <c r="AY41" i="17"/>
  <c r="AY42" i="17"/>
  <c r="AY43" i="17"/>
  <c r="AY44" i="17"/>
  <c r="AY45" i="17"/>
  <c r="BA37" i="17"/>
  <c r="BA39" i="17"/>
  <c r="BA40" i="17"/>
  <c r="BA41" i="17"/>
  <c r="BA42" i="17"/>
  <c r="BA43" i="17"/>
  <c r="BA44" i="17"/>
  <c r="BA45" i="17"/>
  <c r="I13" i="20"/>
  <c r="AW23" i="17"/>
  <c r="AW30" i="17"/>
  <c r="AW31" i="17"/>
  <c r="AW32" i="17"/>
  <c r="AY23" i="17"/>
  <c r="AY30" i="17"/>
  <c r="AY31" i="17"/>
  <c r="AY32" i="17"/>
  <c r="BA23" i="17"/>
  <c r="BA30" i="17"/>
  <c r="BA31" i="17"/>
  <c r="BA32" i="17"/>
  <c r="I12" i="20"/>
  <c r="AW15" i="17"/>
  <c r="AW16" i="17"/>
  <c r="AY15" i="17"/>
  <c r="AY16" i="17"/>
  <c r="BA15" i="17"/>
  <c r="BA16" i="17"/>
  <c r="I11" i="20"/>
  <c r="AW12" i="17"/>
  <c r="AW13" i="17"/>
  <c r="AY13" i="17"/>
  <c r="BA13" i="17"/>
  <c r="I10" i="20"/>
  <c r="L147" i="20"/>
  <c r="L145" i="20"/>
  <c r="L144" i="20"/>
  <c r="L142" i="20"/>
  <c r="L141" i="20"/>
  <c r="L140" i="20"/>
  <c r="L139" i="20"/>
  <c r="L138" i="20"/>
  <c r="L135" i="20"/>
  <c r="L134" i="20"/>
  <c r="L133" i="20"/>
  <c r="L131" i="20"/>
  <c r="L130" i="20"/>
  <c r="L129" i="20"/>
  <c r="L128" i="20"/>
  <c r="L127" i="20"/>
  <c r="L125" i="20"/>
  <c r="L124" i="20"/>
  <c r="L123" i="20"/>
  <c r="L120" i="20"/>
  <c r="L119" i="20"/>
  <c r="L118" i="20"/>
  <c r="L117" i="20"/>
  <c r="L116" i="20"/>
  <c r="L114" i="20"/>
  <c r="L113" i="20"/>
  <c r="L111" i="20"/>
  <c r="L110" i="20"/>
  <c r="L109" i="20"/>
  <c r="L108" i="20"/>
  <c r="L107" i="20"/>
  <c r="L106" i="20"/>
  <c r="L105" i="20"/>
  <c r="L104" i="20"/>
  <c r="L102" i="20"/>
  <c r="L101" i="20"/>
  <c r="L100" i="20"/>
  <c r="L99" i="20"/>
  <c r="L98" i="20"/>
  <c r="L97" i="20"/>
  <c r="L95" i="20"/>
  <c r="L94" i="20"/>
  <c r="L93" i="20"/>
  <c r="L92" i="20"/>
  <c r="L91" i="20"/>
  <c r="L90" i="20"/>
  <c r="L89" i="20"/>
  <c r="L88" i="20"/>
  <c r="L87" i="20"/>
  <c r="L85" i="20"/>
  <c r="L84" i="20"/>
  <c r="L83" i="20"/>
  <c r="L82" i="20"/>
  <c r="L79" i="20"/>
  <c r="L78" i="20"/>
  <c r="L76" i="20"/>
  <c r="L75" i="20"/>
  <c r="L74" i="20"/>
  <c r="L72" i="20"/>
  <c r="L71" i="20"/>
  <c r="L70" i="20"/>
  <c r="L68" i="20"/>
  <c r="L67" i="20"/>
  <c r="L64" i="20"/>
  <c r="L63" i="20"/>
  <c r="L62" i="20"/>
  <c r="L61" i="20"/>
  <c r="L59" i="20"/>
  <c r="L58" i="20"/>
  <c r="L57" i="20"/>
  <c r="L55" i="20"/>
  <c r="L54" i="20"/>
  <c r="L53" i="20"/>
  <c r="L52" i="20"/>
  <c r="L51" i="20"/>
  <c r="L50" i="20"/>
  <c r="L48" i="20"/>
  <c r="L47" i="20"/>
  <c r="L46" i="20"/>
  <c r="L45" i="20"/>
  <c r="L44" i="20"/>
  <c r="L43" i="20"/>
  <c r="L42" i="20"/>
  <c r="L41" i="20"/>
  <c r="L40" i="20"/>
  <c r="L37" i="20"/>
  <c r="L36" i="20"/>
  <c r="L35" i="20"/>
  <c r="L34" i="20"/>
  <c r="L33" i="20"/>
  <c r="L31" i="20"/>
  <c r="L30" i="20"/>
  <c r="L29" i="20"/>
  <c r="L28" i="20"/>
  <c r="BP130" i="17"/>
  <c r="BQ130" i="17"/>
  <c r="BP131" i="17"/>
  <c r="BQ131" i="17"/>
  <c r="BP132" i="17"/>
  <c r="BQ132" i="17"/>
  <c r="BP133" i="17"/>
  <c r="BQ133" i="17"/>
  <c r="BP134" i="17"/>
  <c r="BQ134" i="17"/>
  <c r="BP135" i="17"/>
  <c r="BQ135" i="17"/>
  <c r="J26" i="20"/>
  <c r="AO130" i="17"/>
  <c r="BC130" i="17"/>
  <c r="BH130" i="17"/>
  <c r="BI130" i="17"/>
  <c r="BJ130" i="17"/>
  <c r="BK130" i="17"/>
  <c r="BL130" i="17"/>
  <c r="BM130" i="17"/>
  <c r="BN130" i="17"/>
  <c r="BO130" i="17"/>
  <c r="BR130" i="17"/>
  <c r="BV130" i="17"/>
  <c r="BW130" i="17"/>
  <c r="CA130" i="17"/>
  <c r="CB130" i="17"/>
  <c r="BH131" i="17"/>
  <c r="BI131" i="17"/>
  <c r="BJ131" i="17"/>
  <c r="BK131" i="17"/>
  <c r="BL131" i="17"/>
  <c r="BM131" i="17"/>
  <c r="BN131" i="17"/>
  <c r="BO131" i="17"/>
  <c r="BR131" i="17"/>
  <c r="BV131" i="17"/>
  <c r="BW131" i="17"/>
  <c r="CA131" i="17"/>
  <c r="CB131" i="17"/>
  <c r="BH132" i="17"/>
  <c r="BI132" i="17"/>
  <c r="BJ132" i="17"/>
  <c r="BK132" i="17"/>
  <c r="BL132" i="17"/>
  <c r="BM132" i="17"/>
  <c r="BN132" i="17"/>
  <c r="BO132" i="17"/>
  <c r="BR132" i="17"/>
  <c r="BV132" i="17"/>
  <c r="BW132" i="17"/>
  <c r="CA132" i="17"/>
  <c r="CB132" i="17"/>
  <c r="BH133" i="17"/>
  <c r="BI133" i="17"/>
  <c r="BJ133" i="17"/>
  <c r="BK133" i="17"/>
  <c r="BL133" i="17"/>
  <c r="BM133" i="17"/>
  <c r="BN133" i="17"/>
  <c r="BO133" i="17"/>
  <c r="BR133" i="17"/>
  <c r="BV133" i="17"/>
  <c r="BW133" i="17"/>
  <c r="CA133" i="17"/>
  <c r="CB133" i="17"/>
  <c r="BC134" i="17"/>
  <c r="BH134" i="17"/>
  <c r="BI134" i="17"/>
  <c r="BJ134" i="17"/>
  <c r="BK134" i="17"/>
  <c r="BL134" i="17"/>
  <c r="BM134" i="17"/>
  <c r="BN134" i="17"/>
  <c r="BO134" i="17"/>
  <c r="BR134" i="17"/>
  <c r="BV134" i="17"/>
  <c r="BW134" i="17"/>
  <c r="CA134" i="17"/>
  <c r="CB134" i="17"/>
  <c r="BH135" i="17"/>
  <c r="BI135" i="17"/>
  <c r="BJ135" i="17"/>
  <c r="BK135" i="17"/>
  <c r="BL135" i="17"/>
  <c r="BM135" i="17"/>
  <c r="BN135" i="17"/>
  <c r="BO135" i="17"/>
  <c r="BR135" i="17"/>
  <c r="BV135" i="17"/>
  <c r="BW135" i="17"/>
  <c r="CA135" i="17"/>
  <c r="CB135" i="17"/>
  <c r="L26" i="20"/>
  <c r="L25" i="20"/>
  <c r="L24" i="20"/>
  <c r="L23" i="20"/>
  <c r="L22" i="20"/>
  <c r="L21" i="20"/>
  <c r="L20" i="20"/>
  <c r="L19" i="20"/>
  <c r="L17" i="20"/>
  <c r="L16" i="20"/>
  <c r="L15" i="20"/>
  <c r="L14" i="20"/>
  <c r="L13" i="20"/>
  <c r="L12" i="20"/>
  <c r="L11" i="20"/>
  <c r="L10" i="20"/>
  <c r="BP157" i="16"/>
  <c r="BQ157" i="16"/>
  <c r="BP17" i="17"/>
  <c r="BQ17" i="17"/>
  <c r="BP44" i="17"/>
  <c r="BQ44" i="17"/>
  <c r="BP71" i="17"/>
  <c r="BQ71" i="17"/>
  <c r="BP95" i="17"/>
  <c r="BQ95" i="17"/>
  <c r="BP100" i="17"/>
  <c r="BQ100" i="17"/>
  <c r="BP101" i="17"/>
  <c r="BQ101" i="17"/>
  <c r="BP102" i="17"/>
  <c r="BQ102" i="17"/>
  <c r="BP103" i="17"/>
  <c r="BQ103" i="17"/>
  <c r="BP104" i="17"/>
  <c r="BQ104" i="17"/>
  <c r="BP105" i="17"/>
  <c r="BQ105" i="17"/>
  <c r="BP106" i="17"/>
  <c r="BQ106" i="17"/>
  <c r="BP107" i="17"/>
  <c r="BQ107" i="17"/>
  <c r="BP108" i="17"/>
  <c r="BQ108" i="17"/>
  <c r="BP152" i="17"/>
  <c r="BQ152" i="17"/>
  <c r="BP153" i="17"/>
  <c r="BQ153" i="17"/>
  <c r="BP154" i="17"/>
  <c r="BQ154" i="17"/>
  <c r="BP155" i="17"/>
  <c r="BQ155" i="17"/>
  <c r="BP156" i="17"/>
  <c r="BQ156" i="17"/>
  <c r="BP157" i="17"/>
  <c r="BQ157" i="17"/>
  <c r="BP158" i="17"/>
  <c r="BQ158" i="17"/>
  <c r="BP159" i="17"/>
  <c r="BQ159" i="17"/>
  <c r="BP160" i="17"/>
  <c r="BQ160" i="17"/>
  <c r="BP163" i="17"/>
  <c r="BQ163" i="17"/>
  <c r="BP164" i="17"/>
  <c r="BQ164" i="17"/>
  <c r="BP166" i="17"/>
  <c r="BQ166" i="17"/>
  <c r="BP171" i="17"/>
  <c r="BQ171" i="17"/>
  <c r="BP172" i="17"/>
  <c r="BQ172" i="17"/>
  <c r="BP173" i="17"/>
  <c r="BQ173" i="17"/>
  <c r="BP174" i="17"/>
  <c r="BQ174" i="17"/>
  <c r="BP175" i="17"/>
  <c r="BQ175" i="17"/>
  <c r="BP176" i="17"/>
  <c r="BQ176" i="17"/>
  <c r="BP19" i="18"/>
  <c r="BQ19" i="18"/>
  <c r="BP20" i="18"/>
  <c r="BQ20" i="18"/>
  <c r="BP21" i="18"/>
  <c r="BQ21" i="18"/>
  <c r="BP22" i="18"/>
  <c r="BQ22" i="18"/>
  <c r="BP177" i="19"/>
  <c r="BQ177" i="19"/>
  <c r="BP36" i="14"/>
  <c r="BQ36" i="14"/>
  <c r="BP37" i="14"/>
  <c r="BQ37" i="14"/>
  <c r="BP61" i="15"/>
  <c r="BQ61" i="15"/>
  <c r="BP62" i="15"/>
  <c r="BQ62" i="15"/>
  <c r="BP64" i="15"/>
  <c r="BQ64" i="15"/>
  <c r="BP65" i="15"/>
  <c r="BQ65" i="15"/>
  <c r="BP66" i="15"/>
  <c r="BQ66" i="15"/>
  <c r="BP67" i="15"/>
  <c r="BQ67" i="15"/>
  <c r="BP68" i="15"/>
  <c r="BQ68" i="15"/>
  <c r="BP51" i="15"/>
  <c r="BQ51" i="15"/>
  <c r="BP52" i="15"/>
  <c r="BQ52" i="15"/>
  <c r="BP53" i="15"/>
  <c r="BQ53" i="15"/>
  <c r="BP54" i="15"/>
  <c r="BQ54" i="15"/>
  <c r="BP55" i="15"/>
  <c r="BQ55" i="15"/>
  <c r="BP56" i="15"/>
  <c r="BQ56" i="15"/>
  <c r="BP57" i="15"/>
  <c r="BQ57" i="15"/>
  <c r="BP58" i="15"/>
  <c r="BQ58" i="15"/>
  <c r="BP59" i="15"/>
  <c r="BQ59" i="15"/>
  <c r="BP60" i="15"/>
  <c r="BQ60" i="15"/>
  <c r="BP48" i="15"/>
  <c r="BQ48" i="15"/>
  <c r="BP49" i="15"/>
  <c r="BQ49" i="15"/>
  <c r="BP41" i="15"/>
  <c r="BQ41" i="15"/>
  <c r="BP42" i="15"/>
  <c r="BQ42" i="15"/>
  <c r="BP43" i="15"/>
  <c r="BQ43" i="15"/>
  <c r="BP44" i="15"/>
  <c r="BQ44" i="15"/>
  <c r="BP45" i="15"/>
  <c r="BQ45" i="15"/>
  <c r="BP46" i="15"/>
  <c r="BQ46" i="15"/>
  <c r="BP47" i="15"/>
  <c r="BQ47" i="15"/>
  <c r="BP40" i="15"/>
  <c r="BQ40" i="15"/>
  <c r="BP21" i="15"/>
  <c r="BQ21" i="15"/>
  <c r="BP23" i="15"/>
  <c r="BQ23" i="15"/>
  <c r="BP24" i="15"/>
  <c r="BQ24" i="15"/>
  <c r="BP18" i="15"/>
  <c r="BQ18" i="15"/>
  <c r="BP172" i="19"/>
  <c r="BQ172" i="19"/>
  <c r="BP173" i="19"/>
  <c r="BQ173" i="19"/>
  <c r="BP174" i="19"/>
  <c r="BQ174" i="19"/>
  <c r="BP175" i="19"/>
  <c r="BQ175" i="19"/>
  <c r="BP176" i="19"/>
  <c r="BQ176" i="19"/>
  <c r="BP178" i="19"/>
  <c r="BQ178" i="19"/>
  <c r="BP179" i="19"/>
  <c r="BQ179" i="19"/>
  <c r="BP180" i="19"/>
  <c r="BQ180" i="19"/>
  <c r="BP181" i="19"/>
  <c r="BQ181" i="19"/>
  <c r="BP182" i="19"/>
  <c r="BQ182" i="19"/>
  <c r="BP183" i="19"/>
  <c r="BQ183" i="19"/>
  <c r="BP187" i="19"/>
  <c r="BQ187" i="19"/>
  <c r="BP164" i="19"/>
  <c r="BQ164" i="19"/>
  <c r="BP167" i="19"/>
  <c r="BQ167" i="19"/>
  <c r="BP152" i="19"/>
  <c r="BQ152" i="19"/>
  <c r="BP115" i="19"/>
  <c r="BQ115" i="19"/>
  <c r="BP116" i="19"/>
  <c r="BQ116" i="19"/>
  <c r="BP74" i="19"/>
  <c r="BQ74" i="19"/>
  <c r="BP75" i="19"/>
  <c r="BQ75" i="19"/>
  <c r="BP31" i="18"/>
  <c r="BQ31" i="18"/>
  <c r="BP14" i="18"/>
  <c r="BQ14" i="18"/>
  <c r="BP15" i="18"/>
  <c r="BQ15" i="18"/>
  <c r="BP16" i="18"/>
  <c r="BQ16" i="18"/>
  <c r="BP17" i="18"/>
  <c r="BQ17" i="18"/>
  <c r="BP127" i="16"/>
  <c r="BQ127" i="16"/>
  <c r="BP165" i="17"/>
  <c r="BQ165" i="17"/>
  <c r="BP167" i="17"/>
  <c r="BQ167" i="17"/>
  <c r="BP161" i="17"/>
  <c r="BQ161" i="17"/>
  <c r="BP162" i="17"/>
  <c r="BQ162" i="17"/>
  <c r="BP145" i="17"/>
  <c r="BQ145" i="17"/>
  <c r="BP120" i="17"/>
  <c r="BQ120" i="17"/>
  <c r="BP19" i="17"/>
  <c r="BQ19" i="17"/>
  <c r="BH161" i="17"/>
  <c r="BH162" i="17"/>
  <c r="BH165" i="17"/>
  <c r="BH14" i="18"/>
  <c r="BH15" i="18"/>
  <c r="BH164" i="19"/>
  <c r="BH21" i="15"/>
  <c r="BH152" i="19"/>
  <c r="BP47" i="17"/>
  <c r="BQ47" i="17"/>
  <c r="BP25" i="15"/>
  <c r="BQ25" i="15"/>
  <c r="BP26" i="15"/>
  <c r="BQ26" i="15"/>
  <c r="BP27" i="15"/>
  <c r="BQ27" i="15"/>
  <c r="BP28" i="15"/>
  <c r="BQ28" i="15"/>
  <c r="BP29" i="15"/>
  <c r="BQ29" i="15"/>
  <c r="BP30" i="15"/>
  <c r="BQ30" i="15"/>
  <c r="BP31" i="15"/>
  <c r="BQ31" i="15"/>
  <c r="BP32" i="15"/>
  <c r="BQ32" i="15"/>
  <c r="BP33" i="15"/>
  <c r="BQ33" i="15"/>
  <c r="BP34" i="15"/>
  <c r="BQ34" i="15"/>
  <c r="BP35" i="15"/>
  <c r="BQ35" i="15"/>
  <c r="BP36" i="15"/>
  <c r="BQ36" i="15"/>
  <c r="BP37" i="15"/>
  <c r="BQ37" i="15"/>
  <c r="BP38" i="15"/>
  <c r="BQ38" i="15"/>
  <c r="BP39" i="15"/>
  <c r="BQ39" i="15"/>
  <c r="BP19" i="15"/>
  <c r="BQ19" i="15"/>
  <c r="BP20" i="15"/>
  <c r="BQ20" i="15"/>
  <c r="BP22" i="15"/>
  <c r="BQ22" i="15"/>
  <c r="BP168" i="17"/>
  <c r="BQ168" i="17"/>
  <c r="BP99" i="17"/>
  <c r="BQ99" i="17"/>
  <c r="BP70" i="15"/>
  <c r="BQ70" i="15"/>
  <c r="BP71" i="15"/>
  <c r="BQ71" i="15"/>
  <c r="BP72" i="15"/>
  <c r="BQ72" i="15"/>
  <c r="BP73" i="15"/>
  <c r="BQ73" i="15"/>
  <c r="BP74" i="15"/>
  <c r="BQ74" i="15"/>
  <c r="BP75" i="15"/>
  <c r="BQ75" i="15"/>
  <c r="BP76" i="15"/>
  <c r="BQ76" i="15"/>
  <c r="BP68" i="18"/>
  <c r="BQ68" i="18"/>
  <c r="BP69" i="18"/>
  <c r="BQ69" i="18"/>
  <c r="BP70" i="18"/>
  <c r="BQ70" i="18"/>
  <c r="BP148" i="17"/>
  <c r="BQ148" i="17"/>
  <c r="BP149" i="17"/>
  <c r="BQ149" i="17"/>
  <c r="BP150" i="17"/>
  <c r="BQ150" i="17"/>
  <c r="BP146" i="17"/>
  <c r="BQ146" i="17"/>
  <c r="BP147" i="17"/>
  <c r="BQ147" i="17"/>
  <c r="BP141" i="17"/>
  <c r="BQ141" i="17"/>
  <c r="BP142" i="17"/>
  <c r="BQ142" i="17"/>
  <c r="BP143" i="17"/>
  <c r="BQ143" i="17"/>
  <c r="BP144" i="17"/>
  <c r="BQ144" i="17"/>
  <c r="BQ137" i="17"/>
  <c r="BQ138" i="17"/>
  <c r="BQ139" i="17"/>
  <c r="BQ140" i="17"/>
  <c r="BP98" i="17"/>
  <c r="BQ98" i="17"/>
  <c r="BP72" i="17"/>
  <c r="BQ72" i="17"/>
  <c r="BP73" i="17"/>
  <c r="BQ73" i="17"/>
  <c r="BP74" i="17"/>
  <c r="BQ74" i="17"/>
  <c r="BP69" i="17"/>
  <c r="BQ69" i="17"/>
  <c r="BP70" i="17"/>
  <c r="BQ70" i="17"/>
  <c r="BP48" i="17"/>
  <c r="BQ48" i="17"/>
  <c r="BP49" i="17"/>
  <c r="BQ49" i="17"/>
  <c r="BP50" i="17"/>
  <c r="BQ50" i="17"/>
  <c r="BP51" i="17"/>
  <c r="BQ51" i="17"/>
  <c r="BP52" i="17"/>
  <c r="BQ52" i="17"/>
  <c r="BP53" i="17"/>
  <c r="BQ53" i="17"/>
  <c r="BP54" i="17"/>
  <c r="BQ54" i="17"/>
  <c r="BP46" i="17"/>
  <c r="BQ46" i="17"/>
  <c r="BP33" i="17"/>
  <c r="BQ33" i="17"/>
  <c r="BP34" i="17"/>
  <c r="BQ34" i="17"/>
  <c r="BP96" i="19"/>
  <c r="BQ96" i="19"/>
  <c r="BP97" i="19"/>
  <c r="BQ97" i="19"/>
  <c r="BP98" i="19"/>
  <c r="BQ98" i="19"/>
  <c r="BP94" i="19"/>
  <c r="BQ94" i="19"/>
  <c r="BP95" i="19"/>
  <c r="BQ95" i="19"/>
  <c r="BP90" i="19"/>
  <c r="BQ90" i="19"/>
  <c r="BP91" i="19"/>
  <c r="BQ91" i="19"/>
  <c r="BP92" i="19"/>
  <c r="BQ92" i="19"/>
  <c r="BP93" i="19"/>
  <c r="BQ93" i="19"/>
  <c r="BP87" i="19"/>
  <c r="BQ87" i="19"/>
  <c r="BP88" i="19"/>
  <c r="BQ88" i="19"/>
  <c r="BP89" i="19"/>
  <c r="BQ89" i="19"/>
  <c r="BP83" i="19"/>
  <c r="BQ83" i="19"/>
  <c r="BP84" i="19"/>
  <c r="BQ84" i="19"/>
  <c r="BP85" i="19"/>
  <c r="BQ85" i="19"/>
  <c r="BP86" i="19"/>
  <c r="BQ86" i="19"/>
  <c r="BP77" i="19"/>
  <c r="BQ77" i="19"/>
  <c r="BP78" i="19"/>
  <c r="BQ78" i="19"/>
  <c r="BP79" i="19"/>
  <c r="BQ79" i="19"/>
  <c r="BP80" i="19"/>
  <c r="BQ80" i="19"/>
  <c r="BP81" i="19"/>
  <c r="BQ81" i="19"/>
  <c r="BP82" i="19"/>
  <c r="BQ82" i="19"/>
  <c r="BP76" i="19"/>
  <c r="BQ76" i="19"/>
  <c r="BP68" i="19"/>
  <c r="BQ68" i="19"/>
  <c r="BP69" i="19"/>
  <c r="BQ69" i="19"/>
  <c r="BP70" i="19"/>
  <c r="BQ70" i="19"/>
  <c r="BP71" i="19"/>
  <c r="BQ71" i="19"/>
  <c r="BP72" i="19"/>
  <c r="BQ72" i="19"/>
  <c r="BP73" i="19"/>
  <c r="BQ73" i="19"/>
  <c r="BP64" i="19"/>
  <c r="BQ64" i="19"/>
  <c r="BP65" i="19"/>
  <c r="BQ65" i="19"/>
  <c r="BP66" i="19"/>
  <c r="BQ66" i="19"/>
  <c r="BP67" i="19"/>
  <c r="BQ67" i="19"/>
  <c r="BP55" i="18"/>
  <c r="BQ55" i="18"/>
  <c r="BP56" i="18"/>
  <c r="BQ56" i="18"/>
  <c r="BP57" i="18"/>
  <c r="BQ57" i="18"/>
  <c r="BP58" i="18"/>
  <c r="BQ58" i="18"/>
  <c r="BP54" i="18"/>
  <c r="BQ54" i="18"/>
  <c r="BP39" i="18"/>
  <c r="BQ39" i="18"/>
  <c r="BP40" i="18"/>
  <c r="BQ40" i="18"/>
  <c r="BP41" i="18"/>
  <c r="BQ41" i="18"/>
  <c r="BP42" i="18"/>
  <c r="BQ42" i="18"/>
  <c r="BP43" i="18"/>
  <c r="BQ43" i="18"/>
  <c r="BP44" i="18"/>
  <c r="BQ44" i="18"/>
  <c r="BP34" i="18"/>
  <c r="BQ34" i="18"/>
  <c r="BP11" i="18"/>
  <c r="BQ11" i="18"/>
  <c r="BP12" i="18"/>
  <c r="BQ12" i="18"/>
  <c r="BP13" i="18"/>
  <c r="BQ13" i="18"/>
  <c r="BP126" i="16"/>
  <c r="BQ126" i="16"/>
  <c r="BP78" i="16"/>
  <c r="BQ78" i="16"/>
  <c r="BP79" i="16"/>
  <c r="BQ79" i="16"/>
  <c r="BP80" i="16"/>
  <c r="BQ80" i="16"/>
  <c r="BP81" i="16"/>
  <c r="BQ81" i="16"/>
  <c r="BP56" i="16"/>
  <c r="BQ56" i="16"/>
  <c r="BP33" i="16"/>
  <c r="BQ33" i="16"/>
  <c r="BP29" i="16"/>
  <c r="BQ29" i="16"/>
  <c r="BQ109" i="17"/>
  <c r="BP76" i="17"/>
  <c r="BQ76" i="17"/>
  <c r="BP61" i="17"/>
  <c r="BQ61" i="17"/>
  <c r="BP20" i="17"/>
  <c r="BQ20" i="17"/>
  <c r="BP21" i="17"/>
  <c r="BQ21" i="17"/>
  <c r="BP22" i="17"/>
  <c r="BQ22" i="17"/>
  <c r="BP23" i="17"/>
  <c r="BQ23" i="17"/>
  <c r="BP24" i="17"/>
  <c r="BQ24" i="17"/>
  <c r="BP11" i="15"/>
  <c r="BQ11" i="15"/>
  <c r="BP12" i="15"/>
  <c r="BQ12" i="15"/>
  <c r="BP13" i="15"/>
  <c r="BQ13" i="15"/>
  <c r="BP14" i="15"/>
  <c r="BQ14" i="15"/>
  <c r="BP15" i="15"/>
  <c r="BQ15" i="15"/>
  <c r="BP16" i="15"/>
  <c r="BQ16" i="15"/>
  <c r="BP169" i="17"/>
  <c r="BQ169" i="17"/>
  <c r="BP82" i="17"/>
  <c r="BQ82" i="17"/>
  <c r="BP83" i="17"/>
  <c r="BQ83" i="17"/>
  <c r="BP84" i="17"/>
  <c r="BQ84" i="17"/>
  <c r="BP62" i="17"/>
  <c r="BQ62" i="17"/>
  <c r="BP63" i="17"/>
  <c r="BQ63" i="17"/>
  <c r="BP64" i="17"/>
  <c r="BQ64" i="17"/>
  <c r="BP65" i="17"/>
  <c r="BQ65" i="17"/>
  <c r="BP66" i="17"/>
  <c r="BQ66" i="17"/>
  <c r="BP99" i="19"/>
  <c r="BQ99" i="19"/>
  <c r="BP100" i="19"/>
  <c r="BQ100" i="19"/>
  <c r="BP101" i="19"/>
  <c r="BQ101" i="19"/>
  <c r="BP102" i="19"/>
  <c r="BQ102" i="19"/>
  <c r="BP103" i="19"/>
  <c r="BQ103" i="19"/>
  <c r="BP152" i="16"/>
  <c r="BQ152" i="16"/>
  <c r="BP153" i="16"/>
  <c r="BQ153" i="16"/>
  <c r="BP154" i="16"/>
  <c r="BQ154" i="16"/>
  <c r="BP155" i="16"/>
  <c r="BQ155" i="16"/>
  <c r="BP156" i="16"/>
  <c r="BQ156" i="16"/>
  <c r="BP162" i="16"/>
  <c r="BQ162" i="16"/>
  <c r="BP163" i="16"/>
  <c r="BQ163" i="16"/>
  <c r="BP164" i="16"/>
  <c r="BQ164" i="16"/>
  <c r="BP165" i="16"/>
  <c r="BQ165" i="16"/>
  <c r="BP160" i="16"/>
  <c r="BQ160" i="16"/>
  <c r="BP158" i="16"/>
  <c r="BQ158" i="16"/>
  <c r="BP159" i="16"/>
  <c r="BQ159" i="16"/>
  <c r="BP218" i="19"/>
  <c r="BQ218" i="19"/>
  <c r="BP219" i="19"/>
  <c r="BQ219" i="19"/>
  <c r="BP220" i="19"/>
  <c r="BQ220" i="19"/>
  <c r="BP214" i="19"/>
  <c r="BQ214" i="19"/>
  <c r="BP215" i="19"/>
  <c r="BQ215" i="19"/>
  <c r="BP216" i="19"/>
  <c r="BQ216" i="19"/>
  <c r="BP217" i="19"/>
  <c r="BQ217" i="19"/>
  <c r="BP205" i="19"/>
  <c r="BQ205" i="19"/>
  <c r="BP206" i="19"/>
  <c r="BQ206" i="19"/>
  <c r="BP207" i="19"/>
  <c r="BQ207" i="19"/>
  <c r="BP208" i="19"/>
  <c r="BQ208" i="19"/>
  <c r="BP209" i="19"/>
  <c r="BQ209" i="19"/>
  <c r="BP210" i="19"/>
  <c r="BQ210" i="19"/>
  <c r="BP211" i="19"/>
  <c r="BQ211" i="19"/>
  <c r="BP212" i="19"/>
  <c r="BQ212" i="19"/>
  <c r="BP213" i="19"/>
  <c r="BQ213" i="19"/>
  <c r="BP195" i="19"/>
  <c r="BQ195" i="19"/>
  <c r="BP196" i="19"/>
  <c r="BQ196" i="19"/>
  <c r="BP197" i="19"/>
  <c r="BQ197" i="19"/>
  <c r="BP198" i="19"/>
  <c r="BQ198" i="19"/>
  <c r="BP199" i="19"/>
  <c r="BQ199" i="19"/>
  <c r="BP200" i="19"/>
  <c r="BQ200" i="19"/>
  <c r="BP201" i="19"/>
  <c r="BQ201" i="19"/>
  <c r="BP202" i="19"/>
  <c r="BQ202" i="19"/>
  <c r="BP203" i="19"/>
  <c r="BQ203" i="19"/>
  <c r="BP204" i="19"/>
  <c r="BQ204" i="19"/>
  <c r="BP191" i="19"/>
  <c r="BQ191" i="19"/>
  <c r="BP192" i="19"/>
  <c r="BQ192" i="19"/>
  <c r="BP193" i="19"/>
  <c r="BQ193" i="19"/>
  <c r="BP194" i="19"/>
  <c r="BQ194" i="19"/>
  <c r="BP184" i="19"/>
  <c r="BQ184" i="19"/>
  <c r="BP185" i="19"/>
  <c r="BQ185" i="19"/>
  <c r="BP186" i="19"/>
  <c r="BQ186" i="19"/>
  <c r="BP35" i="18"/>
  <c r="BQ35" i="18"/>
  <c r="BP36" i="18"/>
  <c r="BQ36" i="18"/>
  <c r="BP37" i="18"/>
  <c r="BQ37" i="18"/>
  <c r="BP29" i="18"/>
  <c r="BQ29" i="18"/>
  <c r="BP30" i="18"/>
  <c r="BQ30" i="18"/>
  <c r="BP23" i="18"/>
  <c r="BQ23" i="18"/>
  <c r="BP24" i="18"/>
  <c r="BQ24" i="18"/>
  <c r="BP25" i="18"/>
  <c r="BQ25" i="18"/>
  <c r="BP26" i="18"/>
  <c r="BQ26" i="18"/>
  <c r="BP27" i="18"/>
  <c r="BQ27" i="18"/>
  <c r="BP28" i="18"/>
  <c r="BQ28" i="18"/>
  <c r="BP136" i="16"/>
  <c r="BQ136" i="16"/>
  <c r="BP137" i="16"/>
  <c r="BQ137" i="16"/>
  <c r="BP105" i="16"/>
  <c r="BQ105" i="16"/>
  <c r="BP94" i="16"/>
  <c r="BQ94" i="16"/>
  <c r="BP95" i="16"/>
  <c r="BQ95" i="16"/>
  <c r="BP96" i="16"/>
  <c r="BQ96" i="16"/>
  <c r="BP97" i="16"/>
  <c r="BQ97" i="16"/>
  <c r="BP90" i="16"/>
  <c r="BQ90" i="16"/>
  <c r="BP64" i="16"/>
  <c r="BQ64" i="16"/>
  <c r="BP65" i="16"/>
  <c r="BQ65" i="16"/>
  <c r="BP59" i="16"/>
  <c r="BQ59" i="16"/>
  <c r="BP60" i="16"/>
  <c r="BQ60" i="16"/>
  <c r="BP43" i="16"/>
  <c r="BQ43" i="16"/>
  <c r="BP44" i="16"/>
  <c r="BQ44" i="16"/>
  <c r="BP45" i="16"/>
  <c r="BQ45" i="16"/>
  <c r="BP46" i="16"/>
  <c r="BQ46" i="16"/>
  <c r="BP47" i="16"/>
  <c r="BQ47" i="16"/>
  <c r="BP48" i="16"/>
  <c r="BQ48" i="16"/>
  <c r="BP49" i="16"/>
  <c r="BQ49" i="16"/>
  <c r="BP50" i="16"/>
  <c r="BQ50" i="16"/>
  <c r="BP51" i="16"/>
  <c r="BQ51" i="16"/>
  <c r="BP52" i="16"/>
  <c r="BQ52" i="16"/>
  <c r="BP53" i="16"/>
  <c r="BQ53" i="16"/>
  <c r="BP54" i="16"/>
  <c r="BQ54" i="16"/>
  <c r="BP121" i="17"/>
  <c r="BQ121" i="17"/>
  <c r="BP122" i="17"/>
  <c r="BQ122" i="17"/>
  <c r="BP123" i="17"/>
  <c r="BQ123" i="17"/>
  <c r="BP124" i="17"/>
  <c r="BQ124" i="17"/>
  <c r="BP125" i="17"/>
  <c r="BQ125" i="17"/>
  <c r="BP126" i="17"/>
  <c r="BQ126" i="17"/>
  <c r="BP127" i="17"/>
  <c r="BQ127" i="17"/>
  <c r="BP128" i="17"/>
  <c r="BQ128" i="17"/>
  <c r="BP129" i="17"/>
  <c r="BQ129" i="17"/>
  <c r="BP32" i="17"/>
  <c r="BQ32" i="17"/>
  <c r="BP11" i="17"/>
  <c r="BQ11" i="17"/>
  <c r="BP30" i="16"/>
  <c r="BQ30" i="16"/>
  <c r="BP57" i="16"/>
  <c r="BQ57" i="16"/>
  <c r="BP66" i="16"/>
  <c r="BQ66" i="16"/>
  <c r="BP99" i="16"/>
  <c r="BQ99" i="16"/>
  <c r="BP100" i="16"/>
  <c r="BQ100" i="16"/>
  <c r="BP101" i="16"/>
  <c r="BQ101" i="16"/>
  <c r="BP102" i="16"/>
  <c r="BQ102" i="16"/>
  <c r="BP103" i="16"/>
  <c r="BQ103" i="16"/>
  <c r="BP104" i="16"/>
  <c r="BQ104" i="16"/>
  <c r="BP105" i="19"/>
  <c r="BQ105" i="19"/>
  <c r="BP106" i="19"/>
  <c r="BQ106" i="19"/>
  <c r="BP107" i="19"/>
  <c r="BQ107" i="19"/>
  <c r="BP108" i="19"/>
  <c r="BQ108" i="19"/>
  <c r="BP109" i="19"/>
  <c r="BQ109" i="19"/>
  <c r="BP110" i="19"/>
  <c r="BQ110" i="19"/>
  <c r="BP111" i="19"/>
  <c r="BQ111" i="19"/>
  <c r="BP112" i="19"/>
  <c r="BQ112" i="19"/>
  <c r="BP113" i="19"/>
  <c r="BQ113" i="19"/>
  <c r="BP114" i="19"/>
  <c r="BQ114" i="19"/>
  <c r="BP117" i="19"/>
  <c r="BQ117" i="19"/>
  <c r="BP118" i="19"/>
  <c r="BQ118" i="19"/>
  <c r="BP119" i="19"/>
  <c r="BQ119" i="19"/>
  <c r="BP170" i="17"/>
  <c r="BQ170" i="17"/>
  <c r="BP58" i="16"/>
  <c r="BQ58" i="16"/>
  <c r="BP61" i="16"/>
  <c r="BQ61" i="16"/>
  <c r="BP39" i="19"/>
  <c r="BQ39" i="19"/>
  <c r="BP11" i="14"/>
  <c r="BQ11" i="14"/>
  <c r="BP12" i="14"/>
  <c r="BQ12" i="14"/>
  <c r="BP13" i="14"/>
  <c r="BQ13" i="14"/>
  <c r="BP14" i="14"/>
  <c r="BQ14" i="14"/>
  <c r="BP15" i="14"/>
  <c r="BQ15" i="14"/>
  <c r="BP16" i="14"/>
  <c r="BQ16" i="14"/>
  <c r="BP17" i="14"/>
  <c r="BQ17" i="14"/>
  <c r="BP18" i="14"/>
  <c r="BQ18" i="14"/>
  <c r="BP19" i="14"/>
  <c r="BQ19" i="14"/>
  <c r="BP20" i="14"/>
  <c r="BQ20" i="14"/>
  <c r="BP21" i="14"/>
  <c r="BQ21" i="14"/>
  <c r="BP22" i="14"/>
  <c r="BQ22" i="14"/>
  <c r="BP23" i="14"/>
  <c r="BQ23" i="14"/>
  <c r="BP25" i="14"/>
  <c r="BQ25" i="14"/>
  <c r="BP26" i="14"/>
  <c r="BQ26" i="14"/>
  <c r="BP27" i="14"/>
  <c r="BQ27" i="14"/>
  <c r="BP28" i="14"/>
  <c r="BQ28" i="14"/>
  <c r="BP29" i="14"/>
  <c r="BQ29" i="14"/>
  <c r="BP30" i="14"/>
  <c r="BQ30" i="14"/>
  <c r="BP31" i="14"/>
  <c r="BQ31" i="14"/>
  <c r="BP32" i="14"/>
  <c r="BQ32" i="14"/>
  <c r="BP34" i="14"/>
  <c r="BQ34" i="14"/>
  <c r="BP35" i="14"/>
  <c r="BQ35" i="14"/>
  <c r="BP38" i="14"/>
  <c r="BQ38" i="14"/>
  <c r="BP40" i="14"/>
  <c r="BQ40" i="14"/>
  <c r="BP41" i="14"/>
  <c r="BQ41" i="14"/>
  <c r="BP42" i="14"/>
  <c r="BQ42" i="14"/>
  <c r="BP43" i="14"/>
  <c r="BQ43" i="14"/>
  <c r="BP44" i="14"/>
  <c r="BQ44" i="14"/>
  <c r="BP45" i="14"/>
  <c r="BQ45" i="14"/>
  <c r="BP46" i="14"/>
  <c r="BQ46" i="14"/>
  <c r="BP47" i="14"/>
  <c r="BQ47" i="14"/>
  <c r="BP48" i="14"/>
  <c r="BQ48" i="14"/>
  <c r="BP49" i="14"/>
  <c r="BQ49" i="14"/>
  <c r="BP50" i="14"/>
  <c r="BQ50" i="14"/>
  <c r="BP51" i="14"/>
  <c r="BQ51" i="14"/>
  <c r="BP52" i="14"/>
  <c r="BQ52" i="14"/>
  <c r="BP53" i="14"/>
  <c r="BQ53" i="14"/>
  <c r="BH33" i="14"/>
  <c r="BP56" i="17"/>
  <c r="BQ56" i="17"/>
  <c r="BP110" i="17"/>
  <c r="BQ110" i="17"/>
  <c r="BP111" i="17"/>
  <c r="BQ111" i="17"/>
  <c r="BP112" i="17"/>
  <c r="BQ112" i="17"/>
  <c r="BP121" i="19"/>
  <c r="BQ121" i="19"/>
  <c r="BP122" i="19"/>
  <c r="BQ122" i="19"/>
  <c r="BP123" i="19"/>
  <c r="BQ123" i="19"/>
  <c r="BP124" i="19"/>
  <c r="BQ124" i="19"/>
  <c r="BP125" i="19"/>
  <c r="BQ125" i="19"/>
  <c r="BP126" i="19"/>
  <c r="BQ126" i="19"/>
  <c r="BP127" i="19"/>
  <c r="BQ127" i="19"/>
  <c r="BP128" i="19"/>
  <c r="BQ128" i="19"/>
  <c r="BP129" i="19"/>
  <c r="BQ129" i="19"/>
  <c r="BP130" i="19"/>
  <c r="BQ130" i="19"/>
  <c r="BP131" i="19"/>
  <c r="BQ131" i="19"/>
  <c r="BP132" i="19"/>
  <c r="BQ132" i="19"/>
  <c r="BP133" i="19"/>
  <c r="BQ133" i="19"/>
  <c r="BP134" i="19"/>
  <c r="BQ134" i="19"/>
  <c r="BP135" i="19"/>
  <c r="BQ135" i="19"/>
  <c r="BP136" i="19"/>
  <c r="BQ136" i="19"/>
  <c r="BP137" i="19"/>
  <c r="BQ137" i="19"/>
  <c r="BP138" i="19"/>
  <c r="BQ138" i="19"/>
  <c r="BP139" i="19"/>
  <c r="BQ139" i="19"/>
  <c r="BP140" i="19"/>
  <c r="BQ140" i="19"/>
  <c r="BP141" i="19"/>
  <c r="BQ141" i="19"/>
  <c r="BP142" i="19"/>
  <c r="BQ142" i="19"/>
  <c r="BP143" i="19"/>
  <c r="BQ143" i="19"/>
  <c r="BP144" i="19"/>
  <c r="BQ144" i="19"/>
  <c r="BP145" i="19"/>
  <c r="BQ145" i="19"/>
  <c r="BP146" i="19"/>
  <c r="BQ146" i="19"/>
  <c r="BP147" i="19"/>
  <c r="BQ147" i="19"/>
  <c r="BP148" i="19"/>
  <c r="BQ148" i="19"/>
  <c r="BP149" i="19"/>
  <c r="BQ149" i="19"/>
  <c r="BP150" i="19"/>
  <c r="BQ150" i="19"/>
  <c r="BP151" i="19"/>
  <c r="BQ151" i="19"/>
  <c r="BP153" i="19"/>
  <c r="BQ153" i="19"/>
  <c r="BP154" i="19"/>
  <c r="BQ154" i="19"/>
  <c r="BP155" i="19"/>
  <c r="BQ155" i="19"/>
  <c r="BP156" i="19"/>
  <c r="BQ156" i="19"/>
  <c r="BP157" i="19"/>
  <c r="BQ157" i="19"/>
  <c r="BP158" i="19"/>
  <c r="BQ158" i="19"/>
  <c r="BP159" i="19"/>
  <c r="BQ159" i="19"/>
  <c r="BP160" i="19"/>
  <c r="BQ160" i="19"/>
  <c r="BP161" i="19"/>
  <c r="BQ161" i="19"/>
  <c r="BP162" i="19"/>
  <c r="BQ162" i="19"/>
  <c r="BP163" i="19"/>
  <c r="BQ163" i="19"/>
  <c r="BP165" i="19"/>
  <c r="BQ165" i="19"/>
  <c r="BP166" i="19"/>
  <c r="BQ166" i="19"/>
  <c r="BP188" i="19"/>
  <c r="BQ188" i="19"/>
  <c r="BP189" i="19"/>
  <c r="BQ189" i="19"/>
  <c r="BP33" i="14"/>
  <c r="BQ33" i="14"/>
  <c r="BP14" i="17"/>
  <c r="BQ14" i="17"/>
  <c r="BP15" i="17"/>
  <c r="BQ15" i="17"/>
  <c r="BP16" i="17"/>
  <c r="BQ16" i="17"/>
  <c r="BP55" i="17"/>
  <c r="BQ55" i="17"/>
  <c r="BP94" i="17"/>
  <c r="BQ94" i="17"/>
  <c r="BP113" i="17"/>
  <c r="BQ113" i="17"/>
  <c r="BP114" i="17"/>
  <c r="BQ114" i="17"/>
  <c r="BP115" i="17"/>
  <c r="BQ115" i="17"/>
  <c r="BP116" i="17"/>
  <c r="BQ116" i="17"/>
  <c r="BP117" i="17"/>
  <c r="BQ117" i="17"/>
  <c r="BP63" i="15"/>
  <c r="BQ63" i="15"/>
  <c r="BH63" i="15"/>
  <c r="BP45" i="18"/>
  <c r="BQ45" i="18"/>
  <c r="BP49" i="18"/>
  <c r="BQ49" i="18"/>
  <c r="BP50" i="18"/>
  <c r="BQ50" i="18"/>
  <c r="BP51" i="18"/>
  <c r="BQ51" i="18"/>
  <c r="BP52" i="18"/>
  <c r="BQ52" i="18"/>
  <c r="BP53" i="18"/>
  <c r="BQ53" i="18"/>
  <c r="BP44" i="19"/>
  <c r="BQ44" i="19"/>
  <c r="BP45" i="19"/>
  <c r="BQ45" i="19"/>
  <c r="BP46" i="19"/>
  <c r="BQ46" i="19"/>
  <c r="BP47" i="19"/>
  <c r="BQ47" i="19"/>
  <c r="BP48" i="19"/>
  <c r="BQ48" i="19"/>
  <c r="BP49" i="19"/>
  <c r="BQ49" i="19"/>
  <c r="BP50" i="19"/>
  <c r="BQ50" i="19"/>
  <c r="BP51" i="19"/>
  <c r="BQ51" i="19"/>
  <c r="BP52" i="19"/>
  <c r="BQ52" i="19"/>
  <c r="BP53" i="19"/>
  <c r="BQ53" i="19"/>
  <c r="BP54" i="19"/>
  <c r="BQ54" i="19"/>
  <c r="BP55" i="19"/>
  <c r="BQ55" i="19"/>
  <c r="BP56" i="19"/>
  <c r="BQ56" i="19"/>
  <c r="BP57" i="19"/>
  <c r="BQ57" i="19"/>
  <c r="BP58" i="19"/>
  <c r="BQ58" i="19"/>
  <c r="BP59" i="19"/>
  <c r="BQ59" i="19"/>
  <c r="BP60" i="19"/>
  <c r="BQ60" i="19"/>
  <c r="BP61" i="19"/>
  <c r="BQ61" i="19"/>
  <c r="BP62" i="19"/>
  <c r="BQ62" i="19"/>
  <c r="BP40" i="19"/>
  <c r="BQ40" i="19"/>
  <c r="BP41" i="19"/>
  <c r="BQ41" i="19"/>
  <c r="BP42" i="19"/>
  <c r="BQ42" i="19"/>
  <c r="BP43" i="19"/>
  <c r="BQ43" i="19"/>
  <c r="BP24" i="19"/>
  <c r="BQ24" i="19"/>
  <c r="BP25" i="19"/>
  <c r="BQ25" i="19"/>
  <c r="BP26" i="19"/>
  <c r="BQ26" i="19"/>
  <c r="BP27" i="19"/>
  <c r="BQ27" i="19"/>
  <c r="BP28" i="19"/>
  <c r="BQ28" i="19"/>
  <c r="BP29" i="19"/>
  <c r="BQ29" i="19"/>
  <c r="BP30" i="19"/>
  <c r="BQ30" i="19"/>
  <c r="BP31" i="19"/>
  <c r="BQ31" i="19"/>
  <c r="BP32" i="19"/>
  <c r="BQ32" i="19"/>
  <c r="BP33" i="19"/>
  <c r="BQ33" i="19"/>
  <c r="BP34" i="19"/>
  <c r="BQ34" i="19"/>
  <c r="BP35" i="19"/>
  <c r="BQ35" i="19"/>
  <c r="BP36" i="19"/>
  <c r="BQ36" i="19"/>
  <c r="BP37" i="19"/>
  <c r="BQ37" i="19"/>
  <c r="BP38" i="19"/>
  <c r="BQ38" i="19"/>
  <c r="BP11" i="19"/>
  <c r="BQ11" i="19"/>
  <c r="BP12" i="19"/>
  <c r="BQ12" i="19"/>
  <c r="BP13" i="19"/>
  <c r="BQ13" i="19"/>
  <c r="BP14" i="19"/>
  <c r="BQ14" i="19"/>
  <c r="BP15" i="19"/>
  <c r="BQ15" i="19"/>
  <c r="BP16" i="19"/>
  <c r="BQ16" i="19"/>
  <c r="BP17" i="19"/>
  <c r="BQ17" i="19"/>
  <c r="BP18" i="19"/>
  <c r="BQ18" i="19"/>
  <c r="BP19" i="19"/>
  <c r="BQ19" i="19"/>
  <c r="BP20" i="19"/>
  <c r="BQ20" i="19"/>
  <c r="BP21" i="19"/>
  <c r="BQ21" i="19"/>
  <c r="BP22" i="19"/>
  <c r="BQ22" i="19"/>
  <c r="BP23" i="19"/>
  <c r="BQ23" i="19"/>
  <c r="BP150" i="16"/>
  <c r="BQ150" i="16"/>
  <c r="BP98" i="16"/>
  <c r="BQ98" i="16"/>
  <c r="BP13" i="17"/>
  <c r="BQ13" i="17"/>
  <c r="BP12" i="17"/>
  <c r="BQ12" i="17"/>
  <c r="BP18" i="17"/>
  <c r="BQ18" i="17"/>
  <c r="BP25" i="17"/>
  <c r="BQ25" i="17"/>
  <c r="BP26" i="17"/>
  <c r="BQ26" i="17"/>
  <c r="BP27" i="17"/>
  <c r="BQ27" i="17"/>
  <c r="BP28" i="17"/>
  <c r="BQ28" i="17"/>
  <c r="BP29" i="17"/>
  <c r="BQ29" i="17"/>
  <c r="BP35" i="17"/>
  <c r="BQ35" i="17"/>
  <c r="BP36" i="17"/>
  <c r="BQ36" i="17"/>
  <c r="BP37" i="17"/>
  <c r="BQ37" i="17"/>
  <c r="BP38" i="17"/>
  <c r="BQ38" i="17"/>
  <c r="BP39" i="17"/>
  <c r="BQ39" i="17"/>
  <c r="BP40" i="17"/>
  <c r="BQ40" i="17"/>
  <c r="BP41" i="17"/>
  <c r="BQ41" i="17"/>
  <c r="BP42" i="17"/>
  <c r="BQ42" i="17"/>
  <c r="BP43" i="17"/>
  <c r="BQ43" i="17"/>
  <c r="BP45" i="17"/>
  <c r="BQ45" i="17"/>
  <c r="BP96" i="17"/>
  <c r="BQ96" i="17"/>
  <c r="BP11" i="16"/>
  <c r="BQ11" i="16"/>
  <c r="BP12" i="16"/>
  <c r="BQ12" i="16"/>
  <c r="BP13" i="16"/>
  <c r="BQ13" i="16"/>
  <c r="BP14" i="16"/>
  <c r="BQ14" i="16"/>
  <c r="BP15" i="16"/>
  <c r="BQ15" i="16"/>
  <c r="BP16" i="16"/>
  <c r="BQ16" i="16"/>
  <c r="BP17" i="16"/>
  <c r="BQ17" i="16"/>
  <c r="BP18" i="16"/>
  <c r="BQ18" i="16"/>
  <c r="BP19" i="16"/>
  <c r="BQ19" i="16"/>
  <c r="BP20" i="16"/>
  <c r="BQ20" i="16"/>
  <c r="BP21" i="16"/>
  <c r="BQ21" i="16"/>
  <c r="BP22" i="16"/>
  <c r="BQ22" i="16"/>
  <c r="BP23" i="16"/>
  <c r="BQ23" i="16"/>
  <c r="BP24" i="16"/>
  <c r="BQ24" i="16"/>
  <c r="BP25" i="16"/>
  <c r="BQ25" i="16"/>
  <c r="BP26" i="16"/>
  <c r="BQ26" i="16"/>
  <c r="BP27" i="16"/>
  <c r="BQ27" i="16"/>
  <c r="BP28" i="16"/>
  <c r="BQ28" i="16"/>
  <c r="BP31" i="16"/>
  <c r="BQ31" i="16"/>
  <c r="BP32" i="16"/>
  <c r="BQ32" i="16"/>
  <c r="BP34" i="16"/>
  <c r="BQ34" i="16"/>
  <c r="BP35" i="16"/>
  <c r="BQ35" i="16"/>
  <c r="BP36" i="16"/>
  <c r="BQ36" i="16"/>
  <c r="BP37" i="16"/>
  <c r="BQ37" i="16"/>
  <c r="BP38" i="16"/>
  <c r="BQ38" i="16"/>
  <c r="BP39" i="16"/>
  <c r="BQ39" i="16"/>
  <c r="BP40" i="16"/>
  <c r="BQ40" i="16"/>
  <c r="BP41" i="16"/>
  <c r="BQ41" i="16"/>
  <c r="BP42" i="16"/>
  <c r="BQ42" i="16"/>
  <c r="BP55" i="16"/>
  <c r="BQ55" i="16"/>
  <c r="BP62" i="16"/>
  <c r="BQ62" i="16"/>
  <c r="BP63" i="16"/>
  <c r="BQ63" i="16"/>
  <c r="BP68" i="16"/>
  <c r="BQ68" i="16"/>
  <c r="BP69" i="16"/>
  <c r="BQ69" i="16"/>
  <c r="BP70" i="16"/>
  <c r="BQ70" i="16"/>
  <c r="BP71" i="16"/>
  <c r="BQ71" i="16"/>
  <c r="BP72" i="16"/>
  <c r="BQ72" i="16"/>
  <c r="BP73" i="16"/>
  <c r="BQ73" i="16"/>
  <c r="BP74" i="16"/>
  <c r="BQ74" i="16"/>
  <c r="BP75" i="16"/>
  <c r="BQ75" i="16"/>
  <c r="BP76" i="16"/>
  <c r="BQ76" i="16"/>
  <c r="BP77" i="16"/>
  <c r="BQ77" i="16"/>
  <c r="BP82" i="16"/>
  <c r="BQ82" i="16"/>
  <c r="BP83" i="16"/>
  <c r="BQ83" i="16"/>
  <c r="BP84" i="16"/>
  <c r="BQ84" i="16"/>
  <c r="BP85" i="16"/>
  <c r="BQ85" i="16"/>
  <c r="BP86" i="16"/>
  <c r="BQ86" i="16"/>
  <c r="BP87" i="16"/>
  <c r="BQ87" i="16"/>
  <c r="BP88" i="16"/>
  <c r="BQ88" i="16"/>
  <c r="BP89" i="16"/>
  <c r="BQ89" i="16"/>
  <c r="BP91" i="16"/>
  <c r="BQ91" i="16"/>
  <c r="BP92" i="16"/>
  <c r="BQ92" i="16"/>
  <c r="BP93" i="16"/>
  <c r="BQ93" i="16"/>
  <c r="BP106" i="16"/>
  <c r="BQ106" i="16"/>
  <c r="BP107" i="16"/>
  <c r="BQ107" i="16"/>
  <c r="BP108" i="16"/>
  <c r="BQ108" i="16"/>
  <c r="BP109" i="16"/>
  <c r="BQ109" i="16"/>
  <c r="BP110" i="16"/>
  <c r="BQ110" i="16"/>
  <c r="BP111" i="16"/>
  <c r="BQ111" i="16"/>
  <c r="BP112" i="16"/>
  <c r="BQ112" i="16"/>
  <c r="BP113" i="16"/>
  <c r="BQ113" i="16"/>
  <c r="BP114" i="16"/>
  <c r="BQ114" i="16"/>
  <c r="BP115" i="16"/>
  <c r="BQ115" i="16"/>
  <c r="BP116" i="16"/>
  <c r="BQ116" i="16"/>
  <c r="BP117" i="16"/>
  <c r="BQ117" i="16"/>
  <c r="BP118" i="16"/>
  <c r="BQ118" i="16"/>
  <c r="BP119" i="16"/>
  <c r="BQ119" i="16"/>
  <c r="BP120" i="16"/>
  <c r="BQ120" i="16"/>
  <c r="BP121" i="16"/>
  <c r="BQ121" i="16"/>
  <c r="BP122" i="16"/>
  <c r="BQ122" i="16"/>
  <c r="BP123" i="16"/>
  <c r="BQ123" i="16"/>
  <c r="BP124" i="16"/>
  <c r="BQ124" i="16"/>
  <c r="BP125" i="16"/>
  <c r="BQ125" i="16"/>
  <c r="BP129" i="16"/>
  <c r="BQ129" i="16"/>
  <c r="BP130" i="16"/>
  <c r="BQ130" i="16"/>
  <c r="BP131" i="16"/>
  <c r="BQ131" i="16"/>
  <c r="BP132" i="16"/>
  <c r="BQ132" i="16"/>
  <c r="BP133" i="16"/>
  <c r="BQ133" i="16"/>
  <c r="BP134" i="16"/>
  <c r="BQ134" i="16"/>
  <c r="BP135" i="16"/>
  <c r="BQ135" i="16"/>
  <c r="BP138" i="16"/>
  <c r="BQ138" i="16"/>
  <c r="BP139" i="16"/>
  <c r="BQ139" i="16"/>
  <c r="BP140" i="16"/>
  <c r="BQ140" i="16"/>
  <c r="BP141" i="16"/>
  <c r="BQ141" i="16"/>
  <c r="BP142" i="16"/>
  <c r="BQ142" i="16"/>
  <c r="BP143" i="16"/>
  <c r="BQ143" i="16"/>
  <c r="BP144" i="16"/>
  <c r="BQ144" i="16"/>
  <c r="BP145" i="16"/>
  <c r="BQ145" i="16"/>
  <c r="BP146" i="16"/>
  <c r="BQ146" i="16"/>
  <c r="BP147" i="16"/>
  <c r="BQ147" i="16"/>
  <c r="BP148" i="16"/>
  <c r="BQ148" i="16"/>
  <c r="BP149" i="16"/>
  <c r="BQ149" i="16"/>
  <c r="BP161" i="16"/>
  <c r="BQ161" i="16"/>
  <c r="BP60" i="18"/>
  <c r="BQ60" i="18"/>
  <c r="BP61" i="18"/>
  <c r="BQ61" i="18"/>
  <c r="BP62" i="18"/>
  <c r="BQ62" i="18"/>
  <c r="BP63" i="18"/>
  <c r="BQ63" i="18"/>
  <c r="BP64" i="18"/>
  <c r="BQ64" i="18"/>
  <c r="BP65" i="18"/>
  <c r="BQ65" i="18"/>
  <c r="BP66" i="18"/>
  <c r="BQ66" i="18"/>
  <c r="BP67" i="18"/>
  <c r="BQ67" i="18"/>
  <c r="BP169" i="19"/>
  <c r="BQ169" i="19"/>
  <c r="BP170" i="19"/>
  <c r="BQ170" i="19"/>
  <c r="BP171" i="19"/>
  <c r="BQ171" i="19"/>
  <c r="BP118" i="17"/>
  <c r="BQ118" i="17"/>
  <c r="BP119" i="17"/>
  <c r="BQ119" i="17"/>
  <c r="BP97" i="17"/>
  <c r="BQ97" i="17"/>
  <c r="BP32" i="18"/>
  <c r="BQ32" i="18"/>
  <c r="BP33" i="18"/>
  <c r="BQ33" i="18"/>
  <c r="BP177" i="17"/>
  <c r="BQ177" i="17"/>
  <c r="BP178" i="17"/>
  <c r="BQ178" i="17"/>
  <c r="BP179" i="17"/>
  <c r="BQ179" i="17"/>
  <c r="BP180" i="17"/>
  <c r="BQ180" i="17"/>
  <c r="BP181" i="17"/>
  <c r="BQ181" i="17"/>
  <c r="BP57" i="17"/>
  <c r="BQ57" i="17"/>
  <c r="BP58" i="17"/>
  <c r="BQ58" i="17"/>
  <c r="BP59" i="17"/>
  <c r="BQ59" i="17"/>
  <c r="BP60" i="17"/>
  <c r="BQ60" i="17"/>
  <c r="BP17" i="15"/>
  <c r="BQ46" i="18"/>
  <c r="BQ47" i="18"/>
  <c r="BQ48" i="18"/>
  <c r="AC50" i="14"/>
  <c r="AA50" i="14"/>
  <c r="Y50" i="14"/>
  <c r="W50" i="14"/>
  <c r="I50" i="14"/>
  <c r="AL50" i="14"/>
  <c r="AM50" i="14"/>
  <c r="W45" i="14"/>
  <c r="Y45" i="14"/>
  <c r="AA45" i="14"/>
  <c r="AC45" i="14"/>
  <c r="I45" i="14"/>
  <c r="AL45" i="14"/>
  <c r="AM45" i="14"/>
  <c r="AC40" i="14"/>
  <c r="AA40" i="14"/>
  <c r="Y40" i="14"/>
  <c r="W40" i="14"/>
  <c r="I40" i="14"/>
  <c r="AL40" i="14"/>
  <c r="AM40" i="14"/>
  <c r="AC32" i="14"/>
  <c r="AA32" i="14"/>
  <c r="Y32" i="14"/>
  <c r="W32" i="14"/>
  <c r="I32" i="14"/>
  <c r="AL32" i="14"/>
  <c r="AM32" i="14"/>
  <c r="AC25" i="14"/>
  <c r="AA25" i="14"/>
  <c r="Y25" i="14"/>
  <c r="W25" i="14"/>
  <c r="I25" i="14"/>
  <c r="AL25" i="14"/>
  <c r="AM25" i="14"/>
  <c r="AC18" i="14"/>
  <c r="AA18" i="14"/>
  <c r="Y18" i="14"/>
  <c r="W18" i="14"/>
  <c r="I18" i="14"/>
  <c r="AL18" i="14"/>
  <c r="AM18" i="14"/>
  <c r="V169" i="19"/>
  <c r="CA172" i="19"/>
  <c r="CA173" i="19"/>
  <c r="CA174" i="19"/>
  <c r="CA175" i="19"/>
  <c r="CA176" i="19"/>
  <c r="W54" i="15"/>
  <c r="Y54" i="15"/>
  <c r="AA54" i="15"/>
  <c r="AC54" i="15"/>
  <c r="I54" i="15"/>
  <c r="AL54" i="15"/>
  <c r="W51" i="15"/>
  <c r="Y51" i="15"/>
  <c r="AA51" i="15"/>
  <c r="AC51" i="15"/>
  <c r="I51" i="15"/>
  <c r="AL51" i="15"/>
  <c r="T54" i="15"/>
  <c r="Q54" i="15"/>
  <c r="N54" i="15"/>
  <c r="K54" i="15"/>
  <c r="T51" i="15"/>
  <c r="Q51" i="15"/>
  <c r="N51" i="15"/>
  <c r="K51" i="15"/>
  <c r="Y75" i="19"/>
  <c r="W75" i="19"/>
  <c r="AA75" i="19"/>
  <c r="AC75" i="19"/>
  <c r="I75" i="19"/>
  <c r="AL75" i="19"/>
  <c r="AM75" i="19"/>
  <c r="T75" i="19"/>
  <c r="AJ75" i="19"/>
  <c r="AK75" i="19"/>
  <c r="Q75" i="19"/>
  <c r="AH75" i="19"/>
  <c r="AI75" i="19"/>
  <c r="N75" i="19"/>
  <c r="AF75" i="19"/>
  <c r="AG75" i="19"/>
  <c r="K75" i="19"/>
  <c r="AE75" i="19"/>
  <c r="AD75" i="19"/>
  <c r="AC70" i="15"/>
  <c r="AA70" i="15"/>
  <c r="Y70" i="15"/>
  <c r="W70" i="15"/>
  <c r="I70" i="15"/>
  <c r="AL70" i="15"/>
  <c r="AM70" i="15"/>
  <c r="AC57" i="15"/>
  <c r="AA57" i="15"/>
  <c r="Y57" i="15"/>
  <c r="W57" i="15"/>
  <c r="I57" i="15"/>
  <c r="AL57" i="15"/>
  <c r="AM57" i="15"/>
  <c r="AC60" i="15"/>
  <c r="AA60" i="15"/>
  <c r="Y60" i="15"/>
  <c r="I60" i="15"/>
  <c r="AL60" i="15"/>
  <c r="AM60" i="15"/>
  <c r="AC63" i="15"/>
  <c r="AA63" i="15"/>
  <c r="Y63" i="15"/>
  <c r="W63" i="15"/>
  <c r="I63" i="15"/>
  <c r="AL63" i="15"/>
  <c r="AM63" i="15"/>
  <c r="AC66" i="15"/>
  <c r="AA66" i="15"/>
  <c r="Y66" i="15"/>
  <c r="I66" i="15"/>
  <c r="AL66" i="15"/>
  <c r="AM66" i="15"/>
  <c r="AM54" i="15"/>
  <c r="AM51" i="15"/>
  <c r="AC41" i="15"/>
  <c r="AA41" i="15"/>
  <c r="Y41" i="15"/>
  <c r="W41" i="15"/>
  <c r="I41" i="15"/>
  <c r="AL41" i="15"/>
  <c r="AM41" i="15"/>
  <c r="AC31" i="15"/>
  <c r="AA31" i="15"/>
  <c r="Y31" i="15"/>
  <c r="W31" i="15"/>
  <c r="I31" i="15"/>
  <c r="AL31" i="15"/>
  <c r="AM31" i="15"/>
  <c r="AC21" i="15"/>
  <c r="AA21" i="15"/>
  <c r="Y21" i="15"/>
  <c r="W21" i="15"/>
  <c r="I21" i="15"/>
  <c r="AL21" i="15"/>
  <c r="AM21" i="15"/>
  <c r="T70" i="15"/>
  <c r="AJ70" i="15"/>
  <c r="AK70" i="15"/>
  <c r="T57" i="15"/>
  <c r="AJ57" i="15"/>
  <c r="AK57" i="15"/>
  <c r="T60" i="15"/>
  <c r="AJ60" i="15"/>
  <c r="AK60" i="15"/>
  <c r="T63" i="15"/>
  <c r="AJ63" i="15"/>
  <c r="AK63" i="15"/>
  <c r="T66" i="15"/>
  <c r="AJ66" i="15"/>
  <c r="AK66" i="15"/>
  <c r="AJ54" i="15"/>
  <c r="AK54" i="15"/>
  <c r="AJ51" i="15"/>
  <c r="AK51" i="15"/>
  <c r="T41" i="15"/>
  <c r="AJ41" i="15"/>
  <c r="AK41" i="15"/>
  <c r="T31" i="15"/>
  <c r="AJ31" i="15"/>
  <c r="AK31" i="15"/>
  <c r="T21" i="15"/>
  <c r="AJ21" i="15"/>
  <c r="AK21" i="15"/>
  <c r="Q70" i="15"/>
  <c r="AH70" i="15"/>
  <c r="AI70" i="15"/>
  <c r="Q57" i="15"/>
  <c r="AH57" i="15"/>
  <c r="AI57" i="15"/>
  <c r="Q60" i="15"/>
  <c r="AH60" i="15"/>
  <c r="AI60" i="15"/>
  <c r="Q63" i="15"/>
  <c r="AH63" i="15"/>
  <c r="AI63" i="15"/>
  <c r="Q66" i="15"/>
  <c r="AH66" i="15"/>
  <c r="AI66" i="15"/>
  <c r="AH54" i="15"/>
  <c r="AI54" i="15"/>
  <c r="AH51" i="15"/>
  <c r="AI51" i="15"/>
  <c r="Q41" i="15"/>
  <c r="AI41" i="15"/>
  <c r="Q31" i="15"/>
  <c r="AH31" i="15"/>
  <c r="AI31" i="15"/>
  <c r="Q21" i="15"/>
  <c r="AH21" i="15"/>
  <c r="AI21" i="15"/>
  <c r="AH41" i="15"/>
  <c r="N70" i="15"/>
  <c r="AF70" i="15"/>
  <c r="AG70" i="15"/>
  <c r="N57" i="15"/>
  <c r="AF57" i="15"/>
  <c r="AG57" i="15"/>
  <c r="N60" i="15"/>
  <c r="AG60" i="15"/>
  <c r="N63" i="15"/>
  <c r="AF63" i="15"/>
  <c r="AG63" i="15"/>
  <c r="N66" i="15"/>
  <c r="AF66" i="15"/>
  <c r="AG66" i="15"/>
  <c r="AF54" i="15"/>
  <c r="AG54" i="15"/>
  <c r="AF51" i="15"/>
  <c r="AG51" i="15"/>
  <c r="N41" i="15"/>
  <c r="AF41" i="15"/>
  <c r="AG41" i="15"/>
  <c r="N31" i="15"/>
  <c r="AF31" i="15"/>
  <c r="AG31" i="15"/>
  <c r="N21" i="15"/>
  <c r="AF21" i="15"/>
  <c r="AG21" i="15"/>
  <c r="AF60" i="15"/>
  <c r="K70" i="15"/>
  <c r="AE70" i="15"/>
  <c r="K57" i="15"/>
  <c r="AE57" i="15"/>
  <c r="K60" i="15"/>
  <c r="AE60" i="15"/>
  <c r="K63" i="15"/>
  <c r="AE63" i="15"/>
  <c r="K66" i="15"/>
  <c r="AE66" i="15"/>
  <c r="AD54" i="15"/>
  <c r="AE54" i="15"/>
  <c r="AD51" i="15"/>
  <c r="AE51" i="15"/>
  <c r="K41" i="15"/>
  <c r="AE41" i="15"/>
  <c r="K31" i="15"/>
  <c r="AE31" i="15"/>
  <c r="K21" i="15"/>
  <c r="AE21" i="15"/>
  <c r="AD70" i="15"/>
  <c r="AD57" i="15"/>
  <c r="AD60" i="15"/>
  <c r="AD63" i="15"/>
  <c r="AD66" i="15"/>
  <c r="AD41" i="15"/>
  <c r="AD31" i="15"/>
  <c r="AD21" i="15"/>
  <c r="T45" i="14"/>
  <c r="Q45" i="14"/>
  <c r="N45" i="14"/>
  <c r="K45" i="14"/>
  <c r="AC11" i="14"/>
  <c r="AA11" i="14"/>
  <c r="Y11" i="14"/>
  <c r="W11" i="14"/>
  <c r="I11" i="14"/>
  <c r="AL11" i="14"/>
  <c r="T50" i="14"/>
  <c r="AJ50" i="14"/>
  <c r="AK50" i="14"/>
  <c r="AJ45" i="14"/>
  <c r="AK45" i="14"/>
  <c r="T40" i="14"/>
  <c r="AJ40" i="14"/>
  <c r="AK40" i="14"/>
  <c r="T32" i="14"/>
  <c r="AJ32" i="14"/>
  <c r="AK32" i="14"/>
  <c r="T25" i="14"/>
  <c r="AJ25" i="14"/>
  <c r="AK25" i="14"/>
  <c r="T18" i="14"/>
  <c r="AJ18" i="14"/>
  <c r="AK18" i="14"/>
  <c r="Q50" i="14"/>
  <c r="AH50" i="14"/>
  <c r="AI50" i="14"/>
  <c r="AH45" i="14"/>
  <c r="AI45" i="14"/>
  <c r="Q40" i="14"/>
  <c r="AH40" i="14"/>
  <c r="AI40" i="14"/>
  <c r="Q32" i="14"/>
  <c r="AI32" i="14"/>
  <c r="Q25" i="14"/>
  <c r="AH25" i="14"/>
  <c r="AI25" i="14"/>
  <c r="Q18" i="14"/>
  <c r="AH18" i="14"/>
  <c r="AI18" i="14"/>
  <c r="AH32" i="14"/>
  <c r="N50" i="14"/>
  <c r="AF50" i="14"/>
  <c r="AG50" i="14"/>
  <c r="AF45" i="14"/>
  <c r="AG45" i="14"/>
  <c r="N40" i="14"/>
  <c r="AF40" i="14"/>
  <c r="AG40" i="14"/>
  <c r="N32" i="14"/>
  <c r="AF32" i="14"/>
  <c r="AG32" i="14"/>
  <c r="N25" i="14"/>
  <c r="AF25" i="14"/>
  <c r="AG25" i="14"/>
  <c r="N18" i="14"/>
  <c r="AG18" i="14"/>
  <c r="AF18" i="14"/>
  <c r="K50" i="14"/>
  <c r="AD50" i="14"/>
  <c r="AE50" i="14"/>
  <c r="AD45" i="14"/>
  <c r="AE45" i="14"/>
  <c r="K40" i="14"/>
  <c r="AD40" i="14"/>
  <c r="AE40" i="14"/>
  <c r="K32" i="14"/>
  <c r="AE32" i="14"/>
  <c r="K25" i="14"/>
  <c r="AD25" i="14"/>
  <c r="AE25" i="14"/>
  <c r="K18" i="14"/>
  <c r="AE18" i="14"/>
  <c r="AD32" i="14"/>
  <c r="AD18" i="14"/>
  <c r="AM91" i="19"/>
  <c r="AM85" i="19"/>
  <c r="AK91" i="19"/>
  <c r="AK85" i="19"/>
  <c r="AI91" i="19"/>
  <c r="AI85" i="19"/>
  <c r="AG91" i="19"/>
  <c r="AG85" i="19"/>
  <c r="AE91" i="19"/>
  <c r="AE85" i="19"/>
  <c r="AC91" i="19"/>
  <c r="AC85" i="19"/>
  <c r="AA91" i="19"/>
  <c r="AA85" i="19"/>
  <c r="Y91" i="19"/>
  <c r="Y85" i="19"/>
  <c r="W91" i="19"/>
  <c r="W85" i="19"/>
  <c r="W80" i="19"/>
  <c r="Y80" i="19"/>
  <c r="AA80" i="19"/>
  <c r="AC80" i="19"/>
  <c r="AE80" i="19"/>
  <c r="AG80" i="19"/>
  <c r="AI80" i="19"/>
  <c r="AK80" i="19"/>
  <c r="AM80" i="19"/>
  <c r="AM70" i="19"/>
  <c r="AK70" i="19"/>
  <c r="AI70" i="19"/>
  <c r="AG70" i="19"/>
  <c r="AE70" i="19"/>
  <c r="AC70" i="19"/>
  <c r="AA70" i="19"/>
  <c r="Y70" i="19"/>
  <c r="W70" i="19"/>
  <c r="AM60" i="18"/>
  <c r="AK60" i="18"/>
  <c r="AI60" i="18"/>
  <c r="AG60" i="18"/>
  <c r="AE60" i="18"/>
  <c r="AC60" i="18"/>
  <c r="AA60" i="18"/>
  <c r="Y60" i="18"/>
  <c r="W60" i="18"/>
  <c r="AM100" i="16"/>
  <c r="AM114" i="16"/>
  <c r="AM107" i="16"/>
  <c r="AK114" i="16"/>
  <c r="AI114" i="16"/>
  <c r="AG114" i="16"/>
  <c r="AE114" i="16"/>
  <c r="AC114" i="16"/>
  <c r="AA114" i="16"/>
  <c r="Y114" i="16"/>
  <c r="W114" i="16"/>
  <c r="AK107" i="16"/>
  <c r="AI107" i="16"/>
  <c r="AG107" i="16"/>
  <c r="AE107" i="16"/>
  <c r="AC107" i="16"/>
  <c r="AA107" i="16"/>
  <c r="Y107" i="16"/>
  <c r="W107" i="16"/>
  <c r="AK100" i="16"/>
  <c r="AI100" i="16"/>
  <c r="AG100" i="16"/>
  <c r="AE100" i="16"/>
  <c r="AC100" i="16"/>
  <c r="AA100" i="16"/>
  <c r="Y100" i="16"/>
  <c r="W100" i="16"/>
  <c r="AM88" i="16"/>
  <c r="AK88" i="16"/>
  <c r="AI88" i="16"/>
  <c r="AG88" i="16"/>
  <c r="AE88" i="16"/>
  <c r="AC88" i="16"/>
  <c r="AA88" i="16"/>
  <c r="Y88" i="16"/>
  <c r="W88" i="16"/>
  <c r="AM75" i="16"/>
  <c r="AK75" i="16"/>
  <c r="AI75" i="16"/>
  <c r="AG75" i="16"/>
  <c r="AE75" i="16"/>
  <c r="AC75" i="16"/>
  <c r="W75" i="16"/>
  <c r="AC68" i="16"/>
  <c r="AA68" i="16"/>
  <c r="Y68" i="16"/>
  <c r="W68" i="16"/>
  <c r="AE68" i="16"/>
  <c r="AG68" i="16"/>
  <c r="AI68" i="16"/>
  <c r="AK68" i="16"/>
  <c r="AM68" i="16"/>
  <c r="I70" i="19"/>
  <c r="AC49" i="18"/>
  <c r="AA49" i="18"/>
  <c r="Y49" i="18"/>
  <c r="W49" i="18"/>
  <c r="I49" i="18"/>
  <c r="AL49" i="18"/>
  <c r="W82" i="16"/>
  <c r="Y82" i="16"/>
  <c r="AA82" i="16"/>
  <c r="AC82" i="16"/>
  <c r="AL82" i="16"/>
  <c r="T82" i="16"/>
  <c r="Q82" i="16"/>
  <c r="N82" i="16"/>
  <c r="K82" i="16"/>
  <c r="W48" i="16"/>
  <c r="Y48" i="16"/>
  <c r="AA48" i="16"/>
  <c r="AC48" i="16"/>
  <c r="AL48" i="16"/>
  <c r="AC211" i="19"/>
  <c r="AA211" i="19"/>
  <c r="Y211" i="19"/>
  <c r="W211" i="19"/>
  <c r="I211" i="19"/>
  <c r="AL211" i="19"/>
  <c r="AM211" i="19"/>
  <c r="AC201" i="19"/>
  <c r="AA201" i="19"/>
  <c r="Y201" i="19"/>
  <c r="W201" i="19"/>
  <c r="I201" i="19"/>
  <c r="AL201" i="19"/>
  <c r="AM201" i="19"/>
  <c r="AC191" i="19"/>
  <c r="AA191" i="19"/>
  <c r="Y191" i="19"/>
  <c r="W191" i="19"/>
  <c r="I191" i="19"/>
  <c r="AL191" i="19"/>
  <c r="AM191" i="19"/>
  <c r="AC169" i="19"/>
  <c r="AA169" i="19"/>
  <c r="Y169" i="19"/>
  <c r="W169" i="19"/>
  <c r="I169" i="19"/>
  <c r="AL169" i="19"/>
  <c r="AM169" i="19"/>
  <c r="AC121" i="19"/>
  <c r="AA121" i="19"/>
  <c r="Y121" i="19"/>
  <c r="W121" i="19"/>
  <c r="I121" i="19"/>
  <c r="AL121" i="19"/>
  <c r="AM121" i="19"/>
  <c r="AC105" i="19"/>
  <c r="AA105" i="19"/>
  <c r="Y105" i="19"/>
  <c r="W105" i="19"/>
  <c r="I105" i="19"/>
  <c r="AL105" i="19"/>
  <c r="AM105" i="19"/>
  <c r="AC98" i="19"/>
  <c r="AA98" i="19"/>
  <c r="Y98" i="19"/>
  <c r="W98" i="19"/>
  <c r="I98" i="19"/>
  <c r="AL98" i="19"/>
  <c r="AM98" i="19"/>
  <c r="Y64" i="19"/>
  <c r="W64" i="19"/>
  <c r="AA64" i="19"/>
  <c r="AC64" i="19"/>
  <c r="I64" i="19"/>
  <c r="AL64" i="19"/>
  <c r="AM64" i="19"/>
  <c r="AC55" i="19"/>
  <c r="AA55" i="19"/>
  <c r="Y55" i="19"/>
  <c r="W55" i="19"/>
  <c r="I55" i="19"/>
  <c r="AL55" i="19"/>
  <c r="AM55" i="19"/>
  <c r="AC59" i="19"/>
  <c r="AA59" i="19"/>
  <c r="Y59" i="19"/>
  <c r="W59" i="19"/>
  <c r="I59" i="19"/>
  <c r="AL59" i="19"/>
  <c r="AM59" i="19"/>
  <c r="AC51" i="19"/>
  <c r="AA51" i="19"/>
  <c r="Y51" i="19"/>
  <c r="W51" i="19"/>
  <c r="I51" i="19"/>
  <c r="AL51" i="19"/>
  <c r="AM51" i="19"/>
  <c r="AC21" i="19"/>
  <c r="AA21" i="19"/>
  <c r="Y21" i="19"/>
  <c r="W21" i="19"/>
  <c r="I21" i="19"/>
  <c r="AL21" i="19"/>
  <c r="AM21" i="19"/>
  <c r="AC26" i="19"/>
  <c r="AA26" i="19"/>
  <c r="Y26" i="19"/>
  <c r="W26" i="19"/>
  <c r="I26" i="19"/>
  <c r="AL26" i="19"/>
  <c r="AM26" i="19"/>
  <c r="Y31" i="19"/>
  <c r="W31" i="19"/>
  <c r="AA31" i="19"/>
  <c r="AC31" i="19"/>
  <c r="I31" i="19"/>
  <c r="AL31" i="19"/>
  <c r="AM31" i="19"/>
  <c r="AC36" i="19"/>
  <c r="AA36" i="19"/>
  <c r="Y36" i="19"/>
  <c r="W36" i="19"/>
  <c r="I36" i="19"/>
  <c r="AL36" i="19"/>
  <c r="AM36" i="19"/>
  <c r="AC41" i="19"/>
  <c r="AA41" i="19"/>
  <c r="Y41" i="19"/>
  <c r="W41" i="19"/>
  <c r="I41" i="19"/>
  <c r="AL41" i="19"/>
  <c r="AM41" i="19"/>
  <c r="AC46" i="19"/>
  <c r="AA46" i="19"/>
  <c r="Y46" i="19"/>
  <c r="W46" i="19"/>
  <c r="I46" i="19"/>
  <c r="AL46" i="19"/>
  <c r="AM46" i="19"/>
  <c r="AC16" i="19"/>
  <c r="AA16" i="19"/>
  <c r="Y16" i="19"/>
  <c r="W16" i="19"/>
  <c r="I16" i="19"/>
  <c r="AL16" i="19"/>
  <c r="AM16" i="19"/>
  <c r="T211" i="19"/>
  <c r="AJ211" i="19"/>
  <c r="AK211" i="19"/>
  <c r="T201" i="19"/>
  <c r="AJ201" i="19"/>
  <c r="AK201" i="19"/>
  <c r="T191" i="19"/>
  <c r="AJ191" i="19"/>
  <c r="AK191" i="19"/>
  <c r="T169" i="19"/>
  <c r="AJ169" i="19"/>
  <c r="AK169" i="19"/>
  <c r="T121" i="19"/>
  <c r="AJ121" i="19"/>
  <c r="AK121" i="19"/>
  <c r="T105" i="19"/>
  <c r="AJ105" i="19"/>
  <c r="AK105" i="19"/>
  <c r="T98" i="19"/>
  <c r="AJ98" i="19"/>
  <c r="AK98" i="19"/>
  <c r="T64" i="19"/>
  <c r="AK64" i="19"/>
  <c r="T55" i="19"/>
  <c r="AJ55" i="19"/>
  <c r="AK55" i="19"/>
  <c r="T59" i="19"/>
  <c r="AJ59" i="19"/>
  <c r="AK59" i="19"/>
  <c r="T51" i="19"/>
  <c r="AJ51" i="19"/>
  <c r="AK51" i="19"/>
  <c r="T21" i="19"/>
  <c r="AJ21" i="19"/>
  <c r="AK21" i="19"/>
  <c r="T26" i="19"/>
  <c r="AJ26" i="19"/>
  <c r="AK26" i="19"/>
  <c r="T31" i="19"/>
  <c r="AJ31" i="19"/>
  <c r="AK31" i="19"/>
  <c r="T36" i="19"/>
  <c r="AJ36" i="19"/>
  <c r="AK36" i="19"/>
  <c r="T41" i="19"/>
  <c r="AJ41" i="19"/>
  <c r="AK41" i="19"/>
  <c r="T46" i="19"/>
  <c r="AJ46" i="19"/>
  <c r="AK46" i="19"/>
  <c r="T16" i="19"/>
  <c r="AJ16" i="19"/>
  <c r="AK16" i="19"/>
  <c r="AJ64" i="19"/>
  <c r="Q211" i="19"/>
  <c r="AH211" i="19"/>
  <c r="AI211" i="19"/>
  <c r="Q201" i="19"/>
  <c r="AH201" i="19"/>
  <c r="AI201" i="19"/>
  <c r="Q191" i="19"/>
  <c r="AH191" i="19"/>
  <c r="AI191" i="19"/>
  <c r="Q169" i="19"/>
  <c r="AH169" i="19"/>
  <c r="AI169" i="19"/>
  <c r="Q121" i="19"/>
  <c r="AH121" i="19"/>
  <c r="AI121" i="19"/>
  <c r="Q105" i="19"/>
  <c r="AH105" i="19"/>
  <c r="AI105" i="19"/>
  <c r="Q98" i="19"/>
  <c r="AH98" i="19"/>
  <c r="AI98" i="19"/>
  <c r="Q64" i="19"/>
  <c r="AI64" i="19"/>
  <c r="Q55" i="19"/>
  <c r="AH55" i="19"/>
  <c r="AI55" i="19"/>
  <c r="Q59" i="19"/>
  <c r="AH59" i="19"/>
  <c r="AI59" i="19"/>
  <c r="Q51" i="19"/>
  <c r="AH51" i="19"/>
  <c r="AI51" i="19"/>
  <c r="Q21" i="19"/>
  <c r="AH21" i="19"/>
  <c r="AI21" i="19"/>
  <c r="Q26" i="19"/>
  <c r="AH26" i="19"/>
  <c r="AI26" i="19"/>
  <c r="Q31" i="19"/>
  <c r="AH31" i="19"/>
  <c r="AI31" i="19"/>
  <c r="Q36" i="19"/>
  <c r="AH36" i="19"/>
  <c r="AI36" i="19"/>
  <c r="Q41" i="19"/>
  <c r="AH41" i="19"/>
  <c r="AI41" i="19"/>
  <c r="Q46" i="19"/>
  <c r="AH46" i="19"/>
  <c r="AI46" i="19"/>
  <c r="Q16" i="19"/>
  <c r="AH16" i="19"/>
  <c r="AI16" i="19"/>
  <c r="AH64" i="19"/>
  <c r="N211" i="19"/>
  <c r="AF211" i="19"/>
  <c r="AG211" i="19"/>
  <c r="N201" i="19"/>
  <c r="AF201" i="19"/>
  <c r="AG201" i="19"/>
  <c r="N191" i="19"/>
  <c r="AG191" i="19"/>
  <c r="N169" i="19"/>
  <c r="AF169" i="19"/>
  <c r="AG169" i="19"/>
  <c r="N121" i="19"/>
  <c r="AF121" i="19"/>
  <c r="AG121" i="19"/>
  <c r="N105" i="19"/>
  <c r="AF105" i="19"/>
  <c r="AG105" i="19"/>
  <c r="N98" i="19"/>
  <c r="AF98" i="19"/>
  <c r="AG98" i="19"/>
  <c r="N64" i="19"/>
  <c r="AG64" i="19"/>
  <c r="N55" i="19"/>
  <c r="AF55" i="19"/>
  <c r="AG55" i="19"/>
  <c r="N59" i="19"/>
  <c r="AF59" i="19"/>
  <c r="AG59" i="19"/>
  <c r="N51" i="19"/>
  <c r="AF51" i="19"/>
  <c r="AG51" i="19"/>
  <c r="N46" i="19"/>
  <c r="AF46" i="19"/>
  <c r="AG46" i="19"/>
  <c r="N21" i="19"/>
  <c r="AF21" i="19"/>
  <c r="AG21" i="19"/>
  <c r="N26" i="19"/>
  <c r="AF26" i="19"/>
  <c r="AG26" i="19"/>
  <c r="N31" i="19"/>
  <c r="AF31" i="19"/>
  <c r="AG31" i="19"/>
  <c r="N36" i="19"/>
  <c r="AF36" i="19"/>
  <c r="AG36" i="19"/>
  <c r="N41" i="19"/>
  <c r="AF41" i="19"/>
  <c r="AG41" i="19"/>
  <c r="N16" i="19"/>
  <c r="AF16" i="19"/>
  <c r="AG16" i="19"/>
  <c r="AF191" i="19"/>
  <c r="AF64" i="19"/>
  <c r="K211" i="19"/>
  <c r="AE211" i="19"/>
  <c r="K201" i="19"/>
  <c r="AD201" i="19"/>
  <c r="AE201" i="19"/>
  <c r="K191" i="19"/>
  <c r="AD191" i="19"/>
  <c r="AE191" i="19"/>
  <c r="K169" i="19"/>
  <c r="AE169" i="19"/>
  <c r="K121" i="19"/>
  <c r="AD121" i="19"/>
  <c r="AE121" i="19"/>
  <c r="K105" i="19"/>
  <c r="AD105" i="19"/>
  <c r="AE105" i="19"/>
  <c r="K98" i="19"/>
  <c r="AE98" i="19"/>
  <c r="K64" i="19"/>
  <c r="AD64" i="19"/>
  <c r="AE64" i="19"/>
  <c r="K55" i="19"/>
  <c r="AD55" i="19"/>
  <c r="AE55" i="19"/>
  <c r="K59" i="19"/>
  <c r="AD59" i="19"/>
  <c r="AE59" i="19"/>
  <c r="K51" i="19"/>
  <c r="AD51" i="19"/>
  <c r="AE51" i="19"/>
  <c r="K21" i="19"/>
  <c r="AD21" i="19"/>
  <c r="AE21" i="19"/>
  <c r="K26" i="19"/>
  <c r="AD26" i="19"/>
  <c r="AE26" i="19"/>
  <c r="K31" i="19"/>
  <c r="AD31" i="19"/>
  <c r="AE31" i="19"/>
  <c r="K36" i="19"/>
  <c r="AD36" i="19"/>
  <c r="AE36" i="19"/>
  <c r="K41" i="19"/>
  <c r="AD41" i="19"/>
  <c r="AE41" i="19"/>
  <c r="K46" i="19"/>
  <c r="AD46" i="19"/>
  <c r="AE46" i="19"/>
  <c r="K16" i="19"/>
  <c r="AD16" i="19"/>
  <c r="AE16" i="19"/>
  <c r="AD211" i="19"/>
  <c r="AD169" i="19"/>
  <c r="AD98" i="19"/>
  <c r="AC66" i="18"/>
  <c r="AA66" i="18"/>
  <c r="Y66" i="18"/>
  <c r="W66" i="18"/>
  <c r="I66" i="18"/>
  <c r="AL66" i="18"/>
  <c r="AM66" i="18"/>
  <c r="AM49" i="18"/>
  <c r="AC39" i="18"/>
  <c r="AA39" i="18"/>
  <c r="Y39" i="18"/>
  <c r="W39" i="18"/>
  <c r="I39" i="18"/>
  <c r="AL39" i="18"/>
  <c r="AM39" i="18"/>
  <c r="AC29" i="18"/>
  <c r="AA29" i="18"/>
  <c r="Y29" i="18"/>
  <c r="W29" i="18"/>
  <c r="I29" i="18"/>
  <c r="AL29" i="18"/>
  <c r="AM29" i="18"/>
  <c r="Y19" i="18"/>
  <c r="W19" i="18"/>
  <c r="AA19" i="18"/>
  <c r="AC19" i="18"/>
  <c r="I19" i="18"/>
  <c r="AL19" i="18"/>
  <c r="AM19" i="18"/>
  <c r="Y15" i="18"/>
  <c r="W15" i="18"/>
  <c r="AA15" i="18"/>
  <c r="AC15" i="18"/>
  <c r="I15" i="18"/>
  <c r="AL15" i="18"/>
  <c r="AM15" i="18"/>
  <c r="T66" i="18"/>
  <c r="AK66" i="18"/>
  <c r="T49" i="18"/>
  <c r="AJ49" i="18"/>
  <c r="AK49" i="18"/>
  <c r="T39" i="18"/>
  <c r="AK39" i="18"/>
  <c r="T29" i="18"/>
  <c r="AJ29" i="18"/>
  <c r="AK29" i="18"/>
  <c r="T19" i="18"/>
  <c r="AJ19" i="18"/>
  <c r="AK19" i="18"/>
  <c r="T15" i="18"/>
  <c r="AJ15" i="18"/>
  <c r="AK15" i="18"/>
  <c r="AJ66" i="18"/>
  <c r="AJ39" i="18"/>
  <c r="Q66" i="18"/>
  <c r="AH66" i="18"/>
  <c r="AI66" i="18"/>
  <c r="Q49" i="18"/>
  <c r="AH49" i="18"/>
  <c r="AI49" i="18"/>
  <c r="Q39" i="18"/>
  <c r="AH39" i="18"/>
  <c r="AI39" i="18"/>
  <c r="Q29" i="18"/>
  <c r="AH29" i="18"/>
  <c r="AI29" i="18"/>
  <c r="Q19" i="18"/>
  <c r="AI19" i="18"/>
  <c r="Q15" i="18"/>
  <c r="AH15" i="18"/>
  <c r="AI15" i="18"/>
  <c r="AH19" i="18"/>
  <c r="N66" i="18"/>
  <c r="AG66" i="18"/>
  <c r="N49" i="18"/>
  <c r="AF49" i="18"/>
  <c r="AG49" i="18"/>
  <c r="N39" i="18"/>
  <c r="AG39" i="18"/>
  <c r="N29" i="18"/>
  <c r="AF29" i="18"/>
  <c r="AG29" i="18"/>
  <c r="N19" i="18"/>
  <c r="AG19" i="18"/>
  <c r="N15" i="18"/>
  <c r="AF15" i="18"/>
  <c r="AG15" i="18"/>
  <c r="AF66" i="18"/>
  <c r="AF39" i="18"/>
  <c r="AF19" i="18"/>
  <c r="K66" i="18"/>
  <c r="AE66" i="18"/>
  <c r="K49" i="18"/>
  <c r="AD49" i="18"/>
  <c r="AE49" i="18"/>
  <c r="K39" i="18"/>
  <c r="AE39" i="18"/>
  <c r="K29" i="18"/>
  <c r="AE29" i="18"/>
  <c r="K19" i="18"/>
  <c r="AE19" i="18"/>
  <c r="K15" i="18"/>
  <c r="AE15" i="18"/>
  <c r="AD66" i="18"/>
  <c r="AD39" i="18"/>
  <c r="AD29" i="18"/>
  <c r="AD19" i="18"/>
  <c r="AD15" i="18"/>
  <c r="Y11" i="15"/>
  <c r="W11" i="15"/>
  <c r="AA11" i="15"/>
  <c r="AC11" i="15"/>
  <c r="I11" i="15"/>
  <c r="AL11" i="15"/>
  <c r="AM11" i="15"/>
  <c r="AM11" i="14"/>
  <c r="Y11" i="19"/>
  <c r="W11" i="19"/>
  <c r="AA11" i="19"/>
  <c r="AC11" i="19"/>
  <c r="I11" i="19"/>
  <c r="AL11" i="19"/>
  <c r="AM11" i="19"/>
  <c r="AC11" i="18"/>
  <c r="AA11" i="18"/>
  <c r="Y11" i="18"/>
  <c r="W11" i="18"/>
  <c r="AL11" i="18"/>
  <c r="AM11" i="18"/>
  <c r="T11" i="15"/>
  <c r="AJ11" i="15"/>
  <c r="AK11" i="15"/>
  <c r="T11" i="14"/>
  <c r="AJ11" i="14"/>
  <c r="AK11" i="14"/>
  <c r="T11" i="19"/>
  <c r="AJ11" i="19"/>
  <c r="AK11" i="19"/>
  <c r="T11" i="18"/>
  <c r="AJ11" i="18"/>
  <c r="AK11" i="18"/>
  <c r="Q11" i="15"/>
  <c r="AH11" i="15"/>
  <c r="AI11" i="15"/>
  <c r="Q11" i="14"/>
  <c r="AH11" i="14"/>
  <c r="AI11" i="14"/>
  <c r="Q11" i="19"/>
  <c r="AH11" i="19"/>
  <c r="AI11" i="19"/>
  <c r="Q11" i="18"/>
  <c r="AH11" i="18"/>
  <c r="AI11" i="18"/>
  <c r="N11" i="15"/>
  <c r="AF11" i="15"/>
  <c r="AG11" i="15"/>
  <c r="N11" i="14"/>
  <c r="AF11" i="14"/>
  <c r="AG11" i="14"/>
  <c r="N11" i="19"/>
  <c r="AF11" i="19"/>
  <c r="AG11" i="19"/>
  <c r="N11" i="18"/>
  <c r="AF11" i="18"/>
  <c r="AG11" i="18"/>
  <c r="K11" i="15"/>
  <c r="AE11" i="15"/>
  <c r="K11" i="14"/>
  <c r="AE11" i="14"/>
  <c r="K11" i="19"/>
  <c r="AD11" i="19"/>
  <c r="AE11" i="19"/>
  <c r="AD11" i="18"/>
  <c r="AE11" i="18"/>
  <c r="AD11" i="15"/>
  <c r="AD11" i="14"/>
  <c r="T91" i="19"/>
  <c r="T85" i="19"/>
  <c r="T80" i="19"/>
  <c r="T70" i="19"/>
  <c r="Q91" i="19"/>
  <c r="Q85" i="19"/>
  <c r="Q80" i="19"/>
  <c r="Q70" i="19"/>
  <c r="N91" i="19"/>
  <c r="N85" i="19"/>
  <c r="N80" i="19"/>
  <c r="N70" i="19"/>
  <c r="K91" i="19"/>
  <c r="K85" i="19"/>
  <c r="K80" i="19"/>
  <c r="K70" i="19"/>
  <c r="I91" i="19"/>
  <c r="T60" i="18"/>
  <c r="Q60" i="18"/>
  <c r="N60" i="18"/>
  <c r="K60" i="18"/>
  <c r="AC176" i="17"/>
  <c r="AA176" i="17"/>
  <c r="Y176" i="17"/>
  <c r="W176" i="17"/>
  <c r="I176" i="17"/>
  <c r="AL176" i="17"/>
  <c r="AM176" i="17"/>
  <c r="AC170" i="17"/>
  <c r="AA170" i="17"/>
  <c r="Y170" i="17"/>
  <c r="W170" i="17"/>
  <c r="I170" i="17"/>
  <c r="AL170" i="17"/>
  <c r="AM170" i="17"/>
  <c r="AC164" i="17"/>
  <c r="AA164" i="17"/>
  <c r="Y164" i="17"/>
  <c r="W164" i="17"/>
  <c r="I164" i="17"/>
  <c r="AL164" i="17"/>
  <c r="AM164" i="17"/>
  <c r="AC158" i="17"/>
  <c r="AA158" i="17"/>
  <c r="Y158" i="17"/>
  <c r="W158" i="17"/>
  <c r="I158" i="17"/>
  <c r="AL158" i="17"/>
  <c r="AM158" i="17"/>
  <c r="AC152" i="17"/>
  <c r="AA152" i="17"/>
  <c r="Y152" i="17"/>
  <c r="W152" i="17"/>
  <c r="I152" i="17"/>
  <c r="AL152" i="17"/>
  <c r="AM152" i="17"/>
  <c r="AC147" i="17"/>
  <c r="AA147" i="17"/>
  <c r="Y147" i="17"/>
  <c r="W147" i="17"/>
  <c r="I147" i="17"/>
  <c r="AL147" i="17"/>
  <c r="AM147" i="17"/>
  <c r="AC142" i="17"/>
  <c r="AA142" i="17"/>
  <c r="Y142" i="17"/>
  <c r="W142" i="17"/>
  <c r="I142" i="17"/>
  <c r="AL142" i="17"/>
  <c r="AM142" i="17"/>
  <c r="AC137" i="17"/>
  <c r="AA137" i="17"/>
  <c r="Y137" i="17"/>
  <c r="W137" i="17"/>
  <c r="I137" i="17"/>
  <c r="AL137" i="17"/>
  <c r="AM137" i="17"/>
  <c r="AC126" i="17"/>
  <c r="AA126" i="17"/>
  <c r="Y126" i="17"/>
  <c r="W126" i="17"/>
  <c r="I126" i="17"/>
  <c r="AL126" i="17"/>
  <c r="AM126" i="17"/>
  <c r="AC117" i="17"/>
  <c r="AA117" i="17"/>
  <c r="Y117" i="17"/>
  <c r="W117" i="17"/>
  <c r="I117" i="17"/>
  <c r="AL117" i="17"/>
  <c r="AM117" i="17"/>
  <c r="AC108" i="17"/>
  <c r="AA108" i="17"/>
  <c r="Y108" i="17"/>
  <c r="W108" i="17"/>
  <c r="I108" i="17"/>
  <c r="AL108" i="17"/>
  <c r="AM108" i="17"/>
  <c r="AC98" i="17"/>
  <c r="AA98" i="17"/>
  <c r="Y98" i="17"/>
  <c r="W98" i="17"/>
  <c r="AL98" i="17"/>
  <c r="AM98" i="17"/>
  <c r="AC88" i="17"/>
  <c r="AA88" i="17"/>
  <c r="Y88" i="17"/>
  <c r="W88" i="17"/>
  <c r="I88" i="17"/>
  <c r="AL88" i="17"/>
  <c r="AM88" i="17"/>
  <c r="AC78" i="17"/>
  <c r="AA78" i="17"/>
  <c r="Y78" i="17"/>
  <c r="W78" i="17"/>
  <c r="I78" i="17"/>
  <c r="AL78" i="17"/>
  <c r="AM78" i="17"/>
  <c r="AC64" i="17"/>
  <c r="AA64" i="17"/>
  <c r="Y64" i="17"/>
  <c r="W64" i="17"/>
  <c r="I64" i="17"/>
  <c r="AL64" i="17"/>
  <c r="AM64" i="17"/>
  <c r="AC51" i="17"/>
  <c r="AA51" i="17"/>
  <c r="Y51" i="17"/>
  <c r="W51" i="17"/>
  <c r="I51" i="17"/>
  <c r="AL51" i="17"/>
  <c r="AM51" i="17"/>
  <c r="AC38" i="17"/>
  <c r="AA38" i="17"/>
  <c r="Y38" i="17"/>
  <c r="W38" i="17"/>
  <c r="I38" i="17"/>
  <c r="AL38" i="17"/>
  <c r="AM38" i="17"/>
  <c r="AC25" i="17"/>
  <c r="AA25" i="17"/>
  <c r="Y25" i="17"/>
  <c r="W25" i="17"/>
  <c r="I25" i="17"/>
  <c r="AL25" i="17"/>
  <c r="AM25" i="17"/>
  <c r="Y11" i="17"/>
  <c r="W11" i="17"/>
  <c r="AA11" i="17"/>
  <c r="AC11" i="17"/>
  <c r="I11" i="17"/>
  <c r="AL11" i="17"/>
  <c r="AM11" i="17"/>
  <c r="AC159" i="16"/>
  <c r="AA159" i="16"/>
  <c r="Y159" i="16"/>
  <c r="W159" i="16"/>
  <c r="I159" i="16"/>
  <c r="AL159" i="16"/>
  <c r="AM159" i="16"/>
  <c r="AC152" i="16"/>
  <c r="AA152" i="16"/>
  <c r="Y152" i="16"/>
  <c r="W152" i="16"/>
  <c r="I152" i="16"/>
  <c r="AL152" i="16"/>
  <c r="AM152" i="16"/>
  <c r="Y129" i="16"/>
  <c r="W129" i="16"/>
  <c r="AA129" i="16"/>
  <c r="AC129" i="16"/>
  <c r="I129" i="16"/>
  <c r="AL129" i="16"/>
  <c r="AM129" i="16"/>
  <c r="Y121" i="16"/>
  <c r="W121" i="16"/>
  <c r="AA121" i="16"/>
  <c r="AC121" i="16"/>
  <c r="I121" i="16"/>
  <c r="AL121" i="16"/>
  <c r="AM121" i="16"/>
  <c r="AC94" i="16"/>
  <c r="AA94" i="16"/>
  <c r="Y94" i="16"/>
  <c r="W94" i="16"/>
  <c r="I94" i="16"/>
  <c r="AL94" i="16"/>
  <c r="AM94" i="16"/>
  <c r="T100" i="16"/>
  <c r="Q100" i="16"/>
  <c r="N100" i="16"/>
  <c r="K100" i="16"/>
  <c r="I100" i="16"/>
  <c r="T88" i="16"/>
  <c r="Q88" i="16"/>
  <c r="N88" i="16"/>
  <c r="K88" i="16"/>
  <c r="AM82" i="16"/>
  <c r="Y30" i="16"/>
  <c r="W30" i="16"/>
  <c r="AC30" i="16"/>
  <c r="AA30" i="16"/>
  <c r="I30" i="16"/>
  <c r="AL30" i="16"/>
  <c r="AM30" i="16"/>
  <c r="Y11" i="16"/>
  <c r="W11" i="16"/>
  <c r="AC11" i="16"/>
  <c r="AA11" i="16"/>
  <c r="I11" i="16"/>
  <c r="AL11" i="16"/>
  <c r="AM11" i="16"/>
  <c r="AM48" i="16"/>
  <c r="CN11" i="17"/>
  <c r="CN12" i="17"/>
  <c r="CN13" i="17"/>
  <c r="M10" i="20"/>
  <c r="CN14" i="17"/>
  <c r="CN15" i="17"/>
  <c r="CN16" i="17"/>
  <c r="CN17" i="17"/>
  <c r="CN18" i="17"/>
  <c r="CN19" i="17"/>
  <c r="M11" i="20"/>
  <c r="CN20" i="17"/>
  <c r="CN21" i="17"/>
  <c r="CN22" i="17"/>
  <c r="CN23" i="17"/>
  <c r="CN24" i="17"/>
  <c r="CN25" i="17"/>
  <c r="CN26" i="17"/>
  <c r="CN27" i="17"/>
  <c r="CN28" i="17"/>
  <c r="CN29" i="17"/>
  <c r="CN30" i="17"/>
  <c r="CN31" i="17"/>
  <c r="CN32" i="17"/>
  <c r="CN33" i="17"/>
  <c r="CN34" i="17"/>
  <c r="M12" i="20"/>
  <c r="CN35" i="17"/>
  <c r="CN36" i="17"/>
  <c r="CN37" i="17"/>
  <c r="CN38" i="17"/>
  <c r="CN39" i="17"/>
  <c r="CN40" i="17"/>
  <c r="CN41" i="17"/>
  <c r="CN42" i="17"/>
  <c r="CN43" i="17"/>
  <c r="CN44" i="17"/>
  <c r="CN45" i="17"/>
  <c r="CN46" i="17"/>
  <c r="CN47" i="17"/>
  <c r="M13" i="20"/>
  <c r="CN48" i="17"/>
  <c r="CN49" i="17"/>
  <c r="CN50" i="17"/>
  <c r="CN51" i="17"/>
  <c r="CN52" i="17"/>
  <c r="CN53" i="17"/>
  <c r="CN54" i="17"/>
  <c r="CN55" i="17"/>
  <c r="CN56" i="17"/>
  <c r="M14" i="20"/>
  <c r="CN57" i="17"/>
  <c r="CN58" i="17"/>
  <c r="CN59" i="17"/>
  <c r="CN60" i="17"/>
  <c r="M15" i="20"/>
  <c r="CN61" i="17"/>
  <c r="CN62" i="17"/>
  <c r="CN63" i="17"/>
  <c r="CN64" i="17"/>
  <c r="CN65" i="17"/>
  <c r="CN66" i="17"/>
  <c r="CN67" i="17"/>
  <c r="CN68" i="17"/>
  <c r="CN69" i="17"/>
  <c r="CN70" i="17"/>
  <c r="CN71" i="17"/>
  <c r="M16" i="20"/>
  <c r="CN72" i="17"/>
  <c r="CN73" i="17"/>
  <c r="CN74" i="17"/>
  <c r="CN75" i="17"/>
  <c r="CN76" i="17"/>
  <c r="M17" i="20"/>
  <c r="CN78" i="17"/>
  <c r="CN79" i="17"/>
  <c r="CN80" i="17"/>
  <c r="CN81" i="17"/>
  <c r="M19" i="20"/>
  <c r="CN82" i="17"/>
  <c r="CN83" i="17"/>
  <c r="CN84" i="17"/>
  <c r="M20" i="20"/>
  <c r="CN85" i="17"/>
  <c r="CN86" i="17"/>
  <c r="CN87" i="17"/>
  <c r="CN88" i="17"/>
  <c r="CN89" i="17"/>
  <c r="CN90" i="17"/>
  <c r="CN91" i="17"/>
  <c r="CN92" i="17"/>
  <c r="CN93" i="17"/>
  <c r="CN94" i="17"/>
  <c r="CN95" i="17"/>
  <c r="CN96" i="17"/>
  <c r="CN97" i="17"/>
  <c r="CN98" i="17"/>
  <c r="CN99" i="17"/>
  <c r="M21" i="20"/>
  <c r="CN100" i="17"/>
  <c r="CN101" i="17"/>
  <c r="CN102" i="17"/>
  <c r="CN103" i="17"/>
  <c r="CN104" i="17"/>
  <c r="CN105" i="17"/>
  <c r="CN106" i="17"/>
  <c r="CN107" i="17"/>
  <c r="CN108" i="17"/>
  <c r="CN109" i="17"/>
  <c r="CN110" i="17"/>
  <c r="CN111" i="17"/>
  <c r="CN112" i="17"/>
  <c r="M22" i="20"/>
  <c r="CN121" i="17"/>
  <c r="CN122" i="17"/>
  <c r="CN123" i="17"/>
  <c r="CN124" i="17"/>
  <c r="CN125" i="17"/>
  <c r="CN126" i="17"/>
  <c r="CN127" i="17"/>
  <c r="CN128" i="17"/>
  <c r="CN129" i="17"/>
  <c r="M25" i="20"/>
  <c r="M9" i="20"/>
  <c r="CN113" i="17"/>
  <c r="CN114" i="17"/>
  <c r="CN115" i="17"/>
  <c r="CN116" i="17"/>
  <c r="CN117" i="17"/>
  <c r="M23" i="20"/>
  <c r="CN118" i="17"/>
  <c r="CN119" i="17"/>
  <c r="CN120" i="17"/>
  <c r="M24" i="20"/>
  <c r="CN130" i="17"/>
  <c r="CN131" i="17"/>
  <c r="CN132" i="17"/>
  <c r="CN133" i="17"/>
  <c r="CN134" i="17"/>
  <c r="CN135" i="17"/>
  <c r="M26" i="20"/>
  <c r="M18" i="20"/>
  <c r="CN137" i="17"/>
  <c r="CN138" i="17"/>
  <c r="CN139" i="17"/>
  <c r="CN140" i="17"/>
  <c r="M28" i="20"/>
  <c r="CN141" i="17"/>
  <c r="CN142" i="17"/>
  <c r="CN143" i="17"/>
  <c r="CN144" i="17"/>
  <c r="CN145" i="17"/>
  <c r="M29" i="20"/>
  <c r="CN146" i="17"/>
  <c r="CN147" i="17"/>
  <c r="M30" i="20"/>
  <c r="CN148" i="17"/>
  <c r="CN149" i="17"/>
  <c r="CN150" i="17"/>
  <c r="M31" i="20"/>
  <c r="M27" i="20"/>
  <c r="CN152" i="17"/>
  <c r="CN153" i="17"/>
  <c r="CN154" i="17"/>
  <c r="CN155" i="17"/>
  <c r="CN156" i="17"/>
  <c r="CN157" i="17"/>
  <c r="CN158" i="17"/>
  <c r="CN159" i="17"/>
  <c r="CN160" i="17"/>
  <c r="M33" i="20"/>
  <c r="CN161" i="17"/>
  <c r="CN162" i="17"/>
  <c r="M34" i="20"/>
  <c r="CN163" i="17"/>
  <c r="CN164" i="17"/>
  <c r="CN165" i="17"/>
  <c r="CN166" i="17"/>
  <c r="CN167" i="17"/>
  <c r="CN168" i="17"/>
  <c r="CN169" i="17"/>
  <c r="CN170" i="17"/>
  <c r="M35" i="20"/>
  <c r="CN171" i="17"/>
  <c r="CN172" i="17"/>
  <c r="CN173" i="17"/>
  <c r="CN174" i="17"/>
  <c r="CN175" i="17"/>
  <c r="M36" i="20"/>
  <c r="CN176" i="17"/>
  <c r="CN177" i="17"/>
  <c r="CN178" i="17"/>
  <c r="CN179" i="17"/>
  <c r="CN180" i="17"/>
  <c r="CN181" i="17"/>
  <c r="M37" i="20"/>
  <c r="M32" i="20"/>
  <c r="M8" i="20"/>
  <c r="CN11" i="18"/>
  <c r="CN12" i="18"/>
  <c r="CN13" i="18"/>
  <c r="M67" i="20"/>
  <c r="CN14" i="18"/>
  <c r="CN15" i="18"/>
  <c r="CN16" i="18"/>
  <c r="CN17" i="18"/>
  <c r="M68" i="20"/>
  <c r="M66" i="20"/>
  <c r="CN19" i="18"/>
  <c r="CN20" i="18"/>
  <c r="CN21" i="18"/>
  <c r="CN22" i="18"/>
  <c r="CN23" i="18"/>
  <c r="CN24" i="18"/>
  <c r="CN25" i="18"/>
  <c r="CN26" i="18"/>
  <c r="CN27" i="18"/>
  <c r="CN28" i="18"/>
  <c r="M70" i="20"/>
  <c r="CN29" i="18"/>
  <c r="CN30" i="18"/>
  <c r="CN31" i="18"/>
  <c r="CN32" i="18"/>
  <c r="CN33" i="18"/>
  <c r="CN34" i="18"/>
  <c r="M71" i="20"/>
  <c r="CN35" i="18"/>
  <c r="CN36" i="18"/>
  <c r="CN37" i="18"/>
  <c r="M72" i="20"/>
  <c r="M69" i="20"/>
  <c r="CN39" i="18"/>
  <c r="CN40" i="18"/>
  <c r="CN41" i="18"/>
  <c r="CN42" i="18"/>
  <c r="CN43" i="18"/>
  <c r="CN44" i="18"/>
  <c r="CN45" i="18"/>
  <c r="CN46" i="18"/>
  <c r="CN47" i="18"/>
  <c r="CN48" i="18"/>
  <c r="CN49" i="18"/>
  <c r="CN50" i="18"/>
  <c r="CN51" i="18"/>
  <c r="CN52" i="18"/>
  <c r="CN53" i="18"/>
  <c r="M74" i="20"/>
  <c r="CN54" i="18"/>
  <c r="M75" i="20"/>
  <c r="CN55" i="18"/>
  <c r="CN56" i="18"/>
  <c r="CN57" i="18"/>
  <c r="CN58" i="18"/>
  <c r="M76" i="20"/>
  <c r="M73" i="20"/>
  <c r="CN60" i="18"/>
  <c r="CN61" i="18"/>
  <c r="M78" i="20"/>
  <c r="CN62" i="18"/>
  <c r="CN63" i="18"/>
  <c r="CN64" i="18"/>
  <c r="CN65" i="18"/>
  <c r="CN66" i="18"/>
  <c r="CN67" i="18"/>
  <c r="CN68" i="18"/>
  <c r="CN69" i="18"/>
  <c r="CN70" i="18"/>
  <c r="M79" i="20"/>
  <c r="M77" i="20"/>
  <c r="M65" i="20"/>
  <c r="CN152" i="19"/>
  <c r="CN149" i="19"/>
  <c r="CN150" i="19"/>
  <c r="CN151" i="19"/>
  <c r="CN153" i="19"/>
  <c r="CN154" i="19"/>
  <c r="CN155" i="19"/>
  <c r="CN156" i="19"/>
  <c r="M109" i="20"/>
  <c r="CN121" i="19"/>
  <c r="M104" i="20"/>
  <c r="CN122" i="19"/>
  <c r="CN123" i="19"/>
  <c r="CN124" i="19"/>
  <c r="CN125" i="19"/>
  <c r="CN126" i="19"/>
  <c r="CN127" i="19"/>
  <c r="CN128" i="19"/>
  <c r="CN129" i="19"/>
  <c r="CN130" i="19"/>
  <c r="CN131" i="19"/>
  <c r="CN132" i="19"/>
  <c r="CN133" i="19"/>
  <c r="M105" i="20"/>
  <c r="CN134" i="19"/>
  <c r="CN135" i="19"/>
  <c r="CN136" i="19"/>
  <c r="CN137" i="19"/>
  <c r="CN138" i="19"/>
  <c r="CN139" i="19"/>
  <c r="CN140" i="19"/>
  <c r="M106" i="20"/>
  <c r="CN141" i="19"/>
  <c r="CN142" i="19"/>
  <c r="CN143" i="19"/>
  <c r="CN144" i="19"/>
  <c r="CN145" i="19"/>
  <c r="CN146" i="19"/>
  <c r="CN147" i="19"/>
  <c r="M107" i="20"/>
  <c r="CN148" i="19"/>
  <c r="M108" i="20"/>
  <c r="CN157" i="19"/>
  <c r="M110" i="20"/>
  <c r="CN158" i="19"/>
  <c r="CN159" i="19"/>
  <c r="CN160" i="19"/>
  <c r="CN161" i="19"/>
  <c r="CN162" i="19"/>
  <c r="CN163" i="19"/>
  <c r="CN164" i="19"/>
  <c r="CN165" i="19"/>
  <c r="CN166" i="19"/>
  <c r="CN167" i="19"/>
  <c r="M111" i="20"/>
  <c r="M103" i="20"/>
  <c r="CN11" i="19"/>
  <c r="CN12" i="19"/>
  <c r="CN13" i="19"/>
  <c r="CN14" i="19"/>
  <c r="CN15" i="19"/>
  <c r="CN16" i="19"/>
  <c r="CN17" i="19"/>
  <c r="CN18" i="19"/>
  <c r="CN19" i="19"/>
  <c r="CN20" i="19"/>
  <c r="CN21" i="19"/>
  <c r="CN22" i="19"/>
  <c r="CN23" i="19"/>
  <c r="M82" i="20"/>
  <c r="CN24" i="19"/>
  <c r="CN25" i="19"/>
  <c r="CN26" i="19"/>
  <c r="CN27" i="19"/>
  <c r="CN28" i="19"/>
  <c r="CN29" i="19"/>
  <c r="CN30" i="19"/>
  <c r="CN31" i="19"/>
  <c r="CN32" i="19"/>
  <c r="CN33" i="19"/>
  <c r="CN34" i="19"/>
  <c r="CN35" i="19"/>
  <c r="CN36" i="19"/>
  <c r="CN37" i="19"/>
  <c r="CN38" i="19"/>
  <c r="CN39" i="19"/>
  <c r="M83" i="20"/>
  <c r="CN40" i="19"/>
  <c r="CN41" i="19"/>
  <c r="CN42" i="19"/>
  <c r="CN43" i="19"/>
  <c r="M84" i="20"/>
  <c r="CN44" i="19"/>
  <c r="CN45" i="19"/>
  <c r="CN46" i="19"/>
  <c r="CN47" i="19"/>
  <c r="CN48" i="19"/>
  <c r="CN49" i="19"/>
  <c r="CN50" i="19"/>
  <c r="CN51" i="19"/>
  <c r="CN52" i="19"/>
  <c r="CN53" i="19"/>
  <c r="CN54" i="19"/>
  <c r="CN55" i="19"/>
  <c r="CN56" i="19"/>
  <c r="CN57" i="19"/>
  <c r="CN58" i="19"/>
  <c r="CN59" i="19"/>
  <c r="CN60" i="19"/>
  <c r="CN61" i="19"/>
  <c r="CN62" i="19"/>
  <c r="M85" i="20"/>
  <c r="M81" i="20"/>
  <c r="CN64" i="19"/>
  <c r="CN65" i="19"/>
  <c r="CN66" i="19"/>
  <c r="CN67" i="19"/>
  <c r="M87" i="20"/>
  <c r="CN68" i="19"/>
  <c r="CN69" i="19"/>
  <c r="CN70" i="19"/>
  <c r="CN71" i="19"/>
  <c r="CN72" i="19"/>
  <c r="CN73" i="19"/>
  <c r="CN74" i="19"/>
  <c r="CN75" i="19"/>
  <c r="M88" i="20"/>
  <c r="CN76" i="19"/>
  <c r="M89" i="20"/>
  <c r="CN77" i="19"/>
  <c r="CN78" i="19"/>
  <c r="CN79" i="19"/>
  <c r="CN80" i="19"/>
  <c r="CN81" i="19"/>
  <c r="CN82" i="19"/>
  <c r="M90" i="20"/>
  <c r="CN83" i="19"/>
  <c r="CN84" i="19"/>
  <c r="CN85" i="19"/>
  <c r="CN86" i="19"/>
  <c r="M91" i="20"/>
  <c r="CN87" i="19"/>
  <c r="CN88" i="19"/>
  <c r="CN89" i="19"/>
  <c r="M92" i="20"/>
  <c r="CN90" i="19"/>
  <c r="CN91" i="19"/>
  <c r="CN92" i="19"/>
  <c r="CN93" i="19"/>
  <c r="M93" i="20"/>
  <c r="CN94" i="19"/>
  <c r="CN95" i="19"/>
  <c r="M94" i="20"/>
  <c r="CN96" i="19"/>
  <c r="CN97" i="19"/>
  <c r="CN98" i="19"/>
  <c r="CN99" i="19"/>
  <c r="CN100" i="19"/>
  <c r="CN101" i="19"/>
  <c r="CN102" i="19"/>
  <c r="CN103" i="19"/>
  <c r="M95" i="20"/>
  <c r="M86" i="20"/>
  <c r="CN105" i="19"/>
  <c r="CN106" i="19"/>
  <c r="M97" i="20"/>
  <c r="CN107" i="19"/>
  <c r="CN108" i="19"/>
  <c r="CN109" i="19"/>
  <c r="M98" i="20"/>
  <c r="CN110" i="19"/>
  <c r="CN111" i="19"/>
  <c r="CN112" i="19"/>
  <c r="M99" i="20"/>
  <c r="CN113" i="19"/>
  <c r="M100" i="20"/>
  <c r="CN114" i="19"/>
  <c r="CN115" i="19"/>
  <c r="CN116" i="19"/>
  <c r="M101" i="20"/>
  <c r="CN117" i="19"/>
  <c r="CN118" i="19"/>
  <c r="CN119" i="19"/>
  <c r="M102" i="20"/>
  <c r="M96" i="20"/>
  <c r="CN169" i="19"/>
  <c r="CN170" i="19"/>
  <c r="CN171" i="19"/>
  <c r="M113" i="20"/>
  <c r="CN172" i="19"/>
  <c r="CN173" i="19"/>
  <c r="CN174" i="19"/>
  <c r="CN175" i="19"/>
  <c r="CN176" i="19"/>
  <c r="CN177" i="19"/>
  <c r="CN178" i="19"/>
  <c r="CN179" i="19"/>
  <c r="CN180" i="19"/>
  <c r="CN181" i="19"/>
  <c r="CN182" i="19"/>
  <c r="CN183" i="19"/>
  <c r="CN184" i="19"/>
  <c r="CN185" i="19"/>
  <c r="CN186" i="19"/>
  <c r="CN187" i="19"/>
  <c r="CN188" i="19"/>
  <c r="CN189" i="19"/>
  <c r="M114" i="20"/>
  <c r="M112" i="20"/>
  <c r="CN191" i="19"/>
  <c r="CN192" i="19"/>
  <c r="CN193" i="19"/>
  <c r="CN194" i="19"/>
  <c r="M116" i="20"/>
  <c r="CN195" i="19"/>
  <c r="CN196" i="19"/>
  <c r="CN197" i="19"/>
  <c r="CN198" i="19"/>
  <c r="CN199" i="19"/>
  <c r="CN200" i="19"/>
  <c r="CN201" i="19"/>
  <c r="CN202" i="19"/>
  <c r="CN203" i="19"/>
  <c r="CN204" i="19"/>
  <c r="M117" i="20"/>
  <c r="CN205" i="19"/>
  <c r="CN206" i="19"/>
  <c r="CN207" i="19"/>
  <c r="CN208" i="19"/>
  <c r="CN209" i="19"/>
  <c r="CN210" i="19"/>
  <c r="CN211" i="19"/>
  <c r="CN212" i="19"/>
  <c r="CN213" i="19"/>
  <c r="M118" i="20"/>
  <c r="CN214" i="19"/>
  <c r="CN215" i="19"/>
  <c r="CN216" i="19"/>
  <c r="CN217" i="19"/>
  <c r="M119" i="20"/>
  <c r="CN218" i="19"/>
  <c r="CN219" i="19"/>
  <c r="CN220" i="19"/>
  <c r="M120" i="20"/>
  <c r="M115" i="20"/>
  <c r="M80" i="20"/>
  <c r="CN11" i="16"/>
  <c r="CN12" i="16"/>
  <c r="CN13" i="16"/>
  <c r="CN14" i="16"/>
  <c r="CN15" i="16"/>
  <c r="CN16" i="16"/>
  <c r="M40" i="20"/>
  <c r="CN17" i="16"/>
  <c r="CN18" i="16"/>
  <c r="CN19" i="16"/>
  <c r="CN20" i="16"/>
  <c r="CN21" i="16"/>
  <c r="CN22" i="16"/>
  <c r="CN23" i="16"/>
  <c r="CN24" i="16"/>
  <c r="CN25" i="16"/>
  <c r="CN26" i="16"/>
  <c r="CN27" i="16"/>
  <c r="CN28" i="16"/>
  <c r="CN29" i="16"/>
  <c r="CN30" i="16"/>
  <c r="M41" i="20"/>
  <c r="CN31" i="16"/>
  <c r="CN32" i="16"/>
  <c r="M42" i="20"/>
  <c r="CN33" i="16"/>
  <c r="CN34" i="16"/>
  <c r="CN35" i="16"/>
  <c r="M43" i="20"/>
  <c r="CN36" i="16"/>
  <c r="CN37" i="16"/>
  <c r="CN38" i="16"/>
  <c r="M44" i="20"/>
  <c r="CN39" i="16"/>
  <c r="CN40" i="16"/>
  <c r="CN41" i="16"/>
  <c r="CN42" i="16"/>
  <c r="M45" i="20"/>
  <c r="CN43" i="16"/>
  <c r="CN44" i="16"/>
  <c r="CN45" i="16"/>
  <c r="CN46" i="16"/>
  <c r="CN47" i="16"/>
  <c r="CN48" i="16"/>
  <c r="CN49" i="16"/>
  <c r="CN50" i="16"/>
  <c r="CN51" i="16"/>
  <c r="CN52" i="16"/>
  <c r="CN53" i="16"/>
  <c r="CN54" i="16"/>
  <c r="CN55" i="16"/>
  <c r="CN56" i="16"/>
  <c r="CN57" i="16"/>
  <c r="CN58" i="16"/>
  <c r="M46" i="20"/>
  <c r="CN59" i="16"/>
  <c r="CN60" i="16"/>
  <c r="CN61" i="16"/>
  <c r="M47" i="20"/>
  <c r="CN62" i="16"/>
  <c r="CN63" i="16"/>
  <c r="CN64" i="16"/>
  <c r="CN65" i="16"/>
  <c r="CN66" i="16"/>
  <c r="M48" i="20"/>
  <c r="M39" i="20"/>
  <c r="CN68" i="16"/>
  <c r="CN69" i="16"/>
  <c r="CN70" i="16"/>
  <c r="CN71" i="16"/>
  <c r="CN72" i="16"/>
  <c r="CN73" i="16"/>
  <c r="CN74" i="16"/>
  <c r="CN75" i="16"/>
  <c r="CN76" i="16"/>
  <c r="CN77" i="16"/>
  <c r="CN78" i="16"/>
  <c r="CN79" i="16"/>
  <c r="CN80" i="16"/>
  <c r="CN81" i="16"/>
  <c r="M50" i="20"/>
  <c r="CN82" i="16"/>
  <c r="CN83" i="16"/>
  <c r="CN84" i="16"/>
  <c r="CN85" i="16"/>
  <c r="CN86" i="16"/>
  <c r="CN87" i="16"/>
  <c r="CN88" i="16"/>
  <c r="CN89" i="16"/>
  <c r="CN90" i="16"/>
  <c r="M51" i="20"/>
  <c r="CN91" i="16"/>
  <c r="CN92" i="16"/>
  <c r="CN93" i="16"/>
  <c r="CN94" i="16"/>
  <c r="CN95" i="16"/>
  <c r="CN96" i="16"/>
  <c r="CN97" i="16"/>
  <c r="CN98" i="16"/>
  <c r="M52" i="20"/>
  <c r="CN99" i="16"/>
  <c r="CN100" i="16"/>
  <c r="CN101" i="16"/>
  <c r="CN102" i="16"/>
  <c r="CN103" i="16"/>
  <c r="CN104" i="16"/>
  <c r="CN105" i="16"/>
  <c r="M53" i="20"/>
  <c r="CN106" i="16"/>
  <c r="CN107" i="16"/>
  <c r="CN108" i="16"/>
  <c r="CN109" i="16"/>
  <c r="CN110" i="16"/>
  <c r="M54" i="20"/>
  <c r="CN111" i="16"/>
  <c r="CN112" i="16"/>
  <c r="CN113" i="16"/>
  <c r="CN114" i="16"/>
  <c r="CN115" i="16"/>
  <c r="CN116" i="16"/>
  <c r="CN117" i="16"/>
  <c r="CN118" i="16"/>
  <c r="CN119" i="16"/>
  <c r="CN120" i="16"/>
  <c r="CN121" i="16"/>
  <c r="CN122" i="16"/>
  <c r="CN123" i="16"/>
  <c r="CN124" i="16"/>
  <c r="CN125" i="16"/>
  <c r="CN126" i="16"/>
  <c r="CN127" i="16"/>
  <c r="M55" i="20"/>
  <c r="M49" i="20"/>
  <c r="CN129" i="16"/>
  <c r="CN130" i="16"/>
  <c r="CN131" i="16"/>
  <c r="CN132" i="16"/>
  <c r="CN133" i="16"/>
  <c r="CN134" i="16"/>
  <c r="CN135" i="16"/>
  <c r="CN136" i="16"/>
  <c r="CN137" i="16"/>
  <c r="M57" i="20"/>
  <c r="CN138" i="16"/>
  <c r="CN139" i="16"/>
  <c r="CN140" i="16"/>
  <c r="CN141" i="16"/>
  <c r="CN142" i="16"/>
  <c r="CN143" i="16"/>
  <c r="CN144" i="16"/>
  <c r="M58" i="20"/>
  <c r="CN145" i="16"/>
  <c r="CN146" i="16"/>
  <c r="CN147" i="16"/>
  <c r="CN148" i="16"/>
  <c r="CN149" i="16"/>
  <c r="CN150" i="16"/>
  <c r="M59" i="20"/>
  <c r="M56" i="20"/>
  <c r="CN152" i="16"/>
  <c r="CN153" i="16"/>
  <c r="CN154" i="16"/>
  <c r="CN155" i="16"/>
  <c r="CN156" i="16"/>
  <c r="CN157" i="16"/>
  <c r="M61" i="20"/>
  <c r="CN158" i="16"/>
  <c r="CN159" i="16"/>
  <c r="M62" i="20"/>
  <c r="CN160" i="16"/>
  <c r="CN161" i="16"/>
  <c r="M63" i="20"/>
  <c r="CN162" i="16"/>
  <c r="CN163" i="16"/>
  <c r="CN164" i="16"/>
  <c r="CN165" i="16"/>
  <c r="M64" i="20"/>
  <c r="M60" i="20"/>
  <c r="M38" i="20"/>
  <c r="CN11" i="14"/>
  <c r="CN12" i="14"/>
  <c r="CN13" i="14"/>
  <c r="CN14" i="14"/>
  <c r="CN15" i="14"/>
  <c r="M123" i="20"/>
  <c r="CN16" i="14"/>
  <c r="CN17" i="14"/>
  <c r="CN18" i="14"/>
  <c r="CN19" i="14"/>
  <c r="CN20" i="14"/>
  <c r="M124" i="20"/>
  <c r="CN21" i="14"/>
  <c r="CN22" i="14"/>
  <c r="CN23" i="14"/>
  <c r="M125" i="20"/>
  <c r="M122" i="20"/>
  <c r="CN25" i="14"/>
  <c r="M127" i="20"/>
  <c r="CN26" i="14"/>
  <c r="CN27" i="14"/>
  <c r="M128" i="20"/>
  <c r="CN28" i="14"/>
  <c r="M129" i="20"/>
  <c r="CN29" i="14"/>
  <c r="CN30" i="14"/>
  <c r="CN31" i="14"/>
  <c r="CN32" i="14"/>
  <c r="CN33" i="14"/>
  <c r="CN34" i="14"/>
  <c r="CN35" i="14"/>
  <c r="M130" i="20"/>
  <c r="CN36" i="14"/>
  <c r="CN37" i="14"/>
  <c r="CN38" i="14"/>
  <c r="M131" i="20"/>
  <c r="M126" i="20"/>
  <c r="CN40" i="14"/>
  <c r="CN41" i="14"/>
  <c r="CN42" i="14"/>
  <c r="CN43" i="14"/>
  <c r="CN44" i="14"/>
  <c r="M133" i="20"/>
  <c r="CN45" i="14"/>
  <c r="CN46" i="14"/>
  <c r="CN47" i="14"/>
  <c r="CN48" i="14"/>
  <c r="CN49" i="14"/>
  <c r="CN50" i="14"/>
  <c r="CN51" i="14"/>
  <c r="M134" i="20"/>
  <c r="CN52" i="14"/>
  <c r="CN53" i="14"/>
  <c r="M135" i="20"/>
  <c r="M132" i="20"/>
  <c r="M121" i="20"/>
  <c r="CN11" i="15"/>
  <c r="CN12" i="15"/>
  <c r="CN13" i="15"/>
  <c r="CN14" i="15"/>
  <c r="CN15" i="15"/>
  <c r="CN16" i="15"/>
  <c r="CN17" i="15"/>
  <c r="CN18" i="15"/>
  <c r="M138" i="20"/>
  <c r="CN19" i="15"/>
  <c r="CN20" i="15"/>
  <c r="CN21" i="15"/>
  <c r="CN22" i="15"/>
  <c r="CN23" i="15"/>
  <c r="CN24" i="15"/>
  <c r="M139" i="20"/>
  <c r="CN25" i="15"/>
  <c r="CN26" i="15"/>
  <c r="CN27" i="15"/>
  <c r="CN28" i="15"/>
  <c r="CN29" i="15"/>
  <c r="CN30" i="15"/>
  <c r="CN31" i="15"/>
  <c r="CN32" i="15"/>
  <c r="CN33" i="15"/>
  <c r="CN34" i="15"/>
  <c r="CN35" i="15"/>
  <c r="CN36" i="15"/>
  <c r="CN37" i="15"/>
  <c r="CN38" i="15"/>
  <c r="CN39" i="15"/>
  <c r="CN40" i="15"/>
  <c r="M140" i="20"/>
  <c r="CN41" i="15"/>
  <c r="CN42" i="15"/>
  <c r="CN43" i="15"/>
  <c r="CN44" i="15"/>
  <c r="CN45" i="15"/>
  <c r="CN46" i="15"/>
  <c r="CN47" i="15"/>
  <c r="M141" i="20"/>
  <c r="CN48" i="15"/>
  <c r="CN49" i="15"/>
  <c r="M142" i="20"/>
  <c r="M137" i="20"/>
  <c r="CN51" i="15"/>
  <c r="CN52" i="15"/>
  <c r="CN53" i="15"/>
  <c r="CN54" i="15"/>
  <c r="CN55" i="15"/>
  <c r="CN56" i="15"/>
  <c r="CN57" i="15"/>
  <c r="CN58" i="15"/>
  <c r="CN59" i="15"/>
  <c r="CN60" i="15"/>
  <c r="M144" i="20"/>
  <c r="CN61" i="15"/>
  <c r="CN62" i="15"/>
  <c r="CN63" i="15"/>
  <c r="CN64" i="15"/>
  <c r="CN65" i="15"/>
  <c r="CN66" i="15"/>
  <c r="CN67" i="15"/>
  <c r="CN68" i="15"/>
  <c r="M145" i="20"/>
  <c r="M143" i="20"/>
  <c r="CN70" i="15"/>
  <c r="CN71" i="15"/>
  <c r="CN72" i="15"/>
  <c r="CN73" i="15"/>
  <c r="CN74" i="15"/>
  <c r="CN75" i="15"/>
  <c r="CN76" i="15"/>
  <c r="M147" i="20"/>
  <c r="M146" i="20"/>
  <c r="M136" i="20"/>
  <c r="M148" i="20"/>
  <c r="CO11" i="18"/>
  <c r="CO12" i="18"/>
  <c r="CO13" i="18"/>
  <c r="N67" i="20"/>
  <c r="CO14" i="18"/>
  <c r="CO15" i="18"/>
  <c r="CO16" i="18"/>
  <c r="CO17" i="18"/>
  <c r="N68" i="20"/>
  <c r="N66" i="20"/>
  <c r="CO19" i="18"/>
  <c r="CO20" i="18"/>
  <c r="CO21" i="18"/>
  <c r="CO22" i="18"/>
  <c r="CO23" i="18"/>
  <c r="CO24" i="18"/>
  <c r="CO25" i="18"/>
  <c r="CO26" i="18"/>
  <c r="CO27" i="18"/>
  <c r="CO28" i="18"/>
  <c r="N70" i="20"/>
  <c r="CO29" i="18"/>
  <c r="CO30" i="18"/>
  <c r="CO31" i="18"/>
  <c r="CO32" i="18"/>
  <c r="CO33" i="18"/>
  <c r="CO34" i="18"/>
  <c r="N71" i="20"/>
  <c r="CO35" i="18"/>
  <c r="CO36" i="18"/>
  <c r="CO37" i="18"/>
  <c r="N72" i="20"/>
  <c r="N69" i="20"/>
  <c r="CO39" i="18"/>
  <c r="CO40" i="18"/>
  <c r="CO41" i="18"/>
  <c r="CO42" i="18"/>
  <c r="CO43" i="18"/>
  <c r="CO44" i="18"/>
  <c r="CO45" i="18"/>
  <c r="CO46" i="18"/>
  <c r="CO47" i="18"/>
  <c r="CO48" i="18"/>
  <c r="CO49" i="18"/>
  <c r="CO50" i="18"/>
  <c r="CO51" i="18"/>
  <c r="CO52" i="18"/>
  <c r="CO53" i="18"/>
  <c r="N74" i="20"/>
  <c r="CO54" i="18"/>
  <c r="N75" i="20"/>
  <c r="CO55" i="18"/>
  <c r="CO56" i="18"/>
  <c r="CO57" i="18"/>
  <c r="CO58" i="18"/>
  <c r="N76" i="20"/>
  <c r="N73" i="20"/>
  <c r="CO60" i="18"/>
  <c r="CO61" i="18"/>
  <c r="N78" i="20"/>
  <c r="CO62" i="18"/>
  <c r="CO63" i="18"/>
  <c r="CO64" i="18"/>
  <c r="CO65" i="18"/>
  <c r="CO66" i="18"/>
  <c r="CO67" i="18"/>
  <c r="CO68" i="18"/>
  <c r="CO69" i="18"/>
  <c r="CO70" i="18"/>
  <c r="N79" i="20"/>
  <c r="N77" i="20"/>
  <c r="N65" i="20"/>
  <c r="CO152" i="19"/>
  <c r="CO149" i="19"/>
  <c r="CO150" i="19"/>
  <c r="CO151" i="19"/>
  <c r="CO153" i="19"/>
  <c r="CO154" i="19"/>
  <c r="CO155" i="19"/>
  <c r="CO156" i="19"/>
  <c r="N109" i="20"/>
  <c r="CO121" i="19"/>
  <c r="N104" i="20"/>
  <c r="CO122" i="19"/>
  <c r="CO123" i="19"/>
  <c r="CO124" i="19"/>
  <c r="CO125" i="19"/>
  <c r="CO126" i="19"/>
  <c r="CO127" i="19"/>
  <c r="CO128" i="19"/>
  <c r="CO129" i="19"/>
  <c r="CO130" i="19"/>
  <c r="CO131" i="19"/>
  <c r="CO132" i="19"/>
  <c r="CO133" i="19"/>
  <c r="N105" i="20"/>
  <c r="CO134" i="19"/>
  <c r="CO135" i="19"/>
  <c r="CO136" i="19"/>
  <c r="CO137" i="19"/>
  <c r="CO138" i="19"/>
  <c r="CO139" i="19"/>
  <c r="CO140" i="19"/>
  <c r="N106" i="20"/>
  <c r="CO141" i="19"/>
  <c r="CO142" i="19"/>
  <c r="CO143" i="19"/>
  <c r="CO144" i="19"/>
  <c r="CO145" i="19"/>
  <c r="CO146" i="19"/>
  <c r="CO147" i="19"/>
  <c r="N107" i="20"/>
  <c r="CO148" i="19"/>
  <c r="N108" i="20"/>
  <c r="CO157" i="19"/>
  <c r="N110" i="20"/>
  <c r="CO158" i="19"/>
  <c r="CO159" i="19"/>
  <c r="CO160" i="19"/>
  <c r="CO161" i="19"/>
  <c r="CO162" i="19"/>
  <c r="CO163" i="19"/>
  <c r="CO164" i="19"/>
  <c r="CO165" i="19"/>
  <c r="CO166" i="19"/>
  <c r="CO167" i="19"/>
  <c r="N111" i="20"/>
  <c r="N103" i="20"/>
  <c r="CO11" i="19"/>
  <c r="CO12" i="19"/>
  <c r="CO13" i="19"/>
  <c r="CO14" i="19"/>
  <c r="CO15" i="19"/>
  <c r="CO16" i="19"/>
  <c r="CO17" i="19"/>
  <c r="CO18" i="19"/>
  <c r="CO19" i="19"/>
  <c r="CO20" i="19"/>
  <c r="CO21" i="19"/>
  <c r="CO22" i="19"/>
  <c r="CO23" i="19"/>
  <c r="N82" i="20"/>
  <c r="CO24" i="19"/>
  <c r="CO25" i="19"/>
  <c r="CO26" i="19"/>
  <c r="CO27" i="19"/>
  <c r="CO28" i="19"/>
  <c r="CO29" i="19"/>
  <c r="CO30" i="19"/>
  <c r="CO31" i="19"/>
  <c r="CO32" i="19"/>
  <c r="CO33" i="19"/>
  <c r="CO34" i="19"/>
  <c r="CO35" i="19"/>
  <c r="CO36" i="19"/>
  <c r="CO37" i="19"/>
  <c r="CO38" i="19"/>
  <c r="CO39" i="19"/>
  <c r="N83" i="20"/>
  <c r="CO40" i="19"/>
  <c r="CO41" i="19"/>
  <c r="CO42" i="19"/>
  <c r="CO43" i="19"/>
  <c r="N84" i="20"/>
  <c r="CO44" i="19"/>
  <c r="CO45" i="19"/>
  <c r="CO46" i="19"/>
  <c r="CO47" i="19"/>
  <c r="CO48" i="19"/>
  <c r="CO49" i="19"/>
  <c r="CO50" i="19"/>
  <c r="CO51" i="19"/>
  <c r="CO52" i="19"/>
  <c r="CO53" i="19"/>
  <c r="CO54" i="19"/>
  <c r="CO55" i="19"/>
  <c r="CO56" i="19"/>
  <c r="CO57" i="19"/>
  <c r="CO58" i="19"/>
  <c r="CO59" i="19"/>
  <c r="CO60" i="19"/>
  <c r="CO61" i="19"/>
  <c r="CO62" i="19"/>
  <c r="N85" i="20"/>
  <c r="N81" i="20"/>
  <c r="CO64" i="19"/>
  <c r="CO65" i="19"/>
  <c r="CO66" i="19"/>
  <c r="CO67" i="19"/>
  <c r="N87" i="20"/>
  <c r="CO68" i="19"/>
  <c r="CO69" i="19"/>
  <c r="CO70" i="19"/>
  <c r="CO71" i="19"/>
  <c r="CO72" i="19"/>
  <c r="CO73" i="19"/>
  <c r="CO74" i="19"/>
  <c r="CO75" i="19"/>
  <c r="N88" i="20"/>
  <c r="CO76" i="19"/>
  <c r="N89" i="20"/>
  <c r="CO77" i="19"/>
  <c r="CO78" i="19"/>
  <c r="CO79" i="19"/>
  <c r="CO80" i="19"/>
  <c r="CO81" i="19"/>
  <c r="CO82" i="19"/>
  <c r="N90" i="20"/>
  <c r="CO83" i="19"/>
  <c r="CO84" i="19"/>
  <c r="CO85" i="19"/>
  <c r="CO86" i="19"/>
  <c r="N91" i="20"/>
  <c r="CO87" i="19"/>
  <c r="CO88" i="19"/>
  <c r="CO89" i="19"/>
  <c r="N92" i="20"/>
  <c r="CO90" i="19"/>
  <c r="CO91" i="19"/>
  <c r="CO92" i="19"/>
  <c r="CO93" i="19"/>
  <c r="N93" i="20"/>
  <c r="CO94" i="19"/>
  <c r="CO95" i="19"/>
  <c r="N94" i="20"/>
  <c r="CO96" i="19"/>
  <c r="CO97" i="19"/>
  <c r="CO98" i="19"/>
  <c r="CO99" i="19"/>
  <c r="CO100" i="19"/>
  <c r="CO101" i="19"/>
  <c r="CO102" i="19"/>
  <c r="CO103" i="19"/>
  <c r="N95" i="20"/>
  <c r="N86" i="20"/>
  <c r="CO105" i="19"/>
  <c r="CO106" i="19"/>
  <c r="N97" i="20"/>
  <c r="CO107" i="19"/>
  <c r="CO108" i="19"/>
  <c r="CO109" i="19"/>
  <c r="N98" i="20"/>
  <c r="CO110" i="19"/>
  <c r="CO111" i="19"/>
  <c r="CO112" i="19"/>
  <c r="N99" i="20"/>
  <c r="CO113" i="19"/>
  <c r="N100" i="20"/>
  <c r="CO114" i="19"/>
  <c r="CO115" i="19"/>
  <c r="CO116" i="19"/>
  <c r="N101" i="20"/>
  <c r="CO117" i="19"/>
  <c r="CO118" i="19"/>
  <c r="CO119" i="19"/>
  <c r="N102" i="20"/>
  <c r="N96" i="20"/>
  <c r="CO169" i="19"/>
  <c r="CO170" i="19"/>
  <c r="CO171" i="19"/>
  <c r="N113" i="20"/>
  <c r="CO172" i="19"/>
  <c r="CO173" i="19"/>
  <c r="CO174" i="19"/>
  <c r="CO175" i="19"/>
  <c r="CO176" i="19"/>
  <c r="CO177" i="19"/>
  <c r="CO178" i="19"/>
  <c r="CO179" i="19"/>
  <c r="CO180" i="19"/>
  <c r="CO181" i="19"/>
  <c r="CO182" i="19"/>
  <c r="CO183" i="19"/>
  <c r="CO184" i="19"/>
  <c r="CO185" i="19"/>
  <c r="CO186" i="19"/>
  <c r="CO187" i="19"/>
  <c r="CO188" i="19"/>
  <c r="CO189" i="19"/>
  <c r="N114" i="20"/>
  <c r="N112" i="20"/>
  <c r="CO191" i="19"/>
  <c r="CO192" i="19"/>
  <c r="CO193" i="19"/>
  <c r="CO194" i="19"/>
  <c r="N116" i="20"/>
  <c r="CO195" i="19"/>
  <c r="CO196" i="19"/>
  <c r="CO197" i="19"/>
  <c r="CO198" i="19"/>
  <c r="CO199" i="19"/>
  <c r="CO200" i="19"/>
  <c r="CO201" i="19"/>
  <c r="CO202" i="19"/>
  <c r="CO203" i="19"/>
  <c r="CO204" i="19"/>
  <c r="N117" i="20"/>
  <c r="CO205" i="19"/>
  <c r="CO206" i="19"/>
  <c r="CO207" i="19"/>
  <c r="CO208" i="19"/>
  <c r="CO209" i="19"/>
  <c r="CO210" i="19"/>
  <c r="CO211" i="19"/>
  <c r="CO212" i="19"/>
  <c r="CO213" i="19"/>
  <c r="N118" i="20"/>
  <c r="CO214" i="19"/>
  <c r="CO215" i="19"/>
  <c r="CO216" i="19"/>
  <c r="CO217" i="19"/>
  <c r="N119" i="20"/>
  <c r="CO218" i="19"/>
  <c r="CO219" i="19"/>
  <c r="CO220" i="19"/>
  <c r="N120" i="20"/>
  <c r="N115" i="20"/>
  <c r="N80" i="20"/>
  <c r="CO11" i="17"/>
  <c r="CO12" i="17"/>
  <c r="CO13" i="17"/>
  <c r="N10" i="20"/>
  <c r="CO14" i="17"/>
  <c r="CO15" i="17"/>
  <c r="CO16" i="17"/>
  <c r="CO17" i="17"/>
  <c r="CO18" i="17"/>
  <c r="CO19" i="17"/>
  <c r="N11" i="20"/>
  <c r="CO20" i="17"/>
  <c r="CO21" i="17"/>
  <c r="CO22" i="17"/>
  <c r="CO23" i="17"/>
  <c r="CO24" i="17"/>
  <c r="CO25" i="17"/>
  <c r="CO26" i="17"/>
  <c r="CO27" i="17"/>
  <c r="CO28" i="17"/>
  <c r="CO29" i="17"/>
  <c r="CO30" i="17"/>
  <c r="CO31" i="17"/>
  <c r="CO32" i="17"/>
  <c r="CO33" i="17"/>
  <c r="CO34" i="17"/>
  <c r="N12" i="20"/>
  <c r="CO35" i="17"/>
  <c r="CO36" i="17"/>
  <c r="CO37" i="17"/>
  <c r="CO38" i="17"/>
  <c r="CO39" i="17"/>
  <c r="CO40" i="17"/>
  <c r="CO41" i="17"/>
  <c r="CO42" i="17"/>
  <c r="CO43" i="17"/>
  <c r="CO44" i="17"/>
  <c r="CO45" i="17"/>
  <c r="CO46" i="17"/>
  <c r="CO47" i="17"/>
  <c r="N13" i="20"/>
  <c r="CO48" i="17"/>
  <c r="CO49" i="17"/>
  <c r="CO50" i="17"/>
  <c r="CO51" i="17"/>
  <c r="CO52" i="17"/>
  <c r="CO53" i="17"/>
  <c r="CO54" i="17"/>
  <c r="CO55" i="17"/>
  <c r="CO56" i="17"/>
  <c r="N14" i="20"/>
  <c r="CO57" i="17"/>
  <c r="CO58" i="17"/>
  <c r="CO59" i="17"/>
  <c r="CO60" i="17"/>
  <c r="N15" i="20"/>
  <c r="CO61" i="17"/>
  <c r="CO62" i="17"/>
  <c r="CO63" i="17"/>
  <c r="CO64" i="17"/>
  <c r="CO65" i="17"/>
  <c r="CO66" i="17"/>
  <c r="CO67" i="17"/>
  <c r="CO68" i="17"/>
  <c r="CO69" i="17"/>
  <c r="CO70" i="17"/>
  <c r="CO71" i="17"/>
  <c r="N16" i="20"/>
  <c r="CO72" i="17"/>
  <c r="CO73" i="17"/>
  <c r="CO74" i="17"/>
  <c r="CO75" i="17"/>
  <c r="CO76" i="17"/>
  <c r="N17" i="20"/>
  <c r="N9" i="20"/>
  <c r="CO78" i="17"/>
  <c r="CO79" i="17"/>
  <c r="CO80" i="17"/>
  <c r="CO81" i="17"/>
  <c r="N19" i="20"/>
  <c r="CO82" i="17"/>
  <c r="CO83" i="17"/>
  <c r="CO84" i="17"/>
  <c r="N20" i="20"/>
  <c r="CO85" i="17"/>
  <c r="CO86" i="17"/>
  <c r="CO87" i="17"/>
  <c r="CO88" i="17"/>
  <c r="CO89" i="17"/>
  <c r="CO90" i="17"/>
  <c r="CO91" i="17"/>
  <c r="CO92" i="17"/>
  <c r="CO93" i="17"/>
  <c r="CO94" i="17"/>
  <c r="CO95" i="17"/>
  <c r="CO96" i="17"/>
  <c r="CO97" i="17"/>
  <c r="CO98" i="17"/>
  <c r="CO99" i="17"/>
  <c r="N21" i="20"/>
  <c r="CO100" i="17"/>
  <c r="CO101" i="17"/>
  <c r="CO102" i="17"/>
  <c r="CO103" i="17"/>
  <c r="CO104" i="17"/>
  <c r="CO105" i="17"/>
  <c r="CO106" i="17"/>
  <c r="CO107" i="17"/>
  <c r="CO108" i="17"/>
  <c r="CO109" i="17"/>
  <c r="CO110" i="17"/>
  <c r="CO111" i="17"/>
  <c r="CO112" i="17"/>
  <c r="N22" i="20"/>
  <c r="CO113" i="17"/>
  <c r="CO114" i="17"/>
  <c r="CO115" i="17"/>
  <c r="CO116" i="17"/>
  <c r="CO117" i="17"/>
  <c r="N23" i="20"/>
  <c r="CO118" i="17"/>
  <c r="CO119" i="17"/>
  <c r="CO120" i="17"/>
  <c r="N24" i="20"/>
  <c r="CO121" i="17"/>
  <c r="CO122" i="17"/>
  <c r="CO123" i="17"/>
  <c r="CO124" i="17"/>
  <c r="CO125" i="17"/>
  <c r="CO126" i="17"/>
  <c r="CO127" i="17"/>
  <c r="CO128" i="17"/>
  <c r="CO129" i="17"/>
  <c r="N25" i="20"/>
  <c r="CO130" i="17"/>
  <c r="CO131" i="17"/>
  <c r="CO132" i="17"/>
  <c r="CO133" i="17"/>
  <c r="CO134" i="17"/>
  <c r="CO135" i="17"/>
  <c r="N26" i="20"/>
  <c r="N18" i="20"/>
  <c r="CO137" i="17"/>
  <c r="CO138" i="17"/>
  <c r="CO139" i="17"/>
  <c r="CO140" i="17"/>
  <c r="N28" i="20"/>
  <c r="CO141" i="17"/>
  <c r="CO142" i="17"/>
  <c r="CO143" i="17"/>
  <c r="CO144" i="17"/>
  <c r="CO145" i="17"/>
  <c r="N29" i="20"/>
  <c r="CO146" i="17"/>
  <c r="CO147" i="17"/>
  <c r="N30" i="20"/>
  <c r="CO148" i="17"/>
  <c r="CO149" i="17"/>
  <c r="CO150" i="17"/>
  <c r="N31" i="20"/>
  <c r="N27" i="20"/>
  <c r="CO152" i="17"/>
  <c r="CO153" i="17"/>
  <c r="CO154" i="17"/>
  <c r="CO155" i="17"/>
  <c r="CO156" i="17"/>
  <c r="CO157" i="17"/>
  <c r="CO158" i="17"/>
  <c r="CO159" i="17"/>
  <c r="CO160" i="17"/>
  <c r="N33" i="20"/>
  <c r="CO161" i="17"/>
  <c r="CO162" i="17"/>
  <c r="N34" i="20"/>
  <c r="CO163" i="17"/>
  <c r="CO164" i="17"/>
  <c r="CO165" i="17"/>
  <c r="CO166" i="17"/>
  <c r="CO167" i="17"/>
  <c r="CO168" i="17"/>
  <c r="CO169" i="17"/>
  <c r="CO170" i="17"/>
  <c r="N35" i="20"/>
  <c r="CO171" i="17"/>
  <c r="CO172" i="17"/>
  <c r="CO173" i="17"/>
  <c r="CO174" i="17"/>
  <c r="CO175" i="17"/>
  <c r="N36" i="20"/>
  <c r="CO176" i="17"/>
  <c r="CO177" i="17"/>
  <c r="CO178" i="17"/>
  <c r="CO179" i="17"/>
  <c r="CO180" i="17"/>
  <c r="CO181" i="17"/>
  <c r="N37" i="20"/>
  <c r="N32" i="20"/>
  <c r="N8" i="20"/>
  <c r="CO11" i="16"/>
  <c r="CO12" i="16"/>
  <c r="CO13" i="16"/>
  <c r="CO14" i="16"/>
  <c r="CO15" i="16"/>
  <c r="CO16" i="16"/>
  <c r="N40" i="20"/>
  <c r="CO17" i="16"/>
  <c r="CO18" i="16"/>
  <c r="CO19" i="16"/>
  <c r="CO20" i="16"/>
  <c r="CO21" i="16"/>
  <c r="CO22" i="16"/>
  <c r="CO23" i="16"/>
  <c r="CO24" i="16"/>
  <c r="CO25" i="16"/>
  <c r="CO26" i="16"/>
  <c r="CO27" i="16"/>
  <c r="CO28" i="16"/>
  <c r="CO29" i="16"/>
  <c r="CO30" i="16"/>
  <c r="N41" i="20"/>
  <c r="CO31" i="16"/>
  <c r="CO32" i="16"/>
  <c r="N42" i="20"/>
  <c r="CO33" i="16"/>
  <c r="CO34" i="16"/>
  <c r="CO35" i="16"/>
  <c r="N43" i="20"/>
  <c r="CO36" i="16"/>
  <c r="CO37" i="16"/>
  <c r="CO38" i="16"/>
  <c r="N44" i="20"/>
  <c r="CO39" i="16"/>
  <c r="CO40" i="16"/>
  <c r="CO41" i="16"/>
  <c r="CO42" i="16"/>
  <c r="N45" i="20"/>
  <c r="CO43" i="16"/>
  <c r="CO44" i="16"/>
  <c r="CO45" i="16"/>
  <c r="CO46" i="16"/>
  <c r="CO47" i="16"/>
  <c r="CO48" i="16"/>
  <c r="CO49" i="16"/>
  <c r="CO50" i="16"/>
  <c r="CO51" i="16"/>
  <c r="CO52" i="16"/>
  <c r="CO53" i="16"/>
  <c r="CO54" i="16"/>
  <c r="CO55" i="16"/>
  <c r="CO56" i="16"/>
  <c r="CO57" i="16"/>
  <c r="CO58" i="16"/>
  <c r="N46" i="20"/>
  <c r="CO59" i="16"/>
  <c r="CO60" i="16"/>
  <c r="CO61" i="16"/>
  <c r="N47" i="20"/>
  <c r="CO62" i="16"/>
  <c r="CO63" i="16"/>
  <c r="CO64" i="16"/>
  <c r="CO65" i="16"/>
  <c r="CO66" i="16"/>
  <c r="N48" i="20"/>
  <c r="N39" i="20"/>
  <c r="CO68" i="16"/>
  <c r="CO69" i="16"/>
  <c r="CO70" i="16"/>
  <c r="CO71" i="16"/>
  <c r="CO72" i="16"/>
  <c r="CO73" i="16"/>
  <c r="CO74" i="16"/>
  <c r="CO75" i="16"/>
  <c r="CO76" i="16"/>
  <c r="CO77" i="16"/>
  <c r="CO78" i="16"/>
  <c r="CO79" i="16"/>
  <c r="CO80" i="16"/>
  <c r="CO81" i="16"/>
  <c r="N50" i="20"/>
  <c r="CO82" i="16"/>
  <c r="CO83" i="16"/>
  <c r="CO84" i="16"/>
  <c r="CO85" i="16"/>
  <c r="CO86" i="16"/>
  <c r="CO87" i="16"/>
  <c r="CO88" i="16"/>
  <c r="CO89" i="16"/>
  <c r="CO90" i="16"/>
  <c r="N51" i="20"/>
  <c r="CO91" i="16"/>
  <c r="CO92" i="16"/>
  <c r="CO93" i="16"/>
  <c r="CO94" i="16"/>
  <c r="CO95" i="16"/>
  <c r="CO96" i="16"/>
  <c r="CO97" i="16"/>
  <c r="CO98" i="16"/>
  <c r="N52" i="20"/>
  <c r="CO99" i="16"/>
  <c r="CO100" i="16"/>
  <c r="CO101" i="16"/>
  <c r="CO102" i="16"/>
  <c r="CO103" i="16"/>
  <c r="CO104" i="16"/>
  <c r="CO105" i="16"/>
  <c r="N53" i="20"/>
  <c r="CO106" i="16"/>
  <c r="CO107" i="16"/>
  <c r="CO108" i="16"/>
  <c r="CO109" i="16"/>
  <c r="CO110" i="16"/>
  <c r="N54" i="20"/>
  <c r="CO111" i="16"/>
  <c r="CO112" i="16"/>
  <c r="CO113" i="16"/>
  <c r="CO114" i="16"/>
  <c r="CO115" i="16"/>
  <c r="CO116" i="16"/>
  <c r="CO117" i="16"/>
  <c r="CO118" i="16"/>
  <c r="CO119" i="16"/>
  <c r="CO120" i="16"/>
  <c r="CO121" i="16"/>
  <c r="CO122" i="16"/>
  <c r="CO123" i="16"/>
  <c r="CO124" i="16"/>
  <c r="CO125" i="16"/>
  <c r="CO126" i="16"/>
  <c r="CO127" i="16"/>
  <c r="N55" i="20"/>
  <c r="N49" i="20"/>
  <c r="CO129" i="16"/>
  <c r="CO130" i="16"/>
  <c r="CO131" i="16"/>
  <c r="CO132" i="16"/>
  <c r="CO133" i="16"/>
  <c r="CO134" i="16"/>
  <c r="CO135" i="16"/>
  <c r="CO136" i="16"/>
  <c r="CO137" i="16"/>
  <c r="N57" i="20"/>
  <c r="CO138" i="16"/>
  <c r="CO139" i="16"/>
  <c r="CO140" i="16"/>
  <c r="CO141" i="16"/>
  <c r="CO142" i="16"/>
  <c r="CO143" i="16"/>
  <c r="CO144" i="16"/>
  <c r="N58" i="20"/>
  <c r="CO145" i="16"/>
  <c r="CO146" i="16"/>
  <c r="CO147" i="16"/>
  <c r="CO148" i="16"/>
  <c r="CO149" i="16"/>
  <c r="CO150" i="16"/>
  <c r="N59" i="20"/>
  <c r="N56" i="20"/>
  <c r="CO152" i="16"/>
  <c r="CO153" i="16"/>
  <c r="CO154" i="16"/>
  <c r="CO155" i="16"/>
  <c r="CO156" i="16"/>
  <c r="CO157" i="16"/>
  <c r="N61" i="20"/>
  <c r="CO158" i="16"/>
  <c r="CO159" i="16"/>
  <c r="N62" i="20"/>
  <c r="CO160" i="16"/>
  <c r="CO161" i="16"/>
  <c r="N63" i="20"/>
  <c r="CO162" i="16"/>
  <c r="CO163" i="16"/>
  <c r="CO164" i="16"/>
  <c r="CO165" i="16"/>
  <c r="N64" i="20"/>
  <c r="N60" i="20"/>
  <c r="N38" i="20"/>
  <c r="CO11" i="14"/>
  <c r="CO12" i="14"/>
  <c r="CO13" i="14"/>
  <c r="CO14" i="14"/>
  <c r="CO15" i="14"/>
  <c r="N123" i="20"/>
  <c r="CO16" i="14"/>
  <c r="CO17" i="14"/>
  <c r="CO18" i="14"/>
  <c r="CO19" i="14"/>
  <c r="CO20" i="14"/>
  <c r="N124" i="20"/>
  <c r="CO21" i="14"/>
  <c r="CO22" i="14"/>
  <c r="CO23" i="14"/>
  <c r="N125" i="20"/>
  <c r="N122" i="20"/>
  <c r="CO25" i="14"/>
  <c r="N127" i="20"/>
  <c r="CO26" i="14"/>
  <c r="CO27" i="14"/>
  <c r="N128" i="20"/>
  <c r="CO28" i="14"/>
  <c r="N129" i="20"/>
  <c r="CO29" i="14"/>
  <c r="CO30" i="14"/>
  <c r="CO31" i="14"/>
  <c r="CO32" i="14"/>
  <c r="CO33" i="14"/>
  <c r="CO34" i="14"/>
  <c r="CO35" i="14"/>
  <c r="N130" i="20"/>
  <c r="CO36" i="14"/>
  <c r="CO37" i="14"/>
  <c r="CO38" i="14"/>
  <c r="N131" i="20"/>
  <c r="N126" i="20"/>
  <c r="CO40" i="14"/>
  <c r="CO41" i="14"/>
  <c r="CO42" i="14"/>
  <c r="CO43" i="14"/>
  <c r="CO44" i="14"/>
  <c r="N133" i="20"/>
  <c r="CO45" i="14"/>
  <c r="CO46" i="14"/>
  <c r="CO47" i="14"/>
  <c r="CO48" i="14"/>
  <c r="CO49" i="14"/>
  <c r="CO50" i="14"/>
  <c r="CO51" i="14"/>
  <c r="N134" i="20"/>
  <c r="CO52" i="14"/>
  <c r="CO53" i="14"/>
  <c r="N135" i="20"/>
  <c r="N132" i="20"/>
  <c r="N121" i="20"/>
  <c r="CO11" i="15"/>
  <c r="CO12" i="15"/>
  <c r="CO13" i="15"/>
  <c r="CO14" i="15"/>
  <c r="CO15" i="15"/>
  <c r="CO16" i="15"/>
  <c r="CO17" i="15"/>
  <c r="CO18" i="15"/>
  <c r="N138" i="20"/>
  <c r="CO19" i="15"/>
  <c r="CO20" i="15"/>
  <c r="CO21" i="15"/>
  <c r="CO22" i="15"/>
  <c r="CO23" i="15"/>
  <c r="CO24" i="15"/>
  <c r="N139" i="20"/>
  <c r="CO25" i="15"/>
  <c r="CO26" i="15"/>
  <c r="CO27" i="15"/>
  <c r="CO28" i="15"/>
  <c r="CO29" i="15"/>
  <c r="CO30" i="15"/>
  <c r="CO31" i="15"/>
  <c r="CO32" i="15"/>
  <c r="CO33" i="15"/>
  <c r="CO34" i="15"/>
  <c r="CO35" i="15"/>
  <c r="CO36" i="15"/>
  <c r="CO37" i="15"/>
  <c r="CO38" i="15"/>
  <c r="CO39" i="15"/>
  <c r="CO40" i="15"/>
  <c r="N140" i="20"/>
  <c r="CO41" i="15"/>
  <c r="CO42" i="15"/>
  <c r="CO43" i="15"/>
  <c r="CO44" i="15"/>
  <c r="CO45" i="15"/>
  <c r="CO46" i="15"/>
  <c r="CO47" i="15"/>
  <c r="N141" i="20"/>
  <c r="CO48" i="15"/>
  <c r="CO49" i="15"/>
  <c r="N142" i="20"/>
  <c r="N137" i="20"/>
  <c r="CO51" i="15"/>
  <c r="CO52" i="15"/>
  <c r="CO53" i="15"/>
  <c r="CO54" i="15"/>
  <c r="CO55" i="15"/>
  <c r="CO56" i="15"/>
  <c r="CO57" i="15"/>
  <c r="CO58" i="15"/>
  <c r="CO59" i="15"/>
  <c r="CO60" i="15"/>
  <c r="N144" i="20"/>
  <c r="CO61" i="15"/>
  <c r="CO62" i="15"/>
  <c r="CO63" i="15"/>
  <c r="CO64" i="15"/>
  <c r="CO65" i="15"/>
  <c r="CO66" i="15"/>
  <c r="CO67" i="15"/>
  <c r="CO68" i="15"/>
  <c r="N145" i="20"/>
  <c r="N143" i="20"/>
  <c r="CO70" i="15"/>
  <c r="CO71" i="15"/>
  <c r="CO72" i="15"/>
  <c r="CO73" i="15"/>
  <c r="CO74" i="15"/>
  <c r="CO75" i="15"/>
  <c r="CO76" i="15"/>
  <c r="N147" i="20"/>
  <c r="N146" i="20"/>
  <c r="N136" i="20"/>
  <c r="N148" i="20"/>
  <c r="P148" i="20"/>
  <c r="P147" i="20"/>
  <c r="P146" i="20"/>
  <c r="P145" i="20"/>
  <c r="P144" i="20"/>
  <c r="P143" i="20"/>
  <c r="P142" i="20"/>
  <c r="P141" i="20"/>
  <c r="P140" i="20"/>
  <c r="P139" i="20"/>
  <c r="P138" i="20"/>
  <c r="P137" i="20"/>
  <c r="P136" i="20"/>
  <c r="P135" i="20"/>
  <c r="P134" i="20"/>
  <c r="P133" i="20"/>
  <c r="P132" i="20"/>
  <c r="P131" i="20"/>
  <c r="P130" i="20"/>
  <c r="P129" i="20"/>
  <c r="P128" i="20"/>
  <c r="P127" i="20"/>
  <c r="P126" i="20"/>
  <c r="P125" i="20"/>
  <c r="P124" i="20"/>
  <c r="P123" i="20"/>
  <c r="P122" i="20"/>
  <c r="P121" i="20"/>
  <c r="P120" i="20"/>
  <c r="P118" i="20"/>
  <c r="P119" i="20"/>
  <c r="P117" i="20"/>
  <c r="P116" i="20"/>
  <c r="P115" i="20"/>
  <c r="P114" i="20"/>
  <c r="P113" i="20"/>
  <c r="P112" i="20"/>
  <c r="P111" i="20"/>
  <c r="P106" i="20"/>
  <c r="P107" i="20"/>
  <c r="P108" i="20"/>
  <c r="P109" i="20"/>
  <c r="P110" i="20"/>
  <c r="P105" i="20"/>
  <c r="P104" i="20"/>
  <c r="P103" i="20"/>
  <c r="P102" i="20"/>
  <c r="P99" i="20"/>
  <c r="P100" i="20"/>
  <c r="P101" i="20"/>
  <c r="P98" i="20"/>
  <c r="P97" i="20"/>
  <c r="P96" i="20"/>
  <c r="P95" i="20"/>
  <c r="P89" i="20"/>
  <c r="P90" i="20"/>
  <c r="P91" i="20"/>
  <c r="P92" i="20"/>
  <c r="P93" i="20"/>
  <c r="P94" i="20"/>
  <c r="P88" i="20"/>
  <c r="P87" i="20"/>
  <c r="P86" i="20"/>
  <c r="P85" i="20"/>
  <c r="P84" i="20"/>
  <c r="P83" i="20"/>
  <c r="P82" i="20"/>
  <c r="P81" i="20"/>
  <c r="P80" i="20"/>
  <c r="P79" i="20"/>
  <c r="P78" i="20"/>
  <c r="P77" i="20"/>
  <c r="P76" i="20"/>
  <c r="P75" i="20"/>
  <c r="P74" i="20"/>
  <c r="P73" i="20"/>
  <c r="P72" i="20"/>
  <c r="P71" i="20"/>
  <c r="P70" i="20"/>
  <c r="P69" i="20"/>
  <c r="P68" i="20"/>
  <c r="P67" i="20"/>
  <c r="P66" i="20"/>
  <c r="P65" i="20"/>
  <c r="P64" i="20"/>
  <c r="P63" i="20"/>
  <c r="P62" i="20"/>
  <c r="P61" i="20"/>
  <c r="P59" i="20"/>
  <c r="P58" i="20"/>
  <c r="P57" i="20"/>
  <c r="P56" i="20"/>
  <c r="P55" i="20"/>
  <c r="P52" i="20"/>
  <c r="P53" i="20"/>
  <c r="P54" i="20"/>
  <c r="P51" i="20"/>
  <c r="P50" i="20"/>
  <c r="P49" i="20"/>
  <c r="P48" i="20"/>
  <c r="P42" i="20"/>
  <c r="P43" i="20"/>
  <c r="P44" i="20"/>
  <c r="P45" i="20"/>
  <c r="P46" i="20"/>
  <c r="P47" i="20"/>
  <c r="P41" i="20"/>
  <c r="P40" i="20"/>
  <c r="P39" i="20"/>
  <c r="P38" i="20"/>
  <c r="P37" i="20"/>
  <c r="P35" i="20"/>
  <c r="P36" i="20"/>
  <c r="P34" i="20"/>
  <c r="P33" i="20"/>
  <c r="P32" i="20"/>
  <c r="P31" i="20"/>
  <c r="P30" i="20"/>
  <c r="P29" i="20"/>
  <c r="P28" i="20"/>
  <c r="P27" i="20"/>
  <c r="P26" i="20"/>
  <c r="P21" i="20"/>
  <c r="P22" i="20"/>
  <c r="P23" i="20"/>
  <c r="P24" i="20"/>
  <c r="P25" i="20"/>
  <c r="P20" i="20"/>
  <c r="P19" i="20"/>
  <c r="P18" i="20"/>
  <c r="P17" i="20"/>
  <c r="P12" i="20"/>
  <c r="P13" i="20"/>
  <c r="P14" i="20"/>
  <c r="P15" i="20"/>
  <c r="P16" i="20"/>
  <c r="P11" i="20"/>
  <c r="P10" i="20"/>
  <c r="P9" i="20"/>
  <c r="P8" i="20"/>
  <c r="J40" i="20"/>
  <c r="J41" i="20"/>
  <c r="J42" i="20"/>
  <c r="J43" i="20"/>
  <c r="J44" i="20"/>
  <c r="J45" i="20"/>
  <c r="J46" i="20"/>
  <c r="J47" i="20"/>
  <c r="J48" i="20"/>
  <c r="J39" i="20"/>
  <c r="J50" i="20"/>
  <c r="J51" i="20"/>
  <c r="J52" i="20"/>
  <c r="J53" i="20"/>
  <c r="J54" i="20"/>
  <c r="J55" i="20"/>
  <c r="J49" i="20"/>
  <c r="J57" i="20"/>
  <c r="J58" i="20"/>
  <c r="J59" i="20"/>
  <c r="J56" i="20"/>
  <c r="J61" i="20"/>
  <c r="J62" i="20"/>
  <c r="J63" i="20"/>
  <c r="J64" i="20"/>
  <c r="J60" i="20"/>
  <c r="J38" i="20"/>
  <c r="B11" i="16"/>
  <c r="D11" i="16"/>
  <c r="K11" i="16"/>
  <c r="N11" i="16"/>
  <c r="Q11" i="16"/>
  <c r="T11" i="16"/>
  <c r="AD11" i="16"/>
  <c r="AE11" i="16"/>
  <c r="AF11" i="16"/>
  <c r="AG11" i="16"/>
  <c r="AH11" i="16"/>
  <c r="AI11" i="16"/>
  <c r="AJ11" i="16"/>
  <c r="AK11" i="16"/>
  <c r="AO11" i="16"/>
  <c r="BC11" i="16"/>
  <c r="BH11" i="16"/>
  <c r="BI11" i="16"/>
  <c r="BJ11" i="16"/>
  <c r="BK11" i="16"/>
  <c r="BL11" i="16"/>
  <c r="BM11" i="16"/>
  <c r="BN11" i="16"/>
  <c r="BO11" i="16"/>
  <c r="BR11" i="16"/>
  <c r="BH12" i="16"/>
  <c r="BI12" i="16"/>
  <c r="BJ12" i="16"/>
  <c r="BK12" i="16"/>
  <c r="BL12" i="16"/>
  <c r="BM12" i="16"/>
  <c r="BN12" i="16"/>
  <c r="BO12" i="16"/>
  <c r="BR12" i="16"/>
  <c r="BH13" i="16"/>
  <c r="BI13" i="16"/>
  <c r="BJ13" i="16"/>
  <c r="BK13" i="16"/>
  <c r="BL13" i="16"/>
  <c r="BM13" i="16"/>
  <c r="BN13" i="16"/>
  <c r="BO13" i="16"/>
  <c r="BR13" i="16"/>
  <c r="BH14" i="16"/>
  <c r="BI14" i="16"/>
  <c r="BJ14" i="16"/>
  <c r="BK14" i="16"/>
  <c r="BL14" i="16"/>
  <c r="BM14" i="16"/>
  <c r="BN14" i="16"/>
  <c r="BO14" i="16"/>
  <c r="BR14" i="16"/>
  <c r="BH15" i="16"/>
  <c r="BI15" i="16"/>
  <c r="BJ15" i="16"/>
  <c r="BK15" i="16"/>
  <c r="BL15" i="16"/>
  <c r="BM15" i="16"/>
  <c r="BN15" i="16"/>
  <c r="BO15" i="16"/>
  <c r="BR15" i="16"/>
  <c r="BH16" i="16"/>
  <c r="BI16" i="16"/>
  <c r="BJ16" i="16"/>
  <c r="BK16" i="16"/>
  <c r="BL16" i="16"/>
  <c r="BM16" i="16"/>
  <c r="BN16" i="16"/>
  <c r="BO16" i="16"/>
  <c r="BR16" i="16"/>
  <c r="BV11" i="16"/>
  <c r="BW11" i="16"/>
  <c r="BV12" i="16"/>
  <c r="BW12" i="16"/>
  <c r="BV13" i="16"/>
  <c r="BW13" i="16"/>
  <c r="BV14" i="16"/>
  <c r="BW14" i="16"/>
  <c r="BV15" i="16"/>
  <c r="BW15" i="16"/>
  <c r="BV16" i="16"/>
  <c r="BW16" i="16"/>
  <c r="BH48" i="18"/>
  <c r="BH47" i="18"/>
  <c r="BH46" i="18"/>
  <c r="I82" i="16"/>
  <c r="I48" i="16"/>
  <c r="T159" i="16"/>
  <c r="AJ159" i="16"/>
  <c r="AK159" i="16"/>
  <c r="T152" i="16"/>
  <c r="AJ152" i="16"/>
  <c r="AK152" i="16"/>
  <c r="T129" i="16"/>
  <c r="AJ129" i="16"/>
  <c r="AK129" i="16"/>
  <c r="T121" i="16"/>
  <c r="AJ121" i="16"/>
  <c r="AK121" i="16"/>
  <c r="T114" i="16"/>
  <c r="T107" i="16"/>
  <c r="T94" i="16"/>
  <c r="AK94" i="16"/>
  <c r="AJ82" i="16"/>
  <c r="AK82" i="16"/>
  <c r="T75" i="16"/>
  <c r="T68" i="16"/>
  <c r="T48" i="16"/>
  <c r="AJ48" i="16"/>
  <c r="AK48" i="16"/>
  <c r="T30" i="16"/>
  <c r="AJ30" i="16"/>
  <c r="AK30" i="16"/>
  <c r="AJ94" i="16"/>
  <c r="Q159" i="16"/>
  <c r="AI159" i="16"/>
  <c r="Q152" i="16"/>
  <c r="AH152" i="16"/>
  <c r="AI152" i="16"/>
  <c r="Q129" i="16"/>
  <c r="AH129" i="16"/>
  <c r="AI129" i="16"/>
  <c r="Q121" i="16"/>
  <c r="AI121" i="16"/>
  <c r="Q114" i="16"/>
  <c r="Q107" i="16"/>
  <c r="Q94" i="16"/>
  <c r="AI94" i="16"/>
  <c r="AH82" i="16"/>
  <c r="AI82" i="16"/>
  <c r="Q75" i="16"/>
  <c r="Q68" i="16"/>
  <c r="Q48" i="16"/>
  <c r="AH48" i="16"/>
  <c r="AI48" i="16"/>
  <c r="Q30" i="16"/>
  <c r="AH30" i="16"/>
  <c r="AI30" i="16"/>
  <c r="AH159" i="16"/>
  <c r="AH121" i="16"/>
  <c r="AH94" i="16"/>
  <c r="N159" i="16"/>
  <c r="AF159" i="16"/>
  <c r="AG159" i="16"/>
  <c r="N152" i="16"/>
  <c r="AF152" i="16"/>
  <c r="AG152" i="16"/>
  <c r="N129" i="16"/>
  <c r="AF129" i="16"/>
  <c r="AG129" i="16"/>
  <c r="N121" i="16"/>
  <c r="AF121" i="16"/>
  <c r="AG121" i="16"/>
  <c r="N114" i="16"/>
  <c r="N107" i="16"/>
  <c r="N94" i="16"/>
  <c r="AG94" i="16"/>
  <c r="AF82" i="16"/>
  <c r="AG82" i="16"/>
  <c r="N75" i="16"/>
  <c r="N68" i="16"/>
  <c r="N48" i="16"/>
  <c r="AF48" i="16"/>
  <c r="AG48" i="16"/>
  <c r="N30" i="16"/>
  <c r="AG30" i="16"/>
  <c r="AF94" i="16"/>
  <c r="AF30" i="16"/>
  <c r="K159" i="16"/>
  <c r="AE159" i="16"/>
  <c r="K152" i="16"/>
  <c r="AD152" i="16"/>
  <c r="AE152" i="16"/>
  <c r="K129" i="16"/>
  <c r="AE129" i="16"/>
  <c r="K121" i="16"/>
  <c r="AE121" i="16"/>
  <c r="K114" i="16"/>
  <c r="K107" i="16"/>
  <c r="K94" i="16"/>
  <c r="AD94" i="16"/>
  <c r="AE94" i="16"/>
  <c r="AD82" i="16"/>
  <c r="AE82" i="16"/>
  <c r="K75" i="16"/>
  <c r="K68" i="16"/>
  <c r="K48" i="16"/>
  <c r="AD48" i="16"/>
  <c r="AE48" i="16"/>
  <c r="K30" i="16"/>
  <c r="AE30" i="16"/>
  <c r="AD159" i="16"/>
  <c r="AD129" i="16"/>
  <c r="AD121" i="16"/>
  <c r="AD30" i="16"/>
  <c r="I114" i="16"/>
  <c r="I107" i="16"/>
  <c r="I75" i="16"/>
  <c r="I68" i="16"/>
  <c r="T176" i="17"/>
  <c r="AJ176" i="17"/>
  <c r="AK176" i="17"/>
  <c r="T170" i="17"/>
  <c r="AJ170" i="17"/>
  <c r="AK170" i="17"/>
  <c r="T164" i="17"/>
  <c r="AJ164" i="17"/>
  <c r="AK164" i="17"/>
  <c r="T158" i="17"/>
  <c r="AJ158" i="17"/>
  <c r="AK158" i="17"/>
  <c r="T152" i="17"/>
  <c r="AJ152" i="17"/>
  <c r="AK152" i="17"/>
  <c r="T147" i="17"/>
  <c r="AK147" i="17"/>
  <c r="T142" i="17"/>
  <c r="AJ142" i="17"/>
  <c r="AK142" i="17"/>
  <c r="T137" i="17"/>
  <c r="AJ137" i="17"/>
  <c r="AK137" i="17"/>
  <c r="T126" i="17"/>
  <c r="AJ126" i="17"/>
  <c r="AK126" i="17"/>
  <c r="T117" i="17"/>
  <c r="AK117" i="17"/>
  <c r="AJ98" i="17"/>
  <c r="AK98" i="17"/>
  <c r="T78" i="17"/>
  <c r="AJ78" i="17"/>
  <c r="AK78" i="17"/>
  <c r="AJ147" i="17"/>
  <c r="AJ117" i="17"/>
  <c r="Q176" i="17"/>
  <c r="AH176" i="17"/>
  <c r="AI176" i="17"/>
  <c r="Q170" i="17"/>
  <c r="AH170" i="17"/>
  <c r="AI170" i="17"/>
  <c r="Q164" i="17"/>
  <c r="AH164" i="17"/>
  <c r="AI164" i="17"/>
  <c r="Q158" i="17"/>
  <c r="AH158" i="17"/>
  <c r="AI158" i="17"/>
  <c r="Q152" i="17"/>
  <c r="AH152" i="17"/>
  <c r="AI152" i="17"/>
  <c r="Q147" i="17"/>
  <c r="AH147" i="17"/>
  <c r="AI147" i="17"/>
  <c r="Q142" i="17"/>
  <c r="AH142" i="17"/>
  <c r="AI142" i="17"/>
  <c r="Q137" i="17"/>
  <c r="AH137" i="17"/>
  <c r="AI137" i="17"/>
  <c r="Q126" i="17"/>
  <c r="AH126" i="17"/>
  <c r="AI126" i="17"/>
  <c r="Q117" i="17"/>
  <c r="AI117" i="17"/>
  <c r="AH98" i="17"/>
  <c r="AI98" i="17"/>
  <c r="Q78" i="17"/>
  <c r="AH78" i="17"/>
  <c r="AI78" i="17"/>
  <c r="AH117" i="17"/>
  <c r="N176" i="17"/>
  <c r="AF176" i="17"/>
  <c r="AG176" i="17"/>
  <c r="N170" i="17"/>
  <c r="AF170" i="17"/>
  <c r="AG170" i="17"/>
  <c r="N164" i="17"/>
  <c r="AF164" i="17"/>
  <c r="AG164" i="17"/>
  <c r="N158" i="17"/>
  <c r="AF158" i="17"/>
  <c r="AG158" i="17"/>
  <c r="N152" i="17"/>
  <c r="AF152" i="17"/>
  <c r="AG152" i="17"/>
  <c r="N147" i="17"/>
  <c r="AF147" i="17"/>
  <c r="AG147" i="17"/>
  <c r="K142" i="17"/>
  <c r="N142" i="17"/>
  <c r="AF142" i="17"/>
  <c r="AG142" i="17"/>
  <c r="N137" i="17"/>
  <c r="AF137" i="17"/>
  <c r="AG137" i="17"/>
  <c r="N126" i="17"/>
  <c r="AF126" i="17"/>
  <c r="AG126" i="17"/>
  <c r="N117" i="17"/>
  <c r="AF117" i="17"/>
  <c r="AG117" i="17"/>
  <c r="AF98" i="17"/>
  <c r="AG98" i="17"/>
  <c r="N78" i="17"/>
  <c r="AG78" i="17"/>
  <c r="AF78" i="17"/>
  <c r="K176" i="17"/>
  <c r="AD176" i="17"/>
  <c r="AE176" i="17"/>
  <c r="K170" i="17"/>
  <c r="AD170" i="17"/>
  <c r="AE170" i="17"/>
  <c r="K164" i="17"/>
  <c r="AE164" i="17"/>
  <c r="K158" i="17"/>
  <c r="AD158" i="17"/>
  <c r="AE158" i="17"/>
  <c r="K152" i="17"/>
  <c r="AD152" i="17"/>
  <c r="AE152" i="17"/>
  <c r="K147" i="17"/>
  <c r="AD147" i="17"/>
  <c r="AE147" i="17"/>
  <c r="AD142" i="17"/>
  <c r="AE142" i="17"/>
  <c r="K137" i="17"/>
  <c r="AE137" i="17"/>
  <c r="K126" i="17"/>
  <c r="AD126" i="17"/>
  <c r="AE126" i="17"/>
  <c r="K117" i="17"/>
  <c r="AD117" i="17"/>
  <c r="AE117" i="17"/>
  <c r="AD98" i="17"/>
  <c r="AE98" i="17"/>
  <c r="K78" i="17"/>
  <c r="AE78" i="17"/>
  <c r="AD164" i="17"/>
  <c r="AD137" i="17"/>
  <c r="AD78" i="17"/>
  <c r="T108" i="17"/>
  <c r="T88" i="17"/>
  <c r="Q108" i="17"/>
  <c r="Q88" i="17"/>
  <c r="N108" i="17"/>
  <c r="N88" i="17"/>
  <c r="K108" i="17"/>
  <c r="K88" i="17"/>
  <c r="T64" i="17"/>
  <c r="Q64" i="17"/>
  <c r="N64" i="17"/>
  <c r="K64" i="17"/>
  <c r="T51" i="17"/>
  <c r="Q51" i="17"/>
  <c r="N51" i="17"/>
  <c r="K51" i="17"/>
  <c r="T38" i="17"/>
  <c r="Q38" i="17"/>
  <c r="N38" i="17"/>
  <c r="K38" i="17"/>
  <c r="T25" i="17"/>
  <c r="Q25" i="17"/>
  <c r="N25" i="17"/>
  <c r="K25" i="17"/>
  <c r="T11" i="17"/>
  <c r="AK11" i="17"/>
  <c r="Q11" i="17"/>
  <c r="AI11" i="17"/>
  <c r="N11" i="17"/>
  <c r="AF11" i="17"/>
  <c r="AG11" i="17"/>
  <c r="AH11" i="17"/>
  <c r="BQ17" i="15"/>
  <c r="I146" i="20"/>
  <c r="I143" i="20"/>
  <c r="I137" i="20"/>
  <c r="I132" i="20"/>
  <c r="I126" i="20"/>
  <c r="I122" i="20"/>
  <c r="I115" i="20"/>
  <c r="I112" i="20"/>
  <c r="I103" i="20"/>
  <c r="I96" i="20"/>
  <c r="I86" i="20"/>
  <c r="I81" i="20"/>
  <c r="I77" i="20"/>
  <c r="I73" i="20"/>
  <c r="I69" i="20"/>
  <c r="I66" i="20"/>
  <c r="I60" i="20"/>
  <c r="I56" i="20"/>
  <c r="I49" i="20"/>
  <c r="I39" i="20"/>
  <c r="I32" i="20"/>
  <c r="I27" i="20"/>
  <c r="I18" i="20"/>
  <c r="I9" i="20"/>
  <c r="AW77" i="17"/>
  <c r="AW136" i="17"/>
  <c r="AW151" i="17"/>
  <c r="AW182" i="17"/>
  <c r="I8" i="20"/>
  <c r="AW166" i="16"/>
  <c r="I38" i="20"/>
  <c r="AW71" i="18"/>
  <c r="I65" i="20"/>
  <c r="AW63" i="19"/>
  <c r="AW104" i="19"/>
  <c r="AW120" i="19"/>
  <c r="AW168" i="19"/>
  <c r="AW190" i="19"/>
  <c r="AW221" i="19"/>
  <c r="I80" i="20"/>
  <c r="AW24" i="14"/>
  <c r="AW39" i="14"/>
  <c r="AW54" i="14"/>
  <c r="I121" i="20"/>
  <c r="AW77" i="15"/>
  <c r="I136" i="20"/>
  <c r="I148" i="20"/>
  <c r="K11" i="17"/>
  <c r="AJ108" i="17"/>
  <c r="AK108" i="17"/>
  <c r="AH108" i="17"/>
  <c r="AI108" i="17"/>
  <c r="AF108" i="17"/>
  <c r="AG108" i="17"/>
  <c r="AD108" i="17"/>
  <c r="AE108" i="17"/>
  <c r="AD88" i="17"/>
  <c r="AJ88" i="17"/>
  <c r="AK88" i="17"/>
  <c r="AH88" i="17"/>
  <c r="AI88" i="17"/>
  <c r="AF88" i="17"/>
  <c r="AG88" i="17"/>
  <c r="AE88" i="17"/>
  <c r="AF64" i="17"/>
  <c r="AJ64" i="17"/>
  <c r="AK64" i="17"/>
  <c r="AH64" i="17"/>
  <c r="AI64" i="17"/>
  <c r="AG64" i="17"/>
  <c r="AD64" i="17"/>
  <c r="AE64" i="17"/>
  <c r="AJ51" i="17"/>
  <c r="AK51" i="17"/>
  <c r="AH51" i="17"/>
  <c r="AI51" i="17"/>
  <c r="AF51" i="17"/>
  <c r="AG51" i="17"/>
  <c r="AD51" i="17"/>
  <c r="AE51" i="17"/>
  <c r="AJ38" i="17"/>
  <c r="AH38" i="17"/>
  <c r="AK38" i="17"/>
  <c r="AI38" i="17"/>
  <c r="AF38" i="17"/>
  <c r="AG38" i="17"/>
  <c r="AD38" i="17"/>
  <c r="AE38" i="17"/>
  <c r="AJ25" i="17"/>
  <c r="AK25" i="17"/>
  <c r="AH25" i="17"/>
  <c r="AI25" i="17"/>
  <c r="AF25" i="17"/>
  <c r="AG25" i="17"/>
  <c r="AD25" i="17"/>
  <c r="AE25" i="17"/>
  <c r="AJ11" i="17"/>
  <c r="AD11" i="17"/>
  <c r="AE11" i="17"/>
  <c r="BH207" i="17"/>
  <c r="K181" i="20"/>
  <c r="BH189" i="17"/>
  <c r="BH76" i="18"/>
  <c r="K159" i="20"/>
  <c r="BH190" i="17"/>
  <c r="K160" i="20"/>
  <c r="BH191" i="17"/>
  <c r="K161" i="20"/>
  <c r="BH192" i="17"/>
  <c r="BH226" i="19"/>
  <c r="K162" i="20"/>
  <c r="BH193" i="17"/>
  <c r="BH171" i="16"/>
  <c r="BH77" i="18"/>
  <c r="K163" i="20"/>
  <c r="BH194" i="17"/>
  <c r="BH172" i="16"/>
  <c r="BH227" i="19"/>
  <c r="K164" i="20"/>
  <c r="BH78" i="18"/>
  <c r="K165" i="20"/>
  <c r="BH195" i="17"/>
  <c r="K166" i="20"/>
  <c r="BH196" i="17"/>
  <c r="BH228" i="19"/>
  <c r="K167" i="20"/>
  <c r="BH197" i="17"/>
  <c r="BH173" i="16"/>
  <c r="BH229" i="19"/>
  <c r="BH59" i="14"/>
  <c r="K168" i="20"/>
  <c r="BH174" i="16"/>
  <c r="BH230" i="19"/>
  <c r="K169" i="20"/>
  <c r="BH198" i="17"/>
  <c r="BH175" i="16"/>
  <c r="BH79" i="18"/>
  <c r="BH231" i="19"/>
  <c r="BH83" i="15"/>
  <c r="K170" i="20"/>
  <c r="BH199" i="17"/>
  <c r="BH176" i="16"/>
  <c r="BH80" i="18"/>
  <c r="BH232" i="19"/>
  <c r="K171" i="20"/>
  <c r="BH177" i="16"/>
  <c r="K172" i="20"/>
  <c r="BH233" i="19"/>
  <c r="K173" i="20"/>
  <c r="BH200" i="17"/>
  <c r="K174" i="20"/>
  <c r="BH201" i="17"/>
  <c r="BH84" i="15"/>
  <c r="K175" i="20"/>
  <c r="BH202" i="17"/>
  <c r="BH178" i="16"/>
  <c r="BH81" i="18"/>
  <c r="BH234" i="19"/>
  <c r="BH60" i="14"/>
  <c r="K176" i="20"/>
  <c r="BH203" i="17"/>
  <c r="K177" i="20"/>
  <c r="BH204" i="17"/>
  <c r="BH179" i="16"/>
  <c r="BH82" i="18"/>
  <c r="BH235" i="19"/>
  <c r="K178" i="20"/>
  <c r="BH205" i="17"/>
  <c r="BH83" i="18"/>
  <c r="BH85" i="15"/>
  <c r="K179" i="20"/>
  <c r="BH206" i="17"/>
  <c r="BH86" i="15"/>
  <c r="K180" i="20"/>
  <c r="BH188" i="17"/>
  <c r="BH82" i="15"/>
  <c r="K158" i="20"/>
  <c r="BH187" i="17"/>
  <c r="K157" i="20"/>
  <c r="BN18" i="15"/>
  <c r="BO18" i="15"/>
  <c r="BO23" i="15"/>
  <c r="BN24" i="15"/>
  <c r="BO24" i="15"/>
  <c r="BN40" i="15"/>
  <c r="BO40" i="15"/>
  <c r="BN41" i="15"/>
  <c r="BO41" i="15"/>
  <c r="BO42" i="15"/>
  <c r="BN43" i="15"/>
  <c r="BO43" i="15"/>
  <c r="BO44" i="15"/>
  <c r="BO45" i="15"/>
  <c r="BN46" i="15"/>
  <c r="BO46" i="15"/>
  <c r="BN47" i="15"/>
  <c r="BO47" i="15"/>
  <c r="BN48" i="15"/>
  <c r="BO48" i="15"/>
  <c r="BN49" i="15"/>
  <c r="BO49" i="15"/>
  <c r="BN51" i="15"/>
  <c r="BO51" i="15"/>
  <c r="BN52" i="15"/>
  <c r="BO52" i="15"/>
  <c r="BN53" i="15"/>
  <c r="BO53" i="15"/>
  <c r="BN54" i="15"/>
  <c r="BO54" i="15"/>
  <c r="BN55" i="15"/>
  <c r="BO55" i="15"/>
  <c r="BN56" i="15"/>
  <c r="BO56" i="15"/>
  <c r="BN57" i="15"/>
  <c r="BO57" i="15"/>
  <c r="BO58" i="15"/>
  <c r="BN59" i="15"/>
  <c r="BO59" i="15"/>
  <c r="BN60" i="15"/>
  <c r="BO60" i="15"/>
  <c r="BN61" i="15"/>
  <c r="BO61" i="15"/>
  <c r="BN62" i="15"/>
  <c r="BO62" i="15"/>
  <c r="BO63" i="15"/>
  <c r="BN64" i="15"/>
  <c r="BO64" i="15"/>
  <c r="BO65" i="15"/>
  <c r="BN66" i="15"/>
  <c r="BO66" i="15"/>
  <c r="BN67" i="15"/>
  <c r="BO67" i="15"/>
  <c r="BN68" i="15"/>
  <c r="BO68" i="15"/>
  <c r="BG83" i="15"/>
  <c r="BL18" i="15"/>
  <c r="BM18" i="15"/>
  <c r="BL23" i="15"/>
  <c r="BM23" i="15"/>
  <c r="BL24" i="15"/>
  <c r="BM24" i="15"/>
  <c r="BL41" i="15"/>
  <c r="BM41" i="15"/>
  <c r="BL42" i="15"/>
  <c r="BM42" i="15"/>
  <c r="BL43" i="15"/>
  <c r="BM43" i="15"/>
  <c r="BM44" i="15"/>
  <c r="BM45" i="15"/>
  <c r="BL46" i="15"/>
  <c r="BM46" i="15"/>
  <c r="BM47" i="15"/>
  <c r="BL48" i="15"/>
  <c r="BM48" i="15"/>
  <c r="BL49" i="15"/>
  <c r="BM49" i="15"/>
  <c r="BL51" i="15"/>
  <c r="BM51" i="15"/>
  <c r="BL52" i="15"/>
  <c r="BM52" i="15"/>
  <c r="BL53" i="15"/>
  <c r="BM53" i="15"/>
  <c r="BL54" i="15"/>
  <c r="BM54" i="15"/>
  <c r="BL55" i="15"/>
  <c r="BM55" i="15"/>
  <c r="BL56" i="15"/>
  <c r="BM56" i="15"/>
  <c r="BL57" i="15"/>
  <c r="BM57" i="15"/>
  <c r="BL58" i="15"/>
  <c r="BM58" i="15"/>
  <c r="BL59" i="15"/>
  <c r="BM59" i="15"/>
  <c r="BL60" i="15"/>
  <c r="BM60" i="15"/>
  <c r="BL61" i="15"/>
  <c r="BM61" i="15"/>
  <c r="BL62" i="15"/>
  <c r="BM62" i="15"/>
  <c r="BM63" i="15"/>
  <c r="BL64" i="15"/>
  <c r="BM64" i="15"/>
  <c r="BM65" i="15"/>
  <c r="BL66" i="15"/>
  <c r="BM66" i="15"/>
  <c r="BL67" i="15"/>
  <c r="BM67" i="15"/>
  <c r="BL68" i="15"/>
  <c r="BM68" i="15"/>
  <c r="BF83" i="15"/>
  <c r="BJ18" i="15"/>
  <c r="BK18" i="15"/>
  <c r="BJ23" i="15"/>
  <c r="BK23" i="15"/>
  <c r="BJ24" i="15"/>
  <c r="BK24" i="15"/>
  <c r="BK40" i="15"/>
  <c r="BJ41" i="15"/>
  <c r="BK41" i="15"/>
  <c r="BJ42" i="15"/>
  <c r="BK42" i="15"/>
  <c r="BK43" i="15"/>
  <c r="BJ44" i="15"/>
  <c r="BK44" i="15"/>
  <c r="BK45" i="15"/>
  <c r="BJ46" i="15"/>
  <c r="BK46" i="15"/>
  <c r="BK47" i="15"/>
  <c r="BJ48" i="15"/>
  <c r="BK48" i="15"/>
  <c r="BJ49" i="15"/>
  <c r="BK49" i="15"/>
  <c r="BK51" i="15"/>
  <c r="BK52" i="15"/>
  <c r="BK53" i="15"/>
  <c r="BK54" i="15"/>
  <c r="BK55" i="15"/>
  <c r="BK56" i="15"/>
  <c r="BJ57" i="15"/>
  <c r="BK57" i="15"/>
  <c r="BK58" i="15"/>
  <c r="BJ59" i="15"/>
  <c r="BK59" i="15"/>
  <c r="BK60" i="15"/>
  <c r="BJ61" i="15"/>
  <c r="BK61" i="15"/>
  <c r="BJ62" i="15"/>
  <c r="BK62" i="15"/>
  <c r="BJ63" i="15"/>
  <c r="BK63" i="15"/>
  <c r="BJ64" i="15"/>
  <c r="BK64" i="15"/>
  <c r="BJ65" i="15"/>
  <c r="BK65" i="15"/>
  <c r="BJ66" i="15"/>
  <c r="BK66" i="15"/>
  <c r="BJ67" i="15"/>
  <c r="BK67" i="15"/>
  <c r="BJ68" i="15"/>
  <c r="BK68" i="15"/>
  <c r="BE83" i="15"/>
  <c r="BI18" i="15"/>
  <c r="BI23" i="15"/>
  <c r="BI24" i="15"/>
  <c r="BI40" i="15"/>
  <c r="BH41" i="15"/>
  <c r="BI41" i="15"/>
  <c r="BI42" i="15"/>
  <c r="BI43" i="15"/>
  <c r="BH44" i="15"/>
  <c r="BI44" i="15"/>
  <c r="BH45" i="15"/>
  <c r="BI45" i="15"/>
  <c r="BI46" i="15"/>
  <c r="BH47" i="15"/>
  <c r="BI47" i="15"/>
  <c r="BH48" i="15"/>
  <c r="BI48" i="15"/>
  <c r="BI49" i="15"/>
  <c r="BI51" i="15"/>
  <c r="BI52" i="15"/>
  <c r="BI53" i="15"/>
  <c r="BI54" i="15"/>
  <c r="BI55" i="15"/>
  <c r="BH56" i="15"/>
  <c r="BI56" i="15"/>
  <c r="BH57" i="15"/>
  <c r="BI57" i="15"/>
  <c r="BI58" i="15"/>
  <c r="BH59" i="15"/>
  <c r="BI59" i="15"/>
  <c r="BI60" i="15"/>
  <c r="BH61" i="15"/>
  <c r="BI61" i="15"/>
  <c r="BH62" i="15"/>
  <c r="BI62" i="15"/>
  <c r="BI63" i="15"/>
  <c r="BH64" i="15"/>
  <c r="BI64" i="15"/>
  <c r="BI65" i="15"/>
  <c r="BH66" i="15"/>
  <c r="BI66" i="15"/>
  <c r="BH67" i="15"/>
  <c r="BI67" i="15"/>
  <c r="BH68" i="15"/>
  <c r="BI68" i="15"/>
  <c r="BD83" i="15"/>
  <c r="BN70" i="15"/>
  <c r="BO70" i="15"/>
  <c r="BN71" i="15"/>
  <c r="BO71" i="15"/>
  <c r="BO72" i="15"/>
  <c r="BO73" i="15"/>
  <c r="BN74" i="15"/>
  <c r="BO74" i="15"/>
  <c r="BO75" i="15"/>
  <c r="BO76" i="15"/>
  <c r="BG85" i="15"/>
  <c r="BL70" i="15"/>
  <c r="BM70" i="15"/>
  <c r="BL71" i="15"/>
  <c r="BM71" i="15"/>
  <c r="BM72" i="15"/>
  <c r="BM73" i="15"/>
  <c r="BL74" i="15"/>
  <c r="BM74" i="15"/>
  <c r="BL75" i="15"/>
  <c r="BM75" i="15"/>
  <c r="BL76" i="15"/>
  <c r="BM76" i="15"/>
  <c r="BF85" i="15"/>
  <c r="BJ70" i="15"/>
  <c r="BK70" i="15"/>
  <c r="BJ71" i="15"/>
  <c r="BK71" i="15"/>
  <c r="BJ72" i="15"/>
  <c r="BK72" i="15"/>
  <c r="BJ73" i="15"/>
  <c r="BK73" i="15"/>
  <c r="BJ74" i="15"/>
  <c r="BK74" i="15"/>
  <c r="BJ75" i="15"/>
  <c r="BK75" i="15"/>
  <c r="BK76" i="15"/>
  <c r="BE85" i="15"/>
  <c r="BI70" i="15"/>
  <c r="BI71" i="15"/>
  <c r="BI72" i="15"/>
  <c r="BI73" i="15"/>
  <c r="BH74" i="15"/>
  <c r="BI74" i="15"/>
  <c r="BI75" i="15"/>
  <c r="BH76" i="15"/>
  <c r="BI76" i="15"/>
  <c r="BD85" i="15"/>
  <c r="BO11" i="15"/>
  <c r="BN12" i="15"/>
  <c r="BO12" i="15"/>
  <c r="BN13" i="15"/>
  <c r="BO13" i="15"/>
  <c r="BO14" i="15"/>
  <c r="BN15" i="15"/>
  <c r="BO15" i="15"/>
  <c r="BO16" i="15"/>
  <c r="BG84" i="15"/>
  <c r="BM11" i="15"/>
  <c r="BL12" i="15"/>
  <c r="BM12" i="15"/>
  <c r="BL13" i="15"/>
  <c r="BM13" i="15"/>
  <c r="BM14" i="15"/>
  <c r="BL15" i="15"/>
  <c r="BM15" i="15"/>
  <c r="BL16" i="15"/>
  <c r="BM16" i="15"/>
  <c r="BF84" i="15"/>
  <c r="BK11" i="15"/>
  <c r="BJ12" i="15"/>
  <c r="BK12" i="15"/>
  <c r="BJ13" i="15"/>
  <c r="BK13" i="15"/>
  <c r="BK14" i="15"/>
  <c r="BJ15" i="15"/>
  <c r="BK15" i="15"/>
  <c r="BJ16" i="15"/>
  <c r="BK16" i="15"/>
  <c r="BE84" i="15"/>
  <c r="BH11" i="15"/>
  <c r="BI11" i="15"/>
  <c r="BI12" i="15"/>
  <c r="BH13" i="15"/>
  <c r="BI13" i="15"/>
  <c r="BH14" i="15"/>
  <c r="BI14" i="15"/>
  <c r="BH15" i="15"/>
  <c r="BI15" i="15"/>
  <c r="BI16" i="15"/>
  <c r="BD84" i="15"/>
  <c r="BN19" i="15"/>
  <c r="BO19" i="15"/>
  <c r="BN20" i="15"/>
  <c r="BO20" i="15"/>
  <c r="BN21" i="15"/>
  <c r="BO21" i="15"/>
  <c r="BN22" i="15"/>
  <c r="BO22" i="15"/>
  <c r="BN25" i="15"/>
  <c r="BO25" i="15"/>
  <c r="BN26" i="15"/>
  <c r="BO26" i="15"/>
  <c r="BN27" i="15"/>
  <c r="BO27" i="15"/>
  <c r="BN28" i="15"/>
  <c r="BO28" i="15"/>
  <c r="BN29" i="15"/>
  <c r="BO29" i="15"/>
  <c r="BN30" i="15"/>
  <c r="BO30" i="15"/>
  <c r="BN31" i="15"/>
  <c r="BO31" i="15"/>
  <c r="BN32" i="15"/>
  <c r="BO32" i="15"/>
  <c r="BN33" i="15"/>
  <c r="BO33" i="15"/>
  <c r="BN34" i="15"/>
  <c r="BO34" i="15"/>
  <c r="BO35" i="15"/>
  <c r="BN36" i="15"/>
  <c r="BO36" i="15"/>
  <c r="BN37" i="15"/>
  <c r="BO37" i="15"/>
  <c r="BN38" i="15"/>
  <c r="BO38" i="15"/>
  <c r="BN39" i="15"/>
  <c r="BO39" i="15"/>
  <c r="BG86" i="15"/>
  <c r="BL19" i="15"/>
  <c r="BM19" i="15"/>
  <c r="BL20" i="15"/>
  <c r="BM20" i="15"/>
  <c r="BL21" i="15"/>
  <c r="BM21" i="15"/>
  <c r="BL22" i="15"/>
  <c r="BM22" i="15"/>
  <c r="BF86" i="15"/>
  <c r="BJ19" i="15"/>
  <c r="BK19" i="15"/>
  <c r="BJ20" i="15"/>
  <c r="BK20" i="15"/>
  <c r="BJ21" i="15"/>
  <c r="BK21" i="15"/>
  <c r="BJ22" i="15"/>
  <c r="BK22" i="15"/>
  <c r="BJ25" i="15"/>
  <c r="BK25" i="15"/>
  <c r="BJ26" i="15"/>
  <c r="BK26" i="15"/>
  <c r="BJ27" i="15"/>
  <c r="BK27" i="15"/>
  <c r="BJ28" i="15"/>
  <c r="BK28" i="15"/>
  <c r="BJ29" i="15"/>
  <c r="BK29" i="15"/>
  <c r="BJ30" i="15"/>
  <c r="BK30" i="15"/>
  <c r="BJ31" i="15"/>
  <c r="BK31" i="15"/>
  <c r="BJ32" i="15"/>
  <c r="BK32" i="15"/>
  <c r="BJ33" i="15"/>
  <c r="BK33" i="15"/>
  <c r="BJ34" i="15"/>
  <c r="BK34" i="15"/>
  <c r="BJ35" i="15"/>
  <c r="BK35" i="15"/>
  <c r="BJ36" i="15"/>
  <c r="BK36" i="15"/>
  <c r="BJ37" i="15"/>
  <c r="BK37" i="15"/>
  <c r="BJ38" i="15"/>
  <c r="BK38" i="15"/>
  <c r="BJ39" i="15"/>
  <c r="BK39" i="15"/>
  <c r="BE86" i="15"/>
  <c r="BH19" i="15"/>
  <c r="BI19" i="15"/>
  <c r="BI20" i="15"/>
  <c r="BI21" i="15"/>
  <c r="BH22" i="15"/>
  <c r="BI22" i="15"/>
  <c r="BH25" i="15"/>
  <c r="BI25" i="15"/>
  <c r="BH26" i="15"/>
  <c r="BI26" i="15"/>
  <c r="BH27" i="15"/>
  <c r="BI27" i="15"/>
  <c r="BH28" i="15"/>
  <c r="BI28" i="15"/>
  <c r="BH29" i="15"/>
  <c r="BI29" i="15"/>
  <c r="BH30" i="15"/>
  <c r="BI30" i="15"/>
  <c r="BH31" i="15"/>
  <c r="BI31" i="15"/>
  <c r="BH32" i="15"/>
  <c r="BI32" i="15"/>
  <c r="BH33" i="15"/>
  <c r="BI33" i="15"/>
  <c r="BH34" i="15"/>
  <c r="BI34" i="15"/>
  <c r="BI35" i="15"/>
  <c r="BH36" i="15"/>
  <c r="BI36" i="15"/>
  <c r="BH37" i="15"/>
  <c r="BI37" i="15"/>
  <c r="BH38" i="15"/>
  <c r="BI38" i="15"/>
  <c r="BH39" i="15"/>
  <c r="BI39" i="15"/>
  <c r="BD86" i="15"/>
  <c r="BO17" i="15"/>
  <c r="BG82" i="15"/>
  <c r="BM17" i="15"/>
  <c r="BF82" i="15"/>
  <c r="BJ17" i="15"/>
  <c r="BK17" i="15"/>
  <c r="BE82" i="15"/>
  <c r="BH17" i="15"/>
  <c r="BI17" i="15"/>
  <c r="BD82" i="15"/>
  <c r="BN36" i="14"/>
  <c r="BO36" i="14"/>
  <c r="BN37" i="14"/>
  <c r="BO37" i="14"/>
  <c r="BG60" i="14"/>
  <c r="BL36" i="14"/>
  <c r="BM36" i="14"/>
  <c r="BL37" i="14"/>
  <c r="BM37" i="14"/>
  <c r="BF60" i="14"/>
  <c r="BJ36" i="14"/>
  <c r="BK36" i="14"/>
  <c r="BJ37" i="14"/>
  <c r="BK37" i="14"/>
  <c r="BE60" i="14"/>
  <c r="BH36" i="14"/>
  <c r="BI36" i="14"/>
  <c r="BH37" i="14"/>
  <c r="BI37" i="14"/>
  <c r="BD60" i="14"/>
  <c r="BN11" i="14"/>
  <c r="BO11" i="14"/>
  <c r="BN12" i="14"/>
  <c r="BO12" i="14"/>
  <c r="BN13" i="14"/>
  <c r="BO13" i="14"/>
  <c r="BN14" i="14"/>
  <c r="BO14" i="14"/>
  <c r="BN15" i="14"/>
  <c r="BO15" i="14"/>
  <c r="BN16" i="14"/>
  <c r="BO16" i="14"/>
  <c r="BN17" i="14"/>
  <c r="BO17" i="14"/>
  <c r="BN18" i="14"/>
  <c r="BO18" i="14"/>
  <c r="BN19" i="14"/>
  <c r="BO19" i="14"/>
  <c r="BN20" i="14"/>
  <c r="BO20" i="14"/>
  <c r="BN21" i="14"/>
  <c r="BO21" i="14"/>
  <c r="BN22" i="14"/>
  <c r="BO22" i="14"/>
  <c r="BO23" i="14"/>
  <c r="BN25" i="14"/>
  <c r="BO25" i="14"/>
  <c r="BN26" i="14"/>
  <c r="BO26" i="14"/>
  <c r="BN27" i="14"/>
  <c r="BO27" i="14"/>
  <c r="BN28" i="14"/>
  <c r="BO28" i="14"/>
  <c r="BN29" i="14"/>
  <c r="BO29" i="14"/>
  <c r="BN30" i="14"/>
  <c r="BO30" i="14"/>
  <c r="BN31" i="14"/>
  <c r="BO31" i="14"/>
  <c r="BN32" i="14"/>
  <c r="BO32" i="14"/>
  <c r="BN33" i="14"/>
  <c r="BO33" i="14"/>
  <c r="BN34" i="14"/>
  <c r="BO34" i="14"/>
  <c r="BN35" i="14"/>
  <c r="BO35" i="14"/>
  <c r="BN38" i="14"/>
  <c r="BO38" i="14"/>
  <c r="BN40" i="14"/>
  <c r="BO40" i="14"/>
  <c r="BN41" i="14"/>
  <c r="BO41" i="14"/>
  <c r="BN42" i="14"/>
  <c r="BO42" i="14"/>
  <c r="BN43" i="14"/>
  <c r="BO43" i="14"/>
  <c r="BN44" i="14"/>
  <c r="BO44" i="14"/>
  <c r="BN45" i="14"/>
  <c r="BO45" i="14"/>
  <c r="BN46" i="14"/>
  <c r="BO46" i="14"/>
  <c r="BN47" i="14"/>
  <c r="BO47" i="14"/>
  <c r="BN48" i="14"/>
  <c r="BO48" i="14"/>
  <c r="BN49" i="14"/>
  <c r="BO49" i="14"/>
  <c r="BN50" i="14"/>
  <c r="BO50" i="14"/>
  <c r="BN51" i="14"/>
  <c r="BO51" i="14"/>
  <c r="BN52" i="14"/>
  <c r="BO52" i="14"/>
  <c r="BN53" i="14"/>
  <c r="BO53" i="14"/>
  <c r="BG59" i="14"/>
  <c r="BL11" i="14"/>
  <c r="BM11" i="14"/>
  <c r="BL12" i="14"/>
  <c r="BM12" i="14"/>
  <c r="BL13" i="14"/>
  <c r="BM13" i="14"/>
  <c r="BL14" i="14"/>
  <c r="BM14" i="14"/>
  <c r="BL15" i="14"/>
  <c r="BM15" i="14"/>
  <c r="BL16" i="14"/>
  <c r="BM16" i="14"/>
  <c r="BL17" i="14"/>
  <c r="BM17" i="14"/>
  <c r="BL18" i="14"/>
  <c r="BM18" i="14"/>
  <c r="BL19" i="14"/>
  <c r="BM19" i="14"/>
  <c r="BL20" i="14"/>
  <c r="BM20" i="14"/>
  <c r="BL21" i="14"/>
  <c r="BM21" i="14"/>
  <c r="BL22" i="14"/>
  <c r="BM22" i="14"/>
  <c r="BL23" i="14"/>
  <c r="BM23" i="14"/>
  <c r="BL25" i="14"/>
  <c r="BM25" i="14"/>
  <c r="BL28" i="14"/>
  <c r="BM28" i="14"/>
  <c r="BL29" i="14"/>
  <c r="BM29" i="14"/>
  <c r="BL30" i="14"/>
  <c r="BM30" i="14"/>
  <c r="BL31" i="14"/>
  <c r="BM31" i="14"/>
  <c r="BL32" i="14"/>
  <c r="BM32" i="14"/>
  <c r="BL33" i="14"/>
  <c r="BM33" i="14"/>
  <c r="BL34" i="14"/>
  <c r="BM34" i="14"/>
  <c r="BL35" i="14"/>
  <c r="BM35" i="14"/>
  <c r="BL38" i="14"/>
  <c r="BM38" i="14"/>
  <c r="BL40" i="14"/>
  <c r="BM40" i="14"/>
  <c r="BL41" i="14"/>
  <c r="BM41" i="14"/>
  <c r="BL42" i="14"/>
  <c r="BM42" i="14"/>
  <c r="BL43" i="14"/>
  <c r="BM43" i="14"/>
  <c r="BL44" i="14"/>
  <c r="BM44" i="14"/>
  <c r="BL45" i="14"/>
  <c r="BM45" i="14"/>
  <c r="BL46" i="14"/>
  <c r="BM46" i="14"/>
  <c r="BL47" i="14"/>
  <c r="BM47" i="14"/>
  <c r="BL48" i="14"/>
  <c r="BM48" i="14"/>
  <c r="BL49" i="14"/>
  <c r="BM49" i="14"/>
  <c r="BL50" i="14"/>
  <c r="BM50" i="14"/>
  <c r="BL51" i="14"/>
  <c r="BM51" i="14"/>
  <c r="BL52" i="14"/>
  <c r="BM52" i="14"/>
  <c r="BL53" i="14"/>
  <c r="BM53" i="14"/>
  <c r="BF59" i="14"/>
  <c r="BJ11" i="14"/>
  <c r="BK11" i="14"/>
  <c r="BJ12" i="14"/>
  <c r="BK12" i="14"/>
  <c r="BJ13" i="14"/>
  <c r="BK13" i="14"/>
  <c r="BJ14" i="14"/>
  <c r="BK14" i="14"/>
  <c r="BJ15" i="14"/>
  <c r="BK15" i="14"/>
  <c r="BJ16" i="14"/>
  <c r="BK16" i="14"/>
  <c r="BJ17" i="14"/>
  <c r="BK17" i="14"/>
  <c r="BJ18" i="14"/>
  <c r="BK18" i="14"/>
  <c r="BJ19" i="14"/>
  <c r="BK19" i="14"/>
  <c r="BJ20" i="14"/>
  <c r="BK20" i="14"/>
  <c r="BJ21" i="14"/>
  <c r="BK21" i="14"/>
  <c r="BJ22" i="14"/>
  <c r="BK22" i="14"/>
  <c r="BK23" i="14"/>
  <c r="BJ25" i="14"/>
  <c r="BK25" i="14"/>
  <c r="BJ26" i="14"/>
  <c r="BK26" i="14"/>
  <c r="BJ27" i="14"/>
  <c r="BK27" i="14"/>
  <c r="BJ28" i="14"/>
  <c r="BK28" i="14"/>
  <c r="BJ29" i="14"/>
  <c r="BK29" i="14"/>
  <c r="BJ30" i="14"/>
  <c r="BK30" i="14"/>
  <c r="BJ31" i="14"/>
  <c r="BK31" i="14"/>
  <c r="BJ32" i="14"/>
  <c r="BK32" i="14"/>
  <c r="BJ33" i="14"/>
  <c r="BK33" i="14"/>
  <c r="BJ34" i="14"/>
  <c r="BK34" i="14"/>
  <c r="BJ35" i="14"/>
  <c r="BK35" i="14"/>
  <c r="BJ38" i="14"/>
  <c r="BK38" i="14"/>
  <c r="BJ40" i="14"/>
  <c r="BK40" i="14"/>
  <c r="BJ41" i="14"/>
  <c r="BK41" i="14"/>
  <c r="BJ42" i="14"/>
  <c r="BK42" i="14"/>
  <c r="BJ43" i="14"/>
  <c r="BK43" i="14"/>
  <c r="BJ44" i="14"/>
  <c r="BK44" i="14"/>
  <c r="BJ45" i="14"/>
  <c r="BK45" i="14"/>
  <c r="BJ46" i="14"/>
  <c r="BK46" i="14"/>
  <c r="BJ47" i="14"/>
  <c r="BK47" i="14"/>
  <c r="BJ48" i="14"/>
  <c r="BK48" i="14"/>
  <c r="BJ49" i="14"/>
  <c r="BK49" i="14"/>
  <c r="BJ50" i="14"/>
  <c r="BK50" i="14"/>
  <c r="BJ51" i="14"/>
  <c r="BK51" i="14"/>
  <c r="BJ52" i="14"/>
  <c r="BK52" i="14"/>
  <c r="BJ53" i="14"/>
  <c r="BK53" i="14"/>
  <c r="BE59" i="14"/>
  <c r="BH11" i="14"/>
  <c r="BI11" i="14"/>
  <c r="BI12" i="14"/>
  <c r="BI13" i="14"/>
  <c r="BH14" i="14"/>
  <c r="BI14" i="14"/>
  <c r="BH15" i="14"/>
  <c r="BI15" i="14"/>
  <c r="BI16" i="14"/>
  <c r="BI17" i="14"/>
  <c r="BH18" i="14"/>
  <c r="BI18" i="14"/>
  <c r="BI19" i="14"/>
  <c r="BI20" i="14"/>
  <c r="BI21" i="14"/>
  <c r="BI22" i="14"/>
  <c r="BI23" i="14"/>
  <c r="BH25" i="14"/>
  <c r="BI25" i="14"/>
  <c r="BI26" i="14"/>
  <c r="BI27" i="14"/>
  <c r="BH28" i="14"/>
  <c r="BI28" i="14"/>
  <c r="BI29" i="14"/>
  <c r="BH30" i="14"/>
  <c r="BI30" i="14"/>
  <c r="BI31" i="14"/>
  <c r="BI32" i="14"/>
  <c r="BI33" i="14"/>
  <c r="BH34" i="14"/>
  <c r="BI34" i="14"/>
  <c r="BH35" i="14"/>
  <c r="BI35" i="14"/>
  <c r="BH38" i="14"/>
  <c r="BI38" i="14"/>
  <c r="BH40" i="14"/>
  <c r="BI40" i="14"/>
  <c r="BH41" i="14"/>
  <c r="BI41" i="14"/>
  <c r="BI42" i="14"/>
  <c r="BH43" i="14"/>
  <c r="BI43" i="14"/>
  <c r="BH44" i="14"/>
  <c r="BI44" i="14"/>
  <c r="BI45" i="14"/>
  <c r="BI46" i="14"/>
  <c r="BH47" i="14"/>
  <c r="BI47" i="14"/>
  <c r="BI48" i="14"/>
  <c r="BH49" i="14"/>
  <c r="BI49" i="14"/>
  <c r="BH50" i="14"/>
  <c r="BI50" i="14"/>
  <c r="BI51" i="14"/>
  <c r="BH52" i="14"/>
  <c r="BI52" i="14"/>
  <c r="BH53" i="14"/>
  <c r="BI53" i="14"/>
  <c r="BD59" i="14"/>
  <c r="BN64" i="19"/>
  <c r="BO64" i="19"/>
  <c r="BN65" i="19"/>
  <c r="BO65" i="19"/>
  <c r="BN66" i="19"/>
  <c r="BO66" i="19"/>
  <c r="BN67" i="19"/>
  <c r="BO67" i="19"/>
  <c r="BO68" i="19"/>
  <c r="BN69" i="19"/>
  <c r="BO69" i="19"/>
  <c r="BN70" i="19"/>
  <c r="BO70" i="19"/>
  <c r="BO71" i="19"/>
  <c r="BN72" i="19"/>
  <c r="BO72" i="19"/>
  <c r="BN73" i="19"/>
  <c r="BO73" i="19"/>
  <c r="BN76" i="19"/>
  <c r="BO76" i="19"/>
  <c r="BO77" i="19"/>
  <c r="BO78" i="19"/>
  <c r="BN79" i="19"/>
  <c r="BO79" i="19"/>
  <c r="BN80" i="19"/>
  <c r="BO80" i="19"/>
  <c r="BO81" i="19"/>
  <c r="BN82" i="19"/>
  <c r="BO82" i="19"/>
  <c r="BN83" i="19"/>
  <c r="BO83" i="19"/>
  <c r="BN84" i="19"/>
  <c r="BO84" i="19"/>
  <c r="BO85" i="19"/>
  <c r="BN86" i="19"/>
  <c r="BO86" i="19"/>
  <c r="BN87" i="19"/>
  <c r="BO87" i="19"/>
  <c r="BN88" i="19"/>
  <c r="BO88" i="19"/>
  <c r="BN89" i="19"/>
  <c r="BO89" i="19"/>
  <c r="BN90" i="19"/>
  <c r="BO90" i="19"/>
  <c r="BN91" i="19"/>
  <c r="BO91" i="19"/>
  <c r="BN92" i="19"/>
  <c r="BO92" i="19"/>
  <c r="BN93" i="19"/>
  <c r="BO93" i="19"/>
  <c r="BO94" i="19"/>
  <c r="BN95" i="19"/>
  <c r="BO95" i="19"/>
  <c r="BN96" i="19"/>
  <c r="BO96" i="19"/>
  <c r="BN97" i="19"/>
  <c r="BO97" i="19"/>
  <c r="BN98" i="19"/>
  <c r="BO98" i="19"/>
  <c r="BG235" i="19"/>
  <c r="BL64" i="19"/>
  <c r="BM64" i="19"/>
  <c r="BL65" i="19"/>
  <c r="BM65" i="19"/>
  <c r="BL66" i="19"/>
  <c r="BM66" i="19"/>
  <c r="BL67" i="19"/>
  <c r="BM67" i="19"/>
  <c r="BM68" i="19"/>
  <c r="BL69" i="19"/>
  <c r="BM69" i="19"/>
  <c r="BL70" i="19"/>
  <c r="BM70" i="19"/>
  <c r="BM71" i="19"/>
  <c r="BL72" i="19"/>
  <c r="BM72" i="19"/>
  <c r="BL73" i="19"/>
  <c r="BM73" i="19"/>
  <c r="BL76" i="19"/>
  <c r="BM76" i="19"/>
  <c r="BM77" i="19"/>
  <c r="BM78" i="19"/>
  <c r="BL79" i="19"/>
  <c r="BM79" i="19"/>
  <c r="BL80" i="19"/>
  <c r="BM80" i="19"/>
  <c r="BM81" i="19"/>
  <c r="BL82" i="19"/>
  <c r="BM82" i="19"/>
  <c r="BL83" i="19"/>
  <c r="BM83" i="19"/>
  <c r="BL84" i="19"/>
  <c r="BM84" i="19"/>
  <c r="BM85" i="19"/>
  <c r="BL86" i="19"/>
  <c r="BM86" i="19"/>
  <c r="BL87" i="19"/>
  <c r="BM87" i="19"/>
  <c r="BL88" i="19"/>
  <c r="BM88" i="19"/>
  <c r="BL89" i="19"/>
  <c r="BM89" i="19"/>
  <c r="BL90" i="19"/>
  <c r="BM90" i="19"/>
  <c r="BL91" i="19"/>
  <c r="BM91" i="19"/>
  <c r="BL92" i="19"/>
  <c r="BM92" i="19"/>
  <c r="BL93" i="19"/>
  <c r="BM93" i="19"/>
  <c r="BM94" i="19"/>
  <c r="BL95" i="19"/>
  <c r="BM95" i="19"/>
  <c r="BL96" i="19"/>
  <c r="BM96" i="19"/>
  <c r="BL97" i="19"/>
  <c r="BM97" i="19"/>
  <c r="BM98" i="19"/>
  <c r="BF235" i="19"/>
  <c r="BJ64" i="19"/>
  <c r="BK64" i="19"/>
  <c r="BJ65" i="19"/>
  <c r="BK65" i="19"/>
  <c r="BJ66" i="19"/>
  <c r="BK66" i="19"/>
  <c r="BJ67" i="19"/>
  <c r="BK67" i="19"/>
  <c r="BJ68" i="19"/>
  <c r="BK68" i="19"/>
  <c r="BJ69" i="19"/>
  <c r="BK69" i="19"/>
  <c r="BJ70" i="19"/>
  <c r="BK70" i="19"/>
  <c r="BK71" i="19"/>
  <c r="BJ72" i="19"/>
  <c r="BK72" i="19"/>
  <c r="BJ73" i="19"/>
  <c r="BK73" i="19"/>
  <c r="BJ76" i="19"/>
  <c r="BK76" i="19"/>
  <c r="BK77" i="19"/>
  <c r="BJ78" i="19"/>
  <c r="BK78" i="19"/>
  <c r="BJ79" i="19"/>
  <c r="BK79" i="19"/>
  <c r="BJ80" i="19"/>
  <c r="BK80" i="19"/>
  <c r="BJ81" i="19"/>
  <c r="BK81" i="19"/>
  <c r="BJ82" i="19"/>
  <c r="BK82" i="19"/>
  <c r="BJ83" i="19"/>
  <c r="BK83" i="19"/>
  <c r="BJ84" i="19"/>
  <c r="BK84" i="19"/>
  <c r="BK85" i="19"/>
  <c r="BJ86" i="19"/>
  <c r="BK86" i="19"/>
  <c r="BJ87" i="19"/>
  <c r="BK87" i="19"/>
  <c r="BJ88" i="19"/>
  <c r="BK88" i="19"/>
  <c r="BJ89" i="19"/>
  <c r="BK89" i="19"/>
  <c r="BJ90" i="19"/>
  <c r="BK90" i="19"/>
  <c r="BJ91" i="19"/>
  <c r="BK91" i="19"/>
  <c r="BJ92" i="19"/>
  <c r="BK92" i="19"/>
  <c r="BJ93" i="19"/>
  <c r="BK93" i="19"/>
  <c r="BJ94" i="19"/>
  <c r="BK94" i="19"/>
  <c r="BJ95" i="19"/>
  <c r="BK95" i="19"/>
  <c r="BJ96" i="19"/>
  <c r="BK96" i="19"/>
  <c r="BJ97" i="19"/>
  <c r="BK97" i="19"/>
  <c r="BJ98" i="19"/>
  <c r="BK98" i="19"/>
  <c r="BE235" i="19"/>
  <c r="BH64" i="19"/>
  <c r="BI64" i="19"/>
  <c r="BH65" i="19"/>
  <c r="BI65" i="19"/>
  <c r="BH66" i="19"/>
  <c r="BI66" i="19"/>
  <c r="BH67" i="19"/>
  <c r="BI67" i="19"/>
  <c r="BI68" i="19"/>
  <c r="BH69" i="19"/>
  <c r="BI69" i="19"/>
  <c r="BH70" i="19"/>
  <c r="BI70" i="19"/>
  <c r="BH71" i="19"/>
  <c r="BI71" i="19"/>
  <c r="BH72" i="19"/>
  <c r="BI72" i="19"/>
  <c r="BH73" i="19"/>
  <c r="BI73" i="19"/>
  <c r="BH76" i="19"/>
  <c r="BI76" i="19"/>
  <c r="BH77" i="19"/>
  <c r="BI77" i="19"/>
  <c r="BI78" i="19"/>
  <c r="BH79" i="19"/>
  <c r="BI79" i="19"/>
  <c r="BH80" i="19"/>
  <c r="BI80" i="19"/>
  <c r="BI81" i="19"/>
  <c r="BH82" i="19"/>
  <c r="BI82" i="19"/>
  <c r="BH83" i="19"/>
  <c r="BI83" i="19"/>
  <c r="BH84" i="19"/>
  <c r="BI84" i="19"/>
  <c r="BH85" i="19"/>
  <c r="BI85" i="19"/>
  <c r="BH86" i="19"/>
  <c r="BI86" i="19"/>
  <c r="BH87" i="19"/>
  <c r="BI87" i="19"/>
  <c r="BH88" i="19"/>
  <c r="BI88" i="19"/>
  <c r="BH89" i="19"/>
  <c r="BI89" i="19"/>
  <c r="BH90" i="19"/>
  <c r="BI90" i="19"/>
  <c r="BH91" i="19"/>
  <c r="BI91" i="19"/>
  <c r="BH92" i="19"/>
  <c r="BI92" i="19"/>
  <c r="BH93" i="19"/>
  <c r="BI93" i="19"/>
  <c r="BH94" i="19"/>
  <c r="BI94" i="19"/>
  <c r="BI95" i="19"/>
  <c r="BI96" i="19"/>
  <c r="BH97" i="19"/>
  <c r="BI97" i="19"/>
  <c r="BH98" i="19"/>
  <c r="BI98" i="19"/>
  <c r="BD235" i="19"/>
  <c r="BO187" i="19"/>
  <c r="BG234" i="19"/>
  <c r="BM187" i="19"/>
  <c r="BF234" i="19"/>
  <c r="BJ187" i="19"/>
  <c r="BK187" i="19"/>
  <c r="BE234" i="19"/>
  <c r="BI187" i="19"/>
  <c r="BD234" i="19"/>
  <c r="BN99" i="19"/>
  <c r="BO99" i="19"/>
  <c r="BN100" i="19"/>
  <c r="BO100" i="19"/>
  <c r="BN101" i="19"/>
  <c r="BO101" i="19"/>
  <c r="BN102" i="19"/>
  <c r="BO102" i="19"/>
  <c r="BO103" i="19"/>
  <c r="BG233" i="19"/>
  <c r="BL99" i="19"/>
  <c r="BM99" i="19"/>
  <c r="BL100" i="19"/>
  <c r="BM100" i="19"/>
  <c r="BL101" i="19"/>
  <c r="BM101" i="19"/>
  <c r="BL102" i="19"/>
  <c r="BM102" i="19"/>
  <c r="BM103" i="19"/>
  <c r="BF233" i="19"/>
  <c r="BJ99" i="19"/>
  <c r="BK99" i="19"/>
  <c r="BJ100" i="19"/>
  <c r="BK100" i="19"/>
  <c r="BJ101" i="19"/>
  <c r="BK101" i="19"/>
  <c r="BJ102" i="19"/>
  <c r="BK102" i="19"/>
  <c r="BJ103" i="19"/>
  <c r="BK103" i="19"/>
  <c r="BE233" i="19"/>
  <c r="BH99" i="19"/>
  <c r="BI99" i="19"/>
  <c r="BH100" i="19"/>
  <c r="BI100" i="19"/>
  <c r="BI101" i="19"/>
  <c r="BH102" i="19"/>
  <c r="BI102" i="19"/>
  <c r="BH103" i="19"/>
  <c r="BI103" i="19"/>
  <c r="BD233" i="19"/>
  <c r="BN184" i="19"/>
  <c r="BO184" i="19"/>
  <c r="BO185" i="19"/>
  <c r="BN186" i="19"/>
  <c r="BO186" i="19"/>
  <c r="BN191" i="19"/>
  <c r="BO191" i="19"/>
  <c r="BN192" i="19"/>
  <c r="BO192" i="19"/>
  <c r="BO193" i="19"/>
  <c r="BO194" i="19"/>
  <c r="BN195" i="19"/>
  <c r="BO195" i="19"/>
  <c r="BN196" i="19"/>
  <c r="BO196" i="19"/>
  <c r="BN197" i="19"/>
  <c r="BO197" i="19"/>
  <c r="BN198" i="19"/>
  <c r="BO198" i="19"/>
  <c r="BN199" i="19"/>
  <c r="BO199" i="19"/>
  <c r="BO200" i="19"/>
  <c r="BN201" i="19"/>
  <c r="BO201" i="19"/>
  <c r="BN202" i="19"/>
  <c r="BO202" i="19"/>
  <c r="BN203" i="19"/>
  <c r="BO203" i="19"/>
  <c r="BN204" i="19"/>
  <c r="BO204" i="19"/>
  <c r="BN205" i="19"/>
  <c r="BO205" i="19"/>
  <c r="BN206" i="19"/>
  <c r="BO206" i="19"/>
  <c r="BN207" i="19"/>
  <c r="BO207" i="19"/>
  <c r="BN208" i="19"/>
  <c r="BO208" i="19"/>
  <c r="BN209" i="19"/>
  <c r="BO209" i="19"/>
  <c r="BN210" i="19"/>
  <c r="BO210" i="19"/>
  <c r="BN211" i="19"/>
  <c r="BO211" i="19"/>
  <c r="BN212" i="19"/>
  <c r="BO212" i="19"/>
  <c r="BN213" i="19"/>
  <c r="BO213" i="19"/>
  <c r="BN214" i="19"/>
  <c r="BO214" i="19"/>
  <c r="BN215" i="19"/>
  <c r="BO215" i="19"/>
  <c r="BN216" i="19"/>
  <c r="BO216" i="19"/>
  <c r="BN217" i="19"/>
  <c r="BO217" i="19"/>
  <c r="BO218" i="19"/>
  <c r="BO219" i="19"/>
  <c r="BO220" i="19"/>
  <c r="BG232" i="19"/>
  <c r="BL184" i="19"/>
  <c r="BM184" i="19"/>
  <c r="BM185" i="19"/>
  <c r="BL186" i="19"/>
  <c r="BM186" i="19"/>
  <c r="BL191" i="19"/>
  <c r="BM191" i="19"/>
  <c r="BL192" i="19"/>
  <c r="BM192" i="19"/>
  <c r="BM193" i="19"/>
  <c r="BM194" i="19"/>
  <c r="BL195" i="19"/>
  <c r="BM195" i="19"/>
  <c r="BL196" i="19"/>
  <c r="BM196" i="19"/>
  <c r="BL197" i="19"/>
  <c r="BM197" i="19"/>
  <c r="BL198" i="19"/>
  <c r="BM198" i="19"/>
  <c r="BL199" i="19"/>
  <c r="BM199" i="19"/>
  <c r="BM200" i="19"/>
  <c r="BL201" i="19"/>
  <c r="BM201" i="19"/>
  <c r="BL202" i="19"/>
  <c r="BM202" i="19"/>
  <c r="BM203" i="19"/>
  <c r="BL204" i="19"/>
  <c r="BM204" i="19"/>
  <c r="BL205" i="19"/>
  <c r="BM205" i="19"/>
  <c r="BL206" i="19"/>
  <c r="BM206" i="19"/>
  <c r="BL207" i="19"/>
  <c r="BM207" i="19"/>
  <c r="BL208" i="19"/>
  <c r="BM208" i="19"/>
  <c r="BL209" i="19"/>
  <c r="BM209" i="19"/>
  <c r="BL210" i="19"/>
  <c r="BM210" i="19"/>
  <c r="BL211" i="19"/>
  <c r="BM211" i="19"/>
  <c r="BL212" i="19"/>
  <c r="BM212" i="19"/>
  <c r="BL213" i="19"/>
  <c r="BM213" i="19"/>
  <c r="BL214" i="19"/>
  <c r="BM214" i="19"/>
  <c r="BL215" i="19"/>
  <c r="BM215" i="19"/>
  <c r="BL216" i="19"/>
  <c r="BM216" i="19"/>
  <c r="BL217" i="19"/>
  <c r="BM217" i="19"/>
  <c r="BM218" i="19"/>
  <c r="BM219" i="19"/>
  <c r="BL220" i="19"/>
  <c r="BM220" i="19"/>
  <c r="BF232" i="19"/>
  <c r="BJ184" i="19"/>
  <c r="BK184" i="19"/>
  <c r="BJ185" i="19"/>
  <c r="BK185" i="19"/>
  <c r="BJ186" i="19"/>
  <c r="BK186" i="19"/>
  <c r="BK191" i="19"/>
  <c r="BJ192" i="19"/>
  <c r="BK192" i="19"/>
  <c r="BJ193" i="19"/>
  <c r="BK193" i="19"/>
  <c r="BJ194" i="19"/>
  <c r="BK194" i="19"/>
  <c r="BJ195" i="19"/>
  <c r="BK195" i="19"/>
  <c r="BJ196" i="19"/>
  <c r="BK196" i="19"/>
  <c r="BJ197" i="19"/>
  <c r="BK197" i="19"/>
  <c r="BJ198" i="19"/>
  <c r="BK198" i="19"/>
  <c r="BJ199" i="19"/>
  <c r="BK199" i="19"/>
  <c r="BJ200" i="19"/>
  <c r="BK200" i="19"/>
  <c r="BJ201" i="19"/>
  <c r="BK201" i="19"/>
  <c r="BJ202" i="19"/>
  <c r="BK202" i="19"/>
  <c r="BK203" i="19"/>
  <c r="BJ204" i="19"/>
  <c r="BK204" i="19"/>
  <c r="BJ205" i="19"/>
  <c r="BK205" i="19"/>
  <c r="BJ206" i="19"/>
  <c r="BK206" i="19"/>
  <c r="BJ207" i="19"/>
  <c r="BK207" i="19"/>
  <c r="BJ208" i="19"/>
  <c r="BK208" i="19"/>
  <c r="BJ209" i="19"/>
  <c r="BK209" i="19"/>
  <c r="BJ210" i="19"/>
  <c r="BK210" i="19"/>
  <c r="BJ211" i="19"/>
  <c r="BK211" i="19"/>
  <c r="BJ212" i="19"/>
  <c r="BK212" i="19"/>
  <c r="BJ213" i="19"/>
  <c r="BK213" i="19"/>
  <c r="BJ214" i="19"/>
  <c r="BK214" i="19"/>
  <c r="BJ215" i="19"/>
  <c r="BK215" i="19"/>
  <c r="BJ216" i="19"/>
  <c r="BK216" i="19"/>
  <c r="BJ217" i="19"/>
  <c r="BK217" i="19"/>
  <c r="BJ218" i="19"/>
  <c r="BK218" i="19"/>
  <c r="BK219" i="19"/>
  <c r="BK220" i="19"/>
  <c r="BE232" i="19"/>
  <c r="BH184" i="19"/>
  <c r="BI184" i="19"/>
  <c r="BI185" i="19"/>
  <c r="BH186" i="19"/>
  <c r="BI186" i="19"/>
  <c r="BI191" i="19"/>
  <c r="BH192" i="19"/>
  <c r="BI192" i="19"/>
  <c r="BI193" i="19"/>
  <c r="BI194" i="19"/>
  <c r="BH195" i="19"/>
  <c r="BI195" i="19"/>
  <c r="BH196" i="19"/>
  <c r="BI196" i="19"/>
  <c r="BI197" i="19"/>
  <c r="BI198" i="19"/>
  <c r="BH199" i="19"/>
  <c r="BI199" i="19"/>
  <c r="BI200" i="19"/>
  <c r="BH201" i="19"/>
  <c r="BI201" i="19"/>
  <c r="BH202" i="19"/>
  <c r="BI202" i="19"/>
  <c r="BH203" i="19"/>
  <c r="BI203" i="19"/>
  <c r="BH204" i="19"/>
  <c r="BI204" i="19"/>
  <c r="BH205" i="19"/>
  <c r="BI205" i="19"/>
  <c r="BH206" i="19"/>
  <c r="BI206" i="19"/>
  <c r="BH207" i="19"/>
  <c r="BI207" i="19"/>
  <c r="BH208" i="19"/>
  <c r="BI208" i="19"/>
  <c r="BH209" i="19"/>
  <c r="BI209" i="19"/>
  <c r="BH210" i="19"/>
  <c r="BI210" i="19"/>
  <c r="BH211" i="19"/>
  <c r="BI211" i="19"/>
  <c r="BH212" i="19"/>
  <c r="BI212" i="19"/>
  <c r="BH213" i="19"/>
  <c r="BI213" i="19"/>
  <c r="BH214" i="19"/>
  <c r="BI214" i="19"/>
  <c r="BH215" i="19"/>
  <c r="BI215" i="19"/>
  <c r="BH216" i="19"/>
  <c r="BI216" i="19"/>
  <c r="BI217" i="19"/>
  <c r="BI218" i="19"/>
  <c r="BH219" i="19"/>
  <c r="BI219" i="19"/>
  <c r="BI220" i="19"/>
  <c r="BD232" i="19"/>
  <c r="BN74" i="19"/>
  <c r="BO74" i="19"/>
  <c r="BN75" i="19"/>
  <c r="BO75" i="19"/>
  <c r="BN115" i="19"/>
  <c r="BO115" i="19"/>
  <c r="BO116" i="19"/>
  <c r="BO167" i="19"/>
  <c r="BN172" i="19"/>
  <c r="BO172" i="19"/>
  <c r="BN173" i="19"/>
  <c r="BO173" i="19"/>
  <c r="BN174" i="19"/>
  <c r="BO174" i="19"/>
  <c r="BN175" i="19"/>
  <c r="BO175" i="19"/>
  <c r="BN176" i="19"/>
  <c r="BO176" i="19"/>
  <c r="BN177" i="19"/>
  <c r="BO177" i="19"/>
  <c r="BN178" i="19"/>
  <c r="BO178" i="19"/>
  <c r="BN179" i="19"/>
  <c r="BO179" i="19"/>
  <c r="BN180" i="19"/>
  <c r="BO180" i="19"/>
  <c r="BN181" i="19"/>
  <c r="BO181" i="19"/>
  <c r="BN182" i="19"/>
  <c r="BO182" i="19"/>
  <c r="BN183" i="19"/>
  <c r="BO183" i="19"/>
  <c r="BG231" i="19"/>
  <c r="BL74" i="19"/>
  <c r="BM74" i="19"/>
  <c r="BL75" i="19"/>
  <c r="BM75" i="19"/>
  <c r="BL115" i="19"/>
  <c r="BM115" i="19"/>
  <c r="BL116" i="19"/>
  <c r="BM116" i="19"/>
  <c r="BM167" i="19"/>
  <c r="BL172" i="19"/>
  <c r="BM172" i="19"/>
  <c r="BL173" i="19"/>
  <c r="BM173" i="19"/>
  <c r="BL174" i="19"/>
  <c r="BM174" i="19"/>
  <c r="BL175" i="19"/>
  <c r="BM175" i="19"/>
  <c r="BL176" i="19"/>
  <c r="BM176" i="19"/>
  <c r="BL177" i="19"/>
  <c r="BM177" i="19"/>
  <c r="BL178" i="19"/>
  <c r="BM178" i="19"/>
  <c r="BL179" i="19"/>
  <c r="BM179" i="19"/>
  <c r="BL180" i="19"/>
  <c r="BM180" i="19"/>
  <c r="BL181" i="19"/>
  <c r="BM181" i="19"/>
  <c r="BL182" i="19"/>
  <c r="BM182" i="19"/>
  <c r="BL183" i="19"/>
  <c r="BM183" i="19"/>
  <c r="BF231" i="19"/>
  <c r="BJ74" i="19"/>
  <c r="BK74" i="19"/>
  <c r="BJ75" i="19"/>
  <c r="BK75" i="19"/>
  <c r="BJ115" i="19"/>
  <c r="BK115" i="19"/>
  <c r="BK116" i="19"/>
  <c r="BK167" i="19"/>
  <c r="BJ172" i="19"/>
  <c r="BK172" i="19"/>
  <c r="BJ173" i="19"/>
  <c r="BK173" i="19"/>
  <c r="BJ174" i="19"/>
  <c r="BK174" i="19"/>
  <c r="BJ175" i="19"/>
  <c r="BK175" i="19"/>
  <c r="BJ176" i="19"/>
  <c r="BK176" i="19"/>
  <c r="BJ177" i="19"/>
  <c r="BK177" i="19"/>
  <c r="BJ178" i="19"/>
  <c r="BK178" i="19"/>
  <c r="BJ179" i="19"/>
  <c r="BK179" i="19"/>
  <c r="BJ180" i="19"/>
  <c r="BK180" i="19"/>
  <c r="BJ181" i="19"/>
  <c r="BK181" i="19"/>
  <c r="BJ182" i="19"/>
  <c r="BK182" i="19"/>
  <c r="BJ183" i="19"/>
  <c r="BK183" i="19"/>
  <c r="BE231" i="19"/>
  <c r="BI74" i="19"/>
  <c r="BI75" i="19"/>
  <c r="BI115" i="19"/>
  <c r="BI116" i="19"/>
  <c r="BH167" i="19"/>
  <c r="BI167" i="19"/>
  <c r="BH172" i="19"/>
  <c r="BI172" i="19"/>
  <c r="BH173" i="19"/>
  <c r="BI173" i="19"/>
  <c r="BH174" i="19"/>
  <c r="BI174" i="19"/>
  <c r="BI175" i="19"/>
  <c r="BH176" i="19"/>
  <c r="BI176" i="19"/>
  <c r="BI177" i="19"/>
  <c r="BI178" i="19"/>
  <c r="BI179" i="19"/>
  <c r="BI180" i="19"/>
  <c r="BI181" i="19"/>
  <c r="BI182" i="19"/>
  <c r="BI183" i="19"/>
  <c r="BD231" i="19"/>
  <c r="BN11" i="19"/>
  <c r="BO11" i="19"/>
  <c r="BN12" i="19"/>
  <c r="BO12" i="19"/>
  <c r="BN13" i="19"/>
  <c r="BO13" i="19"/>
  <c r="BN14" i="19"/>
  <c r="BO14" i="19"/>
  <c r="BN15" i="19"/>
  <c r="BO15" i="19"/>
  <c r="BN16" i="19"/>
  <c r="BO16" i="19"/>
  <c r="BN17" i="19"/>
  <c r="BO17" i="19"/>
  <c r="BN18" i="19"/>
  <c r="BO18" i="19"/>
  <c r="BN19" i="19"/>
  <c r="BO19" i="19"/>
  <c r="BN20" i="19"/>
  <c r="BO20" i="19"/>
  <c r="BN21" i="19"/>
  <c r="BO21" i="19"/>
  <c r="BN22" i="19"/>
  <c r="BO22" i="19"/>
  <c r="BN23" i="19"/>
  <c r="BO23" i="19"/>
  <c r="BN24" i="19"/>
  <c r="BO24" i="19"/>
  <c r="BN25" i="19"/>
  <c r="BO25" i="19"/>
  <c r="BN26" i="19"/>
  <c r="BO26" i="19"/>
  <c r="BO27" i="19"/>
  <c r="BN28" i="19"/>
  <c r="BO28" i="19"/>
  <c r="BN29" i="19"/>
  <c r="BO29" i="19"/>
  <c r="BN30" i="19"/>
  <c r="BO30" i="19"/>
  <c r="BN31" i="19"/>
  <c r="BO31" i="19"/>
  <c r="BN32" i="19"/>
  <c r="BO32" i="19"/>
  <c r="BN33" i="19"/>
  <c r="BO33" i="19"/>
  <c r="BN34" i="19"/>
  <c r="BO34" i="19"/>
  <c r="BN35" i="19"/>
  <c r="BO35" i="19"/>
  <c r="BN36" i="19"/>
  <c r="BO36" i="19"/>
  <c r="BN37" i="19"/>
  <c r="BO37" i="19"/>
  <c r="BO38" i="19"/>
  <c r="BN40" i="19"/>
  <c r="BO40" i="19"/>
  <c r="BN41" i="19"/>
  <c r="BO41" i="19"/>
  <c r="BN42" i="19"/>
  <c r="BO42" i="19"/>
  <c r="BN43" i="19"/>
  <c r="BO43" i="19"/>
  <c r="BN44" i="19"/>
  <c r="BO44" i="19"/>
  <c r="BN45" i="19"/>
  <c r="BO45" i="19"/>
  <c r="BN46" i="19"/>
  <c r="BO46" i="19"/>
  <c r="BN47" i="19"/>
  <c r="BO47" i="19"/>
  <c r="BN48" i="19"/>
  <c r="BO48" i="19"/>
  <c r="BN49" i="19"/>
  <c r="BO49" i="19"/>
  <c r="BN50" i="19"/>
  <c r="BO50" i="19"/>
  <c r="BN51" i="19"/>
  <c r="BO51" i="19"/>
  <c r="BN52" i="19"/>
  <c r="BO52" i="19"/>
  <c r="BN53" i="19"/>
  <c r="BO53" i="19"/>
  <c r="BN54" i="19"/>
  <c r="BO54" i="19"/>
  <c r="BN55" i="19"/>
  <c r="BO55" i="19"/>
  <c r="BN56" i="19"/>
  <c r="BO56" i="19"/>
  <c r="BN57" i="19"/>
  <c r="BO57" i="19"/>
  <c r="BO58" i="19"/>
  <c r="BN59" i="19"/>
  <c r="BO59" i="19"/>
  <c r="BN60" i="19"/>
  <c r="BO60" i="19"/>
  <c r="BN61" i="19"/>
  <c r="BO61" i="19"/>
  <c r="BN62" i="19"/>
  <c r="BO62" i="19"/>
  <c r="BG227" i="19"/>
  <c r="BL11" i="19"/>
  <c r="BM11" i="19"/>
  <c r="BL12" i="19"/>
  <c r="BM12" i="19"/>
  <c r="BL13" i="19"/>
  <c r="BM13" i="19"/>
  <c r="BL14" i="19"/>
  <c r="BM14" i="19"/>
  <c r="BL15" i="19"/>
  <c r="BM15" i="19"/>
  <c r="BL16" i="19"/>
  <c r="BM16" i="19"/>
  <c r="BL17" i="19"/>
  <c r="BM17" i="19"/>
  <c r="BL18" i="19"/>
  <c r="BM18" i="19"/>
  <c r="BL19" i="19"/>
  <c r="BM19" i="19"/>
  <c r="BL20" i="19"/>
  <c r="BM20" i="19"/>
  <c r="BL21" i="19"/>
  <c r="BM21" i="19"/>
  <c r="BL22" i="19"/>
  <c r="BM22" i="19"/>
  <c r="BL23" i="19"/>
  <c r="BM23" i="19"/>
  <c r="BL24" i="19"/>
  <c r="BM24" i="19"/>
  <c r="BL25" i="19"/>
  <c r="BM25" i="19"/>
  <c r="BL26" i="19"/>
  <c r="BM26" i="19"/>
  <c r="BM27" i="19"/>
  <c r="BL28" i="19"/>
  <c r="BM28" i="19"/>
  <c r="BL29" i="19"/>
  <c r="BM29" i="19"/>
  <c r="BL30" i="19"/>
  <c r="BM30" i="19"/>
  <c r="BL31" i="19"/>
  <c r="BM31" i="19"/>
  <c r="BL32" i="19"/>
  <c r="BM32" i="19"/>
  <c r="BL33" i="19"/>
  <c r="BM33" i="19"/>
  <c r="BL34" i="19"/>
  <c r="BM34" i="19"/>
  <c r="BL35" i="19"/>
  <c r="BM35" i="19"/>
  <c r="BL36" i="19"/>
  <c r="BM36" i="19"/>
  <c r="BL37" i="19"/>
  <c r="BM37" i="19"/>
  <c r="BL38" i="19"/>
  <c r="BM38" i="19"/>
  <c r="BL40" i="19"/>
  <c r="BM40" i="19"/>
  <c r="BL41" i="19"/>
  <c r="BM41" i="19"/>
  <c r="BL42" i="19"/>
  <c r="BM42" i="19"/>
  <c r="BL43" i="19"/>
  <c r="BM43" i="19"/>
  <c r="BL44" i="19"/>
  <c r="BM44" i="19"/>
  <c r="BL45" i="19"/>
  <c r="BM45" i="19"/>
  <c r="BL46" i="19"/>
  <c r="BM46" i="19"/>
  <c r="BL47" i="19"/>
  <c r="BM47" i="19"/>
  <c r="BL48" i="19"/>
  <c r="BM48" i="19"/>
  <c r="BL49" i="19"/>
  <c r="BM49" i="19"/>
  <c r="BL50" i="19"/>
  <c r="BM50" i="19"/>
  <c r="BL51" i="19"/>
  <c r="BM51" i="19"/>
  <c r="BL52" i="19"/>
  <c r="BM52" i="19"/>
  <c r="BL53" i="19"/>
  <c r="BM53" i="19"/>
  <c r="BL54" i="19"/>
  <c r="BM54" i="19"/>
  <c r="BL55" i="19"/>
  <c r="BM55" i="19"/>
  <c r="BL56" i="19"/>
  <c r="BM56" i="19"/>
  <c r="BL57" i="19"/>
  <c r="BM57" i="19"/>
  <c r="BM58" i="19"/>
  <c r="BL59" i="19"/>
  <c r="BM59" i="19"/>
  <c r="BL60" i="19"/>
  <c r="BM60" i="19"/>
  <c r="BL61" i="19"/>
  <c r="BM61" i="19"/>
  <c r="BL62" i="19"/>
  <c r="BM62" i="19"/>
  <c r="BF227" i="19"/>
  <c r="BJ11" i="19"/>
  <c r="BK11" i="19"/>
  <c r="BJ12" i="19"/>
  <c r="BK12" i="19"/>
  <c r="BJ13" i="19"/>
  <c r="BK13" i="19"/>
  <c r="BJ14" i="19"/>
  <c r="BK14" i="19"/>
  <c r="BJ15" i="19"/>
  <c r="BK15" i="19"/>
  <c r="BJ16" i="19"/>
  <c r="BK16" i="19"/>
  <c r="BJ17" i="19"/>
  <c r="BK17" i="19"/>
  <c r="BJ18" i="19"/>
  <c r="BK18" i="19"/>
  <c r="BJ19" i="19"/>
  <c r="BK19" i="19"/>
  <c r="BJ20" i="19"/>
  <c r="BK20" i="19"/>
  <c r="BJ21" i="19"/>
  <c r="BK21" i="19"/>
  <c r="BJ22" i="19"/>
  <c r="BK22" i="19"/>
  <c r="BJ23" i="19"/>
  <c r="BK23" i="19"/>
  <c r="BJ24" i="19"/>
  <c r="BK24" i="19"/>
  <c r="BJ25" i="19"/>
  <c r="BK25" i="19"/>
  <c r="BJ26" i="19"/>
  <c r="BK26" i="19"/>
  <c r="BK27" i="19"/>
  <c r="BJ28" i="19"/>
  <c r="BK28" i="19"/>
  <c r="BJ29" i="19"/>
  <c r="BK29" i="19"/>
  <c r="BJ30" i="19"/>
  <c r="BK30" i="19"/>
  <c r="BJ31" i="19"/>
  <c r="BK31" i="19"/>
  <c r="BJ32" i="19"/>
  <c r="BK32" i="19"/>
  <c r="BJ33" i="19"/>
  <c r="BK33" i="19"/>
  <c r="BJ34" i="19"/>
  <c r="BK34" i="19"/>
  <c r="BJ35" i="19"/>
  <c r="BK35" i="19"/>
  <c r="BJ36" i="19"/>
  <c r="BK36" i="19"/>
  <c r="BJ37" i="19"/>
  <c r="BK37" i="19"/>
  <c r="BK38" i="19"/>
  <c r="BJ40" i="19"/>
  <c r="BK40" i="19"/>
  <c r="BJ41" i="19"/>
  <c r="BK41" i="19"/>
  <c r="BJ42" i="19"/>
  <c r="BK42" i="19"/>
  <c r="BJ43" i="19"/>
  <c r="BK43" i="19"/>
  <c r="BJ44" i="19"/>
  <c r="BK44" i="19"/>
  <c r="BJ45" i="19"/>
  <c r="BK45" i="19"/>
  <c r="BJ46" i="19"/>
  <c r="BK46" i="19"/>
  <c r="BJ47" i="19"/>
  <c r="BK47" i="19"/>
  <c r="BJ48" i="19"/>
  <c r="BK48" i="19"/>
  <c r="BJ49" i="19"/>
  <c r="BK49" i="19"/>
  <c r="BJ50" i="19"/>
  <c r="BK50" i="19"/>
  <c r="BJ51" i="19"/>
  <c r="BK51" i="19"/>
  <c r="BJ52" i="19"/>
  <c r="BK52" i="19"/>
  <c r="BJ53" i="19"/>
  <c r="BK53" i="19"/>
  <c r="BJ54" i="19"/>
  <c r="BK54" i="19"/>
  <c r="BJ55" i="19"/>
  <c r="BK55" i="19"/>
  <c r="BJ56" i="19"/>
  <c r="BK56" i="19"/>
  <c r="BJ57" i="19"/>
  <c r="BK57" i="19"/>
  <c r="BJ58" i="19"/>
  <c r="BK58" i="19"/>
  <c r="BJ59" i="19"/>
  <c r="BK59" i="19"/>
  <c r="BJ60" i="19"/>
  <c r="BK60" i="19"/>
  <c r="BJ61" i="19"/>
  <c r="BK61" i="19"/>
  <c r="BJ62" i="19"/>
  <c r="BK62" i="19"/>
  <c r="BE227" i="19"/>
  <c r="BH11" i="19"/>
  <c r="BI11" i="19"/>
  <c r="BH12" i="19"/>
  <c r="BI12" i="19"/>
  <c r="BH13" i="19"/>
  <c r="BI13" i="19"/>
  <c r="BH14" i="19"/>
  <c r="BI14" i="19"/>
  <c r="BH15" i="19"/>
  <c r="BI15" i="19"/>
  <c r="BH16" i="19"/>
  <c r="BI16" i="19"/>
  <c r="BH17" i="19"/>
  <c r="BI17" i="19"/>
  <c r="BI18" i="19"/>
  <c r="BI19" i="19"/>
  <c r="BH20" i="19"/>
  <c r="BI20" i="19"/>
  <c r="BH21" i="19"/>
  <c r="BI21" i="19"/>
  <c r="BH22" i="19"/>
  <c r="BI22" i="19"/>
  <c r="BH23" i="19"/>
  <c r="BI23" i="19"/>
  <c r="BH24" i="19"/>
  <c r="BI24" i="19"/>
  <c r="BH25" i="19"/>
  <c r="BI25" i="19"/>
  <c r="BH26" i="19"/>
  <c r="BI26" i="19"/>
  <c r="BH27" i="19"/>
  <c r="BI27" i="19"/>
  <c r="BH28" i="19"/>
  <c r="BI28" i="19"/>
  <c r="BH29" i="19"/>
  <c r="BI29" i="19"/>
  <c r="BH30" i="19"/>
  <c r="BI30" i="19"/>
  <c r="BH31" i="19"/>
  <c r="BI31" i="19"/>
  <c r="BH32" i="19"/>
  <c r="BI32" i="19"/>
  <c r="BH33" i="19"/>
  <c r="BI33" i="19"/>
  <c r="BH34" i="19"/>
  <c r="BI34" i="19"/>
  <c r="BH35" i="19"/>
  <c r="BI35" i="19"/>
  <c r="BH36" i="19"/>
  <c r="BI36" i="19"/>
  <c r="BH37" i="19"/>
  <c r="BI37" i="19"/>
  <c r="BH38" i="19"/>
  <c r="BI38" i="19"/>
  <c r="BH40" i="19"/>
  <c r="BI40" i="19"/>
  <c r="BH41" i="19"/>
  <c r="BI41" i="19"/>
  <c r="BH42" i="19"/>
  <c r="BI42" i="19"/>
  <c r="BI43" i="19"/>
  <c r="BH44" i="19"/>
  <c r="BI44" i="19"/>
  <c r="BH45" i="19"/>
  <c r="BI45" i="19"/>
  <c r="BH46" i="19"/>
  <c r="BI46" i="19"/>
  <c r="BH47" i="19"/>
  <c r="BI47" i="19"/>
  <c r="BH48" i="19"/>
  <c r="BI48" i="19"/>
  <c r="BH49" i="19"/>
  <c r="BI49" i="19"/>
  <c r="BI50" i="19"/>
  <c r="BH51" i="19"/>
  <c r="BI51" i="19"/>
  <c r="BI52" i="19"/>
  <c r="BH53" i="19"/>
  <c r="BI53" i="19"/>
  <c r="BH54" i="19"/>
  <c r="BI54" i="19"/>
  <c r="BH55" i="19"/>
  <c r="BI55" i="19"/>
  <c r="BH56" i="19"/>
  <c r="BI56" i="19"/>
  <c r="BH57" i="19"/>
  <c r="BI57" i="19"/>
  <c r="BI58" i="19"/>
  <c r="BH59" i="19"/>
  <c r="BI59" i="19"/>
  <c r="BH60" i="19"/>
  <c r="BI60" i="19"/>
  <c r="BH61" i="19"/>
  <c r="BI61" i="19"/>
  <c r="BI62" i="19"/>
  <c r="BD227" i="19"/>
  <c r="BN105" i="19"/>
  <c r="BO105" i="19"/>
  <c r="BN106" i="19"/>
  <c r="BO106" i="19"/>
  <c r="BN107" i="19"/>
  <c r="BO107" i="19"/>
  <c r="BN108" i="19"/>
  <c r="BO108" i="19"/>
  <c r="BN109" i="19"/>
  <c r="BO109" i="19"/>
  <c r="BN110" i="19"/>
  <c r="BO110" i="19"/>
  <c r="BN111" i="19"/>
  <c r="BO111" i="19"/>
  <c r="BN112" i="19"/>
  <c r="BO112" i="19"/>
  <c r="BN113" i="19"/>
  <c r="BO113" i="19"/>
  <c r="BN114" i="19"/>
  <c r="BO114" i="19"/>
  <c r="BN117" i="19"/>
  <c r="BO117" i="19"/>
  <c r="BN118" i="19"/>
  <c r="BO118" i="19"/>
  <c r="BN119" i="19"/>
  <c r="BO119" i="19"/>
  <c r="BG230" i="19"/>
  <c r="BL105" i="19"/>
  <c r="BM105" i="19"/>
  <c r="BL106" i="19"/>
  <c r="BM106" i="19"/>
  <c r="BL107" i="19"/>
  <c r="BM107" i="19"/>
  <c r="BL108" i="19"/>
  <c r="BM108" i="19"/>
  <c r="BL109" i="19"/>
  <c r="BM109" i="19"/>
  <c r="BL110" i="19"/>
  <c r="BM110" i="19"/>
  <c r="BL111" i="19"/>
  <c r="BM111" i="19"/>
  <c r="BL112" i="19"/>
  <c r="BM112" i="19"/>
  <c r="BL113" i="19"/>
  <c r="BM113" i="19"/>
  <c r="BL114" i="19"/>
  <c r="BM114" i="19"/>
  <c r="BL117" i="19"/>
  <c r="BM117" i="19"/>
  <c r="BL118" i="19"/>
  <c r="BM118" i="19"/>
  <c r="BL119" i="19"/>
  <c r="BM119" i="19"/>
  <c r="BF230" i="19"/>
  <c r="BJ105" i="19"/>
  <c r="BK105" i="19"/>
  <c r="BJ106" i="19"/>
  <c r="BK106" i="19"/>
  <c r="BJ107" i="19"/>
  <c r="BK107" i="19"/>
  <c r="BJ108" i="19"/>
  <c r="BK108" i="19"/>
  <c r="BJ109" i="19"/>
  <c r="BK109" i="19"/>
  <c r="BJ110" i="19"/>
  <c r="BK110" i="19"/>
  <c r="BJ111" i="19"/>
  <c r="BK111" i="19"/>
  <c r="BJ112" i="19"/>
  <c r="BK112" i="19"/>
  <c r="BJ113" i="19"/>
  <c r="BK113" i="19"/>
  <c r="BJ114" i="19"/>
  <c r="BK114" i="19"/>
  <c r="BJ117" i="19"/>
  <c r="BK117" i="19"/>
  <c r="BJ118" i="19"/>
  <c r="BK118" i="19"/>
  <c r="BJ119" i="19"/>
  <c r="BK119" i="19"/>
  <c r="BE230" i="19"/>
  <c r="BH105" i="19"/>
  <c r="BI105" i="19"/>
  <c r="BH106" i="19"/>
  <c r="BI106" i="19"/>
  <c r="BH107" i="19"/>
  <c r="BI107" i="19"/>
  <c r="BH108" i="19"/>
  <c r="BI108" i="19"/>
  <c r="BI109" i="19"/>
  <c r="BH110" i="19"/>
  <c r="BI110" i="19"/>
  <c r="BH111" i="19"/>
  <c r="BI111" i="19"/>
  <c r="BH112" i="19"/>
  <c r="BI112" i="19"/>
  <c r="BH113" i="19"/>
  <c r="BI113" i="19"/>
  <c r="BH114" i="19"/>
  <c r="BI114" i="19"/>
  <c r="BH117" i="19"/>
  <c r="BI117" i="19"/>
  <c r="BH118" i="19"/>
  <c r="BI118" i="19"/>
  <c r="BH119" i="19"/>
  <c r="BI119" i="19"/>
  <c r="BD230" i="19"/>
  <c r="BN39" i="19"/>
  <c r="BO39" i="19"/>
  <c r="BN164" i="19"/>
  <c r="BO164" i="19"/>
  <c r="BN165" i="19"/>
  <c r="BO165" i="19"/>
  <c r="BO166" i="19"/>
  <c r="BG229" i="19"/>
  <c r="BL39" i="19"/>
  <c r="BM39" i="19"/>
  <c r="BL164" i="19"/>
  <c r="BM164" i="19"/>
  <c r="BL165" i="19"/>
  <c r="BM165" i="19"/>
  <c r="BL166" i="19"/>
  <c r="BM166" i="19"/>
  <c r="BF229" i="19"/>
  <c r="BJ39" i="19"/>
  <c r="BK39" i="19"/>
  <c r="BK164" i="19"/>
  <c r="BJ165" i="19"/>
  <c r="BK165" i="19"/>
  <c r="BK166" i="19"/>
  <c r="BE229" i="19"/>
  <c r="BI39" i="19"/>
  <c r="BI164" i="19"/>
  <c r="BH165" i="19"/>
  <c r="BI165" i="19"/>
  <c r="BI166" i="19"/>
  <c r="BD229" i="19"/>
  <c r="BN121" i="19"/>
  <c r="BO121" i="19"/>
  <c r="BN122" i="19"/>
  <c r="BO122" i="19"/>
  <c r="BN123" i="19"/>
  <c r="BO123" i="19"/>
  <c r="BN124" i="19"/>
  <c r="BO124" i="19"/>
  <c r="BN125" i="19"/>
  <c r="BO125" i="19"/>
  <c r="BN126" i="19"/>
  <c r="BO126" i="19"/>
  <c r="BN127" i="19"/>
  <c r="BO127" i="19"/>
  <c r="BN128" i="19"/>
  <c r="BO128" i="19"/>
  <c r="BN129" i="19"/>
  <c r="BO129" i="19"/>
  <c r="BN130" i="19"/>
  <c r="BO130" i="19"/>
  <c r="BN131" i="19"/>
  <c r="BO131" i="19"/>
  <c r="BN132" i="19"/>
  <c r="BO132" i="19"/>
  <c r="BO133" i="19"/>
  <c r="BN134" i="19"/>
  <c r="BO134" i="19"/>
  <c r="BN135" i="19"/>
  <c r="BO135" i="19"/>
  <c r="BN136" i="19"/>
  <c r="BO136" i="19"/>
  <c r="BN137" i="19"/>
  <c r="BO137" i="19"/>
  <c r="BO138" i="19"/>
  <c r="BN139" i="19"/>
  <c r="BO139" i="19"/>
  <c r="BN140" i="19"/>
  <c r="BO140" i="19"/>
  <c r="BN141" i="19"/>
  <c r="BO141" i="19"/>
  <c r="BN142" i="19"/>
  <c r="BO142" i="19"/>
  <c r="BN143" i="19"/>
  <c r="BO143" i="19"/>
  <c r="BN144" i="19"/>
  <c r="BO144" i="19"/>
  <c r="BO145" i="19"/>
  <c r="BO146" i="19"/>
  <c r="BN147" i="19"/>
  <c r="BO147" i="19"/>
  <c r="BN148" i="19"/>
  <c r="BO148" i="19"/>
  <c r="BN149" i="19"/>
  <c r="BO149" i="19"/>
  <c r="BN150" i="19"/>
  <c r="BO150" i="19"/>
  <c r="BN151" i="19"/>
  <c r="BO151" i="19"/>
  <c r="BO152" i="19"/>
  <c r="BO153" i="19"/>
  <c r="BN154" i="19"/>
  <c r="BO154" i="19"/>
  <c r="BN155" i="19"/>
  <c r="BO155" i="19"/>
  <c r="BN156" i="19"/>
  <c r="BO156" i="19"/>
  <c r="BN157" i="19"/>
  <c r="BO157" i="19"/>
  <c r="BN158" i="19"/>
  <c r="BO158" i="19"/>
  <c r="BN159" i="19"/>
  <c r="BO159" i="19"/>
  <c r="BN160" i="19"/>
  <c r="BO160" i="19"/>
  <c r="BN161" i="19"/>
  <c r="BO161" i="19"/>
  <c r="BN162" i="19"/>
  <c r="BO162" i="19"/>
  <c r="BN163" i="19"/>
  <c r="BO163" i="19"/>
  <c r="BO188" i="19"/>
  <c r="BN189" i="19"/>
  <c r="BO189" i="19"/>
  <c r="BG228" i="19"/>
  <c r="BL121" i="19"/>
  <c r="BM121" i="19"/>
  <c r="BL122" i="19"/>
  <c r="BM122" i="19"/>
  <c r="BL123" i="19"/>
  <c r="BM123" i="19"/>
  <c r="BL124" i="19"/>
  <c r="BM124" i="19"/>
  <c r="BL125" i="19"/>
  <c r="BM125" i="19"/>
  <c r="BL126" i="19"/>
  <c r="BM126" i="19"/>
  <c r="BL127" i="19"/>
  <c r="BM127" i="19"/>
  <c r="BL128" i="19"/>
  <c r="BM128" i="19"/>
  <c r="BL129" i="19"/>
  <c r="BM129" i="19"/>
  <c r="BL130" i="19"/>
  <c r="BM130" i="19"/>
  <c r="BL131" i="19"/>
  <c r="BM131" i="19"/>
  <c r="BL132" i="19"/>
  <c r="BM132" i="19"/>
  <c r="BM133" i="19"/>
  <c r="BL134" i="19"/>
  <c r="BM134" i="19"/>
  <c r="BL135" i="19"/>
  <c r="BM135" i="19"/>
  <c r="BL136" i="19"/>
  <c r="BM136" i="19"/>
  <c r="BL137" i="19"/>
  <c r="BM137" i="19"/>
  <c r="BM138" i="19"/>
  <c r="BL139" i="19"/>
  <c r="BM139" i="19"/>
  <c r="BL140" i="19"/>
  <c r="BM140" i="19"/>
  <c r="BL141" i="19"/>
  <c r="BM141" i="19"/>
  <c r="BL142" i="19"/>
  <c r="BM142" i="19"/>
  <c r="BL143" i="19"/>
  <c r="BM143" i="19"/>
  <c r="BL144" i="19"/>
  <c r="BM144" i="19"/>
  <c r="BM145" i="19"/>
  <c r="BM146" i="19"/>
  <c r="BL147" i="19"/>
  <c r="BM147" i="19"/>
  <c r="BL148" i="19"/>
  <c r="BM148" i="19"/>
  <c r="BL149" i="19"/>
  <c r="BM149" i="19"/>
  <c r="BL150" i="19"/>
  <c r="BM150" i="19"/>
  <c r="BL151" i="19"/>
  <c r="BM151" i="19"/>
  <c r="BM152" i="19"/>
  <c r="BM153" i="19"/>
  <c r="BL154" i="19"/>
  <c r="BM154" i="19"/>
  <c r="BL155" i="19"/>
  <c r="BM155" i="19"/>
  <c r="BL156" i="19"/>
  <c r="BM156" i="19"/>
  <c r="BL157" i="19"/>
  <c r="BM157" i="19"/>
  <c r="BL158" i="19"/>
  <c r="BM158" i="19"/>
  <c r="BL159" i="19"/>
  <c r="BM159" i="19"/>
  <c r="BL160" i="19"/>
  <c r="BM160" i="19"/>
  <c r="BL161" i="19"/>
  <c r="BM161" i="19"/>
  <c r="BL162" i="19"/>
  <c r="BM162" i="19"/>
  <c r="BL163" i="19"/>
  <c r="BM163" i="19"/>
  <c r="BL188" i="19"/>
  <c r="BM188" i="19"/>
  <c r="BL189" i="19"/>
  <c r="BM189" i="19"/>
  <c r="BF228" i="19"/>
  <c r="BJ121" i="19"/>
  <c r="BK121" i="19"/>
  <c r="BJ122" i="19"/>
  <c r="BK122" i="19"/>
  <c r="BJ123" i="19"/>
  <c r="BK123" i="19"/>
  <c r="BJ124" i="19"/>
  <c r="BK124" i="19"/>
  <c r="BJ125" i="19"/>
  <c r="BK125" i="19"/>
  <c r="BJ126" i="19"/>
  <c r="BK126" i="19"/>
  <c r="BJ127" i="19"/>
  <c r="BK127" i="19"/>
  <c r="BJ128" i="19"/>
  <c r="BK128" i="19"/>
  <c r="BJ129" i="19"/>
  <c r="BK129" i="19"/>
  <c r="BJ130" i="19"/>
  <c r="BK130" i="19"/>
  <c r="BJ131" i="19"/>
  <c r="BK131" i="19"/>
  <c r="BJ132" i="19"/>
  <c r="BK132" i="19"/>
  <c r="BK133" i="19"/>
  <c r="BJ134" i="19"/>
  <c r="BK134" i="19"/>
  <c r="BJ135" i="19"/>
  <c r="BK135" i="19"/>
  <c r="BJ136" i="19"/>
  <c r="BK136" i="19"/>
  <c r="BJ137" i="19"/>
  <c r="BK137" i="19"/>
  <c r="BJ138" i="19"/>
  <c r="BK138" i="19"/>
  <c r="BJ139" i="19"/>
  <c r="BK139" i="19"/>
  <c r="BJ140" i="19"/>
  <c r="BK140" i="19"/>
  <c r="BJ141" i="19"/>
  <c r="BK141" i="19"/>
  <c r="BJ142" i="19"/>
  <c r="BK142" i="19"/>
  <c r="BJ143" i="19"/>
  <c r="BK143" i="19"/>
  <c r="BJ144" i="19"/>
  <c r="BK144" i="19"/>
  <c r="BJ145" i="19"/>
  <c r="BK145" i="19"/>
  <c r="BJ146" i="19"/>
  <c r="BK146" i="19"/>
  <c r="BJ147" i="19"/>
  <c r="BK147" i="19"/>
  <c r="BJ148" i="19"/>
  <c r="BK148" i="19"/>
  <c r="BJ149" i="19"/>
  <c r="BK149" i="19"/>
  <c r="BJ150" i="19"/>
  <c r="BK150" i="19"/>
  <c r="BJ151" i="19"/>
  <c r="BK151" i="19"/>
  <c r="BK152" i="19"/>
  <c r="BJ153" i="19"/>
  <c r="BK153" i="19"/>
  <c r="BK154" i="19"/>
  <c r="BJ155" i="19"/>
  <c r="BK155" i="19"/>
  <c r="BJ156" i="19"/>
  <c r="BK156" i="19"/>
  <c r="BJ157" i="19"/>
  <c r="BK157" i="19"/>
  <c r="BJ158" i="19"/>
  <c r="BK158" i="19"/>
  <c r="BJ159" i="19"/>
  <c r="BK159" i="19"/>
  <c r="BJ160" i="19"/>
  <c r="BK160" i="19"/>
  <c r="BJ161" i="19"/>
  <c r="BK161" i="19"/>
  <c r="BJ162" i="19"/>
  <c r="BK162" i="19"/>
  <c r="BJ163" i="19"/>
  <c r="BK163" i="19"/>
  <c r="BJ188" i="19"/>
  <c r="BK188" i="19"/>
  <c r="BJ189" i="19"/>
  <c r="BK189" i="19"/>
  <c r="BE228" i="19"/>
  <c r="BI121" i="19"/>
  <c r="BH122" i="19"/>
  <c r="BI122" i="19"/>
  <c r="BH123" i="19"/>
  <c r="BI123" i="19"/>
  <c r="BH124" i="19"/>
  <c r="BI124" i="19"/>
  <c r="BH125" i="19"/>
  <c r="BI125" i="19"/>
  <c r="BH126" i="19"/>
  <c r="BI126" i="19"/>
  <c r="BH127" i="19"/>
  <c r="BI127" i="19"/>
  <c r="BH128" i="19"/>
  <c r="BI128" i="19"/>
  <c r="BH129" i="19"/>
  <c r="BI129" i="19"/>
  <c r="BH130" i="19"/>
  <c r="BI130" i="19"/>
  <c r="BH131" i="19"/>
  <c r="BI131" i="19"/>
  <c r="BH132" i="19"/>
  <c r="BI132" i="19"/>
  <c r="BH133" i="19"/>
  <c r="BI133" i="19"/>
  <c r="BH134" i="19"/>
  <c r="BI134" i="19"/>
  <c r="BH135" i="19"/>
  <c r="BI135" i="19"/>
  <c r="BH136" i="19"/>
  <c r="BI136" i="19"/>
  <c r="BH137" i="19"/>
  <c r="BI137" i="19"/>
  <c r="BH138" i="19"/>
  <c r="BI138" i="19"/>
  <c r="BH139" i="19"/>
  <c r="BI139" i="19"/>
  <c r="BH140" i="19"/>
  <c r="BI140" i="19"/>
  <c r="BI141" i="19"/>
  <c r="BI142" i="19"/>
  <c r="BH143" i="19"/>
  <c r="BI143" i="19"/>
  <c r="BH144" i="19"/>
  <c r="BI144" i="19"/>
  <c r="BI145" i="19"/>
  <c r="BI146" i="19"/>
  <c r="BH147" i="19"/>
  <c r="BI147" i="19"/>
  <c r="BH148" i="19"/>
  <c r="BI148" i="19"/>
  <c r="BI149" i="19"/>
  <c r="BI150" i="19"/>
  <c r="BH151" i="19"/>
  <c r="BI151" i="19"/>
  <c r="BI152" i="19"/>
  <c r="BI153" i="19"/>
  <c r="BI154" i="19"/>
  <c r="BH155" i="19"/>
  <c r="BI155" i="19"/>
  <c r="BH156" i="19"/>
  <c r="BI156" i="19"/>
  <c r="BI157" i="19"/>
  <c r="BH158" i="19"/>
  <c r="BI158" i="19"/>
  <c r="BH159" i="19"/>
  <c r="BI159" i="19"/>
  <c r="BH160" i="19"/>
  <c r="BI160" i="19"/>
  <c r="BH161" i="19"/>
  <c r="BI161" i="19"/>
  <c r="BH162" i="19"/>
  <c r="BI162" i="19"/>
  <c r="BH163" i="19"/>
  <c r="BI163" i="19"/>
  <c r="BI188" i="19"/>
  <c r="BH189" i="19"/>
  <c r="BI189" i="19"/>
  <c r="BD228" i="19"/>
  <c r="BN169" i="19"/>
  <c r="BO169" i="19"/>
  <c r="BN170" i="19"/>
  <c r="BO170" i="19"/>
  <c r="BN171" i="19"/>
  <c r="BO171" i="19"/>
  <c r="BG226" i="19"/>
  <c r="BL169" i="19"/>
  <c r="BM169" i="19"/>
  <c r="BL170" i="19"/>
  <c r="BM170" i="19"/>
  <c r="BL171" i="19"/>
  <c r="BM171" i="19"/>
  <c r="BF226" i="19"/>
  <c r="BJ169" i="19"/>
  <c r="BK169" i="19"/>
  <c r="BJ170" i="19"/>
  <c r="BK170" i="19"/>
  <c r="BJ171" i="19"/>
  <c r="BK171" i="19"/>
  <c r="BE226" i="19"/>
  <c r="BH169" i="19"/>
  <c r="BI169" i="19"/>
  <c r="BH170" i="19"/>
  <c r="BI170" i="19"/>
  <c r="BH171" i="19"/>
  <c r="BI171" i="19"/>
  <c r="BD226" i="19"/>
  <c r="BO68" i="18"/>
  <c r="BO69" i="18"/>
  <c r="BN70" i="18"/>
  <c r="BO70" i="18"/>
  <c r="BG83" i="18"/>
  <c r="BM68" i="18"/>
  <c r="BM69" i="18"/>
  <c r="BL70" i="18"/>
  <c r="BM70" i="18"/>
  <c r="BF83" i="18"/>
  <c r="BJ68" i="18"/>
  <c r="BK68" i="18"/>
  <c r="BJ69" i="18"/>
  <c r="BK69" i="18"/>
  <c r="BJ70" i="18"/>
  <c r="BK70" i="18"/>
  <c r="BE83" i="18"/>
  <c r="BI68" i="18"/>
  <c r="BI69" i="18"/>
  <c r="BI70" i="18"/>
  <c r="BN11" i="18"/>
  <c r="BO11" i="18"/>
  <c r="BN12" i="18"/>
  <c r="BO12" i="18"/>
  <c r="BN13" i="18"/>
  <c r="BO13" i="18"/>
  <c r="BN34" i="18"/>
  <c r="BO34" i="18"/>
  <c r="BN39" i="18"/>
  <c r="BO39" i="18"/>
  <c r="BN40" i="18"/>
  <c r="BO40" i="18"/>
  <c r="BO41" i="18"/>
  <c r="BO42" i="18"/>
  <c r="BN43" i="18"/>
  <c r="BO43" i="18"/>
  <c r="BN44" i="18"/>
  <c r="BO44" i="18"/>
  <c r="BN54" i="18"/>
  <c r="BO54" i="18"/>
  <c r="BN55" i="18"/>
  <c r="BO55" i="18"/>
  <c r="BO56" i="18"/>
  <c r="BN57" i="18"/>
  <c r="BO57" i="18"/>
  <c r="BN58" i="18"/>
  <c r="BO58" i="18"/>
  <c r="BG82" i="18"/>
  <c r="BL11" i="18"/>
  <c r="BM11" i="18"/>
  <c r="BL12" i="18"/>
  <c r="BM12" i="18"/>
  <c r="BL13" i="18"/>
  <c r="BM13" i="18"/>
  <c r="BL34" i="18"/>
  <c r="BM34" i="18"/>
  <c r="BL39" i="18"/>
  <c r="BM39" i="18"/>
  <c r="BL40" i="18"/>
  <c r="BM40" i="18"/>
  <c r="BM41" i="18"/>
  <c r="BL42" i="18"/>
  <c r="BM42" i="18"/>
  <c r="BL43" i="18"/>
  <c r="BM43" i="18"/>
  <c r="BL44" i="18"/>
  <c r="BM44" i="18"/>
  <c r="BL54" i="18"/>
  <c r="BM54" i="18"/>
  <c r="BL55" i="18"/>
  <c r="BM55" i="18"/>
  <c r="BL56" i="18"/>
  <c r="BM56" i="18"/>
  <c r="BL57" i="18"/>
  <c r="BM57" i="18"/>
  <c r="BL58" i="18"/>
  <c r="BM58" i="18"/>
  <c r="BF82" i="18"/>
  <c r="BJ11" i="18"/>
  <c r="BK11" i="18"/>
  <c r="BJ12" i="18"/>
  <c r="BK12" i="18"/>
  <c r="BK13" i="18"/>
  <c r="BJ34" i="18"/>
  <c r="BK34" i="18"/>
  <c r="BJ39" i="18"/>
  <c r="BK39" i="18"/>
  <c r="BJ40" i="18"/>
  <c r="BK40" i="18"/>
  <c r="BJ41" i="18"/>
  <c r="BK41" i="18"/>
  <c r="BK42" i="18"/>
  <c r="BJ43" i="18"/>
  <c r="BK43" i="18"/>
  <c r="BK44" i="18"/>
  <c r="BJ54" i="18"/>
  <c r="BK54" i="18"/>
  <c r="BJ55" i="18"/>
  <c r="BK55" i="18"/>
  <c r="BJ56" i="18"/>
  <c r="BK56" i="18"/>
  <c r="BJ57" i="18"/>
  <c r="BK57" i="18"/>
  <c r="BJ58" i="18"/>
  <c r="BK58" i="18"/>
  <c r="BE82" i="18"/>
  <c r="BH11" i="18"/>
  <c r="BI11" i="18"/>
  <c r="BI12" i="18"/>
  <c r="BI13" i="18"/>
  <c r="BH34" i="18"/>
  <c r="BI34" i="18"/>
  <c r="BH39" i="18"/>
  <c r="BI39" i="18"/>
  <c r="BI40" i="18"/>
  <c r="BI41" i="18"/>
  <c r="BI42" i="18"/>
  <c r="BH43" i="18"/>
  <c r="BI43" i="18"/>
  <c r="BI44" i="18"/>
  <c r="BH54" i="18"/>
  <c r="BI54" i="18"/>
  <c r="BI55" i="18"/>
  <c r="BI56" i="18"/>
  <c r="BH57" i="18"/>
  <c r="BI57" i="18"/>
  <c r="BH58" i="18"/>
  <c r="BI58" i="18"/>
  <c r="BD82" i="18"/>
  <c r="BO14" i="18"/>
  <c r="BO15" i="18"/>
  <c r="BN19" i="18"/>
  <c r="BO19" i="18"/>
  <c r="BN20" i="18"/>
  <c r="BO20" i="18"/>
  <c r="BN21" i="18"/>
  <c r="BO21" i="18"/>
  <c r="BN22" i="18"/>
  <c r="BO22" i="18"/>
  <c r="BG81" i="18"/>
  <c r="BL14" i="18"/>
  <c r="BM14" i="18"/>
  <c r="BL15" i="18"/>
  <c r="BM15" i="18"/>
  <c r="BL19" i="18"/>
  <c r="BM19" i="18"/>
  <c r="BM20" i="18"/>
  <c r="BL21" i="18"/>
  <c r="BM21" i="18"/>
  <c r="BL22" i="18"/>
  <c r="BM22" i="18"/>
  <c r="BF81" i="18"/>
  <c r="BJ14" i="18"/>
  <c r="BK14" i="18"/>
  <c r="BJ15" i="18"/>
  <c r="BK15" i="18"/>
  <c r="BJ19" i="18"/>
  <c r="BK19" i="18"/>
  <c r="BK20" i="18"/>
  <c r="BK21" i="18"/>
  <c r="BK22" i="18"/>
  <c r="BI14" i="18"/>
  <c r="BI15" i="18"/>
  <c r="BI19" i="18"/>
  <c r="BI20" i="18"/>
  <c r="BI21" i="18"/>
  <c r="BI22" i="18"/>
  <c r="BN23" i="18"/>
  <c r="BO23" i="18"/>
  <c r="BN24" i="18"/>
  <c r="BO24" i="18"/>
  <c r="BN25" i="18"/>
  <c r="BO25" i="18"/>
  <c r="BN26" i="18"/>
  <c r="BO26" i="18"/>
  <c r="BN27" i="18"/>
  <c r="BO27" i="18"/>
  <c r="BN28" i="18"/>
  <c r="BO28" i="18"/>
  <c r="BN29" i="18"/>
  <c r="BO29" i="18"/>
  <c r="BN30" i="18"/>
  <c r="BO30" i="18"/>
  <c r="BN35" i="18"/>
  <c r="BO35" i="18"/>
  <c r="BN36" i="18"/>
  <c r="BO36" i="18"/>
  <c r="BN37" i="18"/>
  <c r="BO37" i="18"/>
  <c r="BG80" i="18"/>
  <c r="BL23" i="18"/>
  <c r="BM23" i="18"/>
  <c r="BL24" i="18"/>
  <c r="BM24" i="18"/>
  <c r="BL25" i="18"/>
  <c r="BM25" i="18"/>
  <c r="BL26" i="18"/>
  <c r="BM26" i="18"/>
  <c r="BL27" i="18"/>
  <c r="BM27" i="18"/>
  <c r="BL28" i="18"/>
  <c r="BM28" i="18"/>
  <c r="BL29" i="18"/>
  <c r="BM29" i="18"/>
  <c r="BL30" i="18"/>
  <c r="BM30" i="18"/>
  <c r="BL35" i="18"/>
  <c r="BM35" i="18"/>
  <c r="BL36" i="18"/>
  <c r="BM36" i="18"/>
  <c r="BL37" i="18"/>
  <c r="BM37" i="18"/>
  <c r="BF80" i="18"/>
  <c r="BJ23" i="18"/>
  <c r="BK23" i="18"/>
  <c r="BJ24" i="18"/>
  <c r="BK24" i="18"/>
  <c r="BJ25" i="18"/>
  <c r="BK25" i="18"/>
  <c r="BJ26" i="18"/>
  <c r="BK26" i="18"/>
  <c r="BJ27" i="18"/>
  <c r="BK27" i="18"/>
  <c r="BJ28" i="18"/>
  <c r="BK28" i="18"/>
  <c r="BJ29" i="18"/>
  <c r="BK29" i="18"/>
  <c r="BJ30" i="18"/>
  <c r="BK30" i="18"/>
  <c r="BJ35" i="18"/>
  <c r="BK35" i="18"/>
  <c r="BJ36" i="18"/>
  <c r="BK36" i="18"/>
  <c r="BJ37" i="18"/>
  <c r="BK37" i="18"/>
  <c r="BE80" i="18"/>
  <c r="BH23" i="18"/>
  <c r="BI23" i="18"/>
  <c r="BI24" i="18"/>
  <c r="BI25" i="18"/>
  <c r="BH26" i="18"/>
  <c r="BI26" i="18"/>
  <c r="BH27" i="18"/>
  <c r="BI27" i="18"/>
  <c r="BI28" i="18"/>
  <c r="BI29" i="18"/>
  <c r="BH30" i="18"/>
  <c r="BI30" i="18"/>
  <c r="BH35" i="18"/>
  <c r="BI35" i="18"/>
  <c r="BH36" i="18"/>
  <c r="BI36" i="18"/>
  <c r="BH37" i="18"/>
  <c r="BI37" i="18"/>
  <c r="BD80" i="18"/>
  <c r="BN16" i="18"/>
  <c r="BO16" i="18"/>
  <c r="BO17" i="18"/>
  <c r="BN31" i="18"/>
  <c r="BO31" i="18"/>
  <c r="BG79" i="18"/>
  <c r="BL16" i="18"/>
  <c r="BM16" i="18"/>
  <c r="BL17" i="18"/>
  <c r="BM17" i="18"/>
  <c r="BL31" i="18"/>
  <c r="BM31" i="18"/>
  <c r="BF79" i="18"/>
  <c r="BJ16" i="18"/>
  <c r="BK16" i="18"/>
  <c r="BJ17" i="18"/>
  <c r="BK17" i="18"/>
  <c r="BJ31" i="18"/>
  <c r="BK31" i="18"/>
  <c r="BE79" i="18"/>
  <c r="BI16" i="18"/>
  <c r="BI17" i="18"/>
  <c r="BH31" i="18"/>
  <c r="BI31" i="18"/>
  <c r="BD79" i="18"/>
  <c r="BN45" i="18"/>
  <c r="BO45" i="18"/>
  <c r="BN46" i="18"/>
  <c r="BO46" i="18"/>
  <c r="BN47" i="18"/>
  <c r="BO47" i="18"/>
  <c r="BN48" i="18"/>
  <c r="BO48" i="18"/>
  <c r="BO49" i="18"/>
  <c r="BN50" i="18"/>
  <c r="BO50" i="18"/>
  <c r="BN51" i="18"/>
  <c r="BO51" i="18"/>
  <c r="BN52" i="18"/>
  <c r="BO52" i="18"/>
  <c r="BN53" i="18"/>
  <c r="BO53" i="18"/>
  <c r="BG78" i="18"/>
  <c r="BL45" i="18"/>
  <c r="BM45" i="18"/>
  <c r="BM46" i="18"/>
  <c r="BM47" i="18"/>
  <c r="BM48" i="18"/>
  <c r="BM49" i="18"/>
  <c r="BL50" i="18"/>
  <c r="BM50" i="18"/>
  <c r="BL51" i="18"/>
  <c r="BM51" i="18"/>
  <c r="BL52" i="18"/>
  <c r="BM52" i="18"/>
  <c r="BL53" i="18"/>
  <c r="BM53" i="18"/>
  <c r="BF78" i="18"/>
  <c r="BJ45" i="18"/>
  <c r="BK45" i="18"/>
  <c r="BK46" i="18"/>
  <c r="BK47" i="18"/>
  <c r="BK48" i="18"/>
  <c r="BJ49" i="18"/>
  <c r="BK49" i="18"/>
  <c r="BJ50" i="18"/>
  <c r="BK50" i="18"/>
  <c r="BJ51" i="18"/>
  <c r="BK51" i="18"/>
  <c r="BJ52" i="18"/>
  <c r="BK52" i="18"/>
  <c r="BJ53" i="18"/>
  <c r="BK53" i="18"/>
  <c r="BE78" i="18"/>
  <c r="BH45" i="18"/>
  <c r="BI45" i="18"/>
  <c r="BI46" i="18"/>
  <c r="BI47" i="18"/>
  <c r="BI48" i="18"/>
  <c r="BH49" i="18"/>
  <c r="BI49" i="18"/>
  <c r="BH50" i="18"/>
  <c r="BI50" i="18"/>
  <c r="BH51" i="18"/>
  <c r="BI51" i="18"/>
  <c r="BH52" i="18"/>
  <c r="BI52" i="18"/>
  <c r="BH53" i="18"/>
  <c r="BI53" i="18"/>
  <c r="BD78" i="18"/>
  <c r="BN60" i="18"/>
  <c r="BO60" i="18"/>
  <c r="BN61" i="18"/>
  <c r="BO61" i="18"/>
  <c r="BN62" i="18"/>
  <c r="BO62" i="18"/>
  <c r="BN63" i="18"/>
  <c r="BO63" i="18"/>
  <c r="BN64" i="18"/>
  <c r="BO64" i="18"/>
  <c r="BN65" i="18"/>
  <c r="BO65" i="18"/>
  <c r="BN66" i="18"/>
  <c r="BO66" i="18"/>
  <c r="BN67" i="18"/>
  <c r="BO67" i="18"/>
  <c r="BG77" i="18"/>
  <c r="BL60" i="18"/>
  <c r="BM60" i="18"/>
  <c r="BL61" i="18"/>
  <c r="BM61" i="18"/>
  <c r="BL62" i="18"/>
  <c r="BM62" i="18"/>
  <c r="BL63" i="18"/>
  <c r="BM63" i="18"/>
  <c r="BL64" i="18"/>
  <c r="BM64" i="18"/>
  <c r="BL65" i="18"/>
  <c r="BM65" i="18"/>
  <c r="BL66" i="18"/>
  <c r="BM66" i="18"/>
  <c r="BL67" i="18"/>
  <c r="BM67" i="18"/>
  <c r="BF77" i="18"/>
  <c r="BJ60" i="18"/>
  <c r="BK60" i="18"/>
  <c r="BJ61" i="18"/>
  <c r="BK61" i="18"/>
  <c r="BJ62" i="18"/>
  <c r="BK62" i="18"/>
  <c r="BJ63" i="18"/>
  <c r="BK63" i="18"/>
  <c r="BJ64" i="18"/>
  <c r="BK64" i="18"/>
  <c r="BJ65" i="18"/>
  <c r="BK65" i="18"/>
  <c r="BJ66" i="18"/>
  <c r="BK66" i="18"/>
  <c r="BJ67" i="18"/>
  <c r="BK67" i="18"/>
  <c r="BE77" i="18"/>
  <c r="BI60" i="18"/>
  <c r="BI61" i="18"/>
  <c r="BH62" i="18"/>
  <c r="BI62" i="18"/>
  <c r="BI63" i="18"/>
  <c r="BH64" i="18"/>
  <c r="BI64" i="18"/>
  <c r="BI65" i="18"/>
  <c r="BH66" i="18"/>
  <c r="BI66" i="18"/>
  <c r="BH67" i="18"/>
  <c r="BI67" i="18"/>
  <c r="BD77" i="18"/>
  <c r="BN32" i="18"/>
  <c r="BO32" i="18"/>
  <c r="BN33" i="18"/>
  <c r="BO33" i="18"/>
  <c r="BG76" i="18"/>
  <c r="BL32" i="18"/>
  <c r="BM32" i="18"/>
  <c r="BL33" i="18"/>
  <c r="BM33" i="18"/>
  <c r="BF76" i="18"/>
  <c r="BJ32" i="18"/>
  <c r="BK32" i="18"/>
  <c r="BJ33" i="18"/>
  <c r="BK33" i="18"/>
  <c r="BE76" i="18"/>
  <c r="BH32" i="18"/>
  <c r="BI32" i="18"/>
  <c r="BH33" i="18"/>
  <c r="BI33" i="18"/>
  <c r="BD76" i="18"/>
  <c r="BN29" i="16"/>
  <c r="BO29" i="16"/>
  <c r="BN33" i="16"/>
  <c r="BO33" i="16"/>
  <c r="BN56" i="16"/>
  <c r="BO56" i="16"/>
  <c r="BN78" i="16"/>
  <c r="BO78" i="16"/>
  <c r="BN79" i="16"/>
  <c r="BO79" i="16"/>
  <c r="BN80" i="16"/>
  <c r="BO80" i="16"/>
  <c r="BN81" i="16"/>
  <c r="BO81" i="16"/>
  <c r="BO126" i="16"/>
  <c r="BG179" i="16"/>
  <c r="BL29" i="16"/>
  <c r="BM29" i="16"/>
  <c r="BL33" i="16"/>
  <c r="BM33" i="16"/>
  <c r="BL56" i="16"/>
  <c r="BM56" i="16"/>
  <c r="BL78" i="16"/>
  <c r="BM78" i="16"/>
  <c r="BL79" i="16"/>
  <c r="BM79" i="16"/>
  <c r="BL80" i="16"/>
  <c r="BM80" i="16"/>
  <c r="BL81" i="16"/>
  <c r="BM81" i="16"/>
  <c r="BM126" i="16"/>
  <c r="BF179" i="16"/>
  <c r="BJ29" i="16"/>
  <c r="BK29" i="16"/>
  <c r="BJ33" i="16"/>
  <c r="BK33" i="16"/>
  <c r="BJ56" i="16"/>
  <c r="BK56" i="16"/>
  <c r="BJ78" i="16"/>
  <c r="BK78" i="16"/>
  <c r="BJ79" i="16"/>
  <c r="BK79" i="16"/>
  <c r="BJ80" i="16"/>
  <c r="BK80" i="16"/>
  <c r="BJ81" i="16"/>
  <c r="BK81" i="16"/>
  <c r="BK126" i="16"/>
  <c r="BE179" i="16"/>
  <c r="BH29" i="16"/>
  <c r="BI29" i="16"/>
  <c r="BH33" i="16"/>
  <c r="BI33" i="16"/>
  <c r="BH56" i="16"/>
  <c r="BI56" i="16"/>
  <c r="BH78" i="16"/>
  <c r="BI78" i="16"/>
  <c r="BH79" i="16"/>
  <c r="BI79" i="16"/>
  <c r="BH80" i="16"/>
  <c r="BI80" i="16"/>
  <c r="BH81" i="16"/>
  <c r="BI81" i="16"/>
  <c r="BH126" i="16"/>
  <c r="BI126" i="16"/>
  <c r="BD179" i="16"/>
  <c r="BN157" i="16"/>
  <c r="BO157" i="16"/>
  <c r="BG178" i="16"/>
  <c r="BL157" i="16"/>
  <c r="BM157" i="16"/>
  <c r="BF178" i="16"/>
  <c r="BJ157" i="16"/>
  <c r="BK157" i="16"/>
  <c r="BE178" i="16"/>
  <c r="BH157" i="16"/>
  <c r="BI157" i="16"/>
  <c r="BD178" i="16"/>
  <c r="BN152" i="16"/>
  <c r="BO152" i="16"/>
  <c r="BN153" i="16"/>
  <c r="BO153" i="16"/>
  <c r="BN154" i="16"/>
  <c r="BO154" i="16"/>
  <c r="BN155" i="16"/>
  <c r="BO155" i="16"/>
  <c r="BN156" i="16"/>
  <c r="BO156" i="16"/>
  <c r="BN158" i="16"/>
  <c r="BO158" i="16"/>
  <c r="BN159" i="16"/>
  <c r="BO159" i="16"/>
  <c r="BN160" i="16"/>
  <c r="BO160" i="16"/>
  <c r="BN162" i="16"/>
  <c r="BO162" i="16"/>
  <c r="BN163" i="16"/>
  <c r="BO163" i="16"/>
  <c r="BN164" i="16"/>
  <c r="BO164" i="16"/>
  <c r="BN165" i="16"/>
  <c r="BO165" i="16"/>
  <c r="BG177" i="16"/>
  <c r="BL152" i="16"/>
  <c r="BM152" i="16"/>
  <c r="BL153" i="16"/>
  <c r="BM153" i="16"/>
  <c r="BL154" i="16"/>
  <c r="BM154" i="16"/>
  <c r="BL155" i="16"/>
  <c r="BM155" i="16"/>
  <c r="BL156" i="16"/>
  <c r="BM156" i="16"/>
  <c r="BL158" i="16"/>
  <c r="BM158" i="16"/>
  <c r="BL159" i="16"/>
  <c r="BM159" i="16"/>
  <c r="BL160" i="16"/>
  <c r="BM160" i="16"/>
  <c r="BL162" i="16"/>
  <c r="BM162" i="16"/>
  <c r="BL163" i="16"/>
  <c r="BM163" i="16"/>
  <c r="BL164" i="16"/>
  <c r="BM164" i="16"/>
  <c r="BL165" i="16"/>
  <c r="BM165" i="16"/>
  <c r="BF177" i="16"/>
  <c r="BJ152" i="16"/>
  <c r="BK152" i="16"/>
  <c r="BJ153" i="16"/>
  <c r="BK153" i="16"/>
  <c r="BJ154" i="16"/>
  <c r="BK154" i="16"/>
  <c r="BJ155" i="16"/>
  <c r="BK155" i="16"/>
  <c r="BJ156" i="16"/>
  <c r="BK156" i="16"/>
  <c r="BJ158" i="16"/>
  <c r="BK158" i="16"/>
  <c r="BJ159" i="16"/>
  <c r="BK159" i="16"/>
  <c r="BJ160" i="16"/>
  <c r="BK160" i="16"/>
  <c r="BJ162" i="16"/>
  <c r="BK162" i="16"/>
  <c r="BJ163" i="16"/>
  <c r="BK163" i="16"/>
  <c r="BJ164" i="16"/>
  <c r="BK164" i="16"/>
  <c r="BJ165" i="16"/>
  <c r="BK165" i="16"/>
  <c r="BE177" i="16"/>
  <c r="BH152" i="16"/>
  <c r="BI152" i="16"/>
  <c r="BH153" i="16"/>
  <c r="BI153" i="16"/>
  <c r="BH154" i="16"/>
  <c r="BI154" i="16"/>
  <c r="BH155" i="16"/>
  <c r="BI155" i="16"/>
  <c r="BH156" i="16"/>
  <c r="BI156" i="16"/>
  <c r="BH158" i="16"/>
  <c r="BI158" i="16"/>
  <c r="BH159" i="16"/>
  <c r="BI159" i="16"/>
  <c r="BH160" i="16"/>
  <c r="BI160" i="16"/>
  <c r="BH162" i="16"/>
  <c r="BI162" i="16"/>
  <c r="BI163" i="16"/>
  <c r="BH164" i="16"/>
  <c r="BI164" i="16"/>
  <c r="BH165" i="16"/>
  <c r="BI165" i="16"/>
  <c r="BD177" i="16"/>
  <c r="BN43" i="16"/>
  <c r="BO43" i="16"/>
  <c r="BN44" i="16"/>
  <c r="BO44" i="16"/>
  <c r="BN45" i="16"/>
  <c r="BO45" i="16"/>
  <c r="BN46" i="16"/>
  <c r="BO46" i="16"/>
  <c r="BN47" i="16"/>
  <c r="BO47" i="16"/>
  <c r="BN48" i="16"/>
  <c r="BO48" i="16"/>
  <c r="BN49" i="16"/>
  <c r="BO49" i="16"/>
  <c r="BN50" i="16"/>
  <c r="BO50" i="16"/>
  <c r="BN51" i="16"/>
  <c r="BO51" i="16"/>
  <c r="BN52" i="16"/>
  <c r="BO52" i="16"/>
  <c r="BN53" i="16"/>
  <c r="BO53" i="16"/>
  <c r="BO54" i="16"/>
  <c r="BN59" i="16"/>
  <c r="BO59" i="16"/>
  <c r="BN60" i="16"/>
  <c r="BO60" i="16"/>
  <c r="BN64" i="16"/>
  <c r="BO64" i="16"/>
  <c r="BN65" i="16"/>
  <c r="BO65" i="16"/>
  <c r="BN90" i="16"/>
  <c r="BO90" i="16"/>
  <c r="BN94" i="16"/>
  <c r="BO94" i="16"/>
  <c r="BN95" i="16"/>
  <c r="BO95" i="16"/>
  <c r="BN96" i="16"/>
  <c r="BO96" i="16"/>
  <c r="BN97" i="16"/>
  <c r="BO97" i="16"/>
  <c r="BN105" i="16"/>
  <c r="BO105" i="16"/>
  <c r="BN136" i="16"/>
  <c r="BO136" i="16"/>
  <c r="BN137" i="16"/>
  <c r="BO137" i="16"/>
  <c r="BG176" i="16"/>
  <c r="BL43" i="16"/>
  <c r="BM43" i="16"/>
  <c r="BL44" i="16"/>
  <c r="BM44" i="16"/>
  <c r="BL45" i="16"/>
  <c r="BM45" i="16"/>
  <c r="BL46" i="16"/>
  <c r="BM46" i="16"/>
  <c r="BL47" i="16"/>
  <c r="BM47" i="16"/>
  <c r="BL48" i="16"/>
  <c r="BM48" i="16"/>
  <c r="BL49" i="16"/>
  <c r="BM49" i="16"/>
  <c r="BL50" i="16"/>
  <c r="BM50" i="16"/>
  <c r="BL51" i="16"/>
  <c r="BM51" i="16"/>
  <c r="BL52" i="16"/>
  <c r="BM52" i="16"/>
  <c r="BL53" i="16"/>
  <c r="BM53" i="16"/>
  <c r="BM54" i="16"/>
  <c r="BL59" i="16"/>
  <c r="BM59" i="16"/>
  <c r="BL60" i="16"/>
  <c r="BM60" i="16"/>
  <c r="BL64" i="16"/>
  <c r="BM64" i="16"/>
  <c r="BL65" i="16"/>
  <c r="BM65" i="16"/>
  <c r="BL90" i="16"/>
  <c r="BM90" i="16"/>
  <c r="BL94" i="16"/>
  <c r="BM94" i="16"/>
  <c r="BL95" i="16"/>
  <c r="BM95" i="16"/>
  <c r="BL96" i="16"/>
  <c r="BM96" i="16"/>
  <c r="BL97" i="16"/>
  <c r="BM97" i="16"/>
  <c r="BL105" i="16"/>
  <c r="BM105" i="16"/>
  <c r="BL136" i="16"/>
  <c r="BM136" i="16"/>
  <c r="BL137" i="16"/>
  <c r="BM137" i="16"/>
  <c r="BF176" i="16"/>
  <c r="BJ43" i="16"/>
  <c r="BK43" i="16"/>
  <c r="BJ44" i="16"/>
  <c r="BK44" i="16"/>
  <c r="BJ45" i="16"/>
  <c r="BK45" i="16"/>
  <c r="BJ46" i="16"/>
  <c r="BK46" i="16"/>
  <c r="BJ47" i="16"/>
  <c r="BK47" i="16"/>
  <c r="BJ48" i="16"/>
  <c r="BK48" i="16"/>
  <c r="BJ49" i="16"/>
  <c r="BK49" i="16"/>
  <c r="BJ50" i="16"/>
  <c r="BK50" i="16"/>
  <c r="BJ51" i="16"/>
  <c r="BK51" i="16"/>
  <c r="BJ52" i="16"/>
  <c r="BK52" i="16"/>
  <c r="BJ53" i="16"/>
  <c r="BK53" i="16"/>
  <c r="BJ54" i="16"/>
  <c r="BK54" i="16"/>
  <c r="BJ59" i="16"/>
  <c r="BK59" i="16"/>
  <c r="BJ60" i="16"/>
  <c r="BK60" i="16"/>
  <c r="BJ64" i="16"/>
  <c r="BK64" i="16"/>
  <c r="BJ65" i="16"/>
  <c r="BK65" i="16"/>
  <c r="BJ90" i="16"/>
  <c r="BK90" i="16"/>
  <c r="BJ94" i="16"/>
  <c r="BK94" i="16"/>
  <c r="BJ95" i="16"/>
  <c r="BK95" i="16"/>
  <c r="BJ96" i="16"/>
  <c r="BK96" i="16"/>
  <c r="BJ97" i="16"/>
  <c r="BK97" i="16"/>
  <c r="BJ105" i="16"/>
  <c r="BK105" i="16"/>
  <c r="BJ136" i="16"/>
  <c r="BK136" i="16"/>
  <c r="BJ137" i="16"/>
  <c r="BK137" i="16"/>
  <c r="BE176" i="16"/>
  <c r="BH43" i="16"/>
  <c r="BI43" i="16"/>
  <c r="BH44" i="16"/>
  <c r="BI44" i="16"/>
  <c r="BH45" i="16"/>
  <c r="BI45" i="16"/>
  <c r="BH46" i="16"/>
  <c r="BI46" i="16"/>
  <c r="BH47" i="16"/>
  <c r="BI47" i="16"/>
  <c r="BH48" i="16"/>
  <c r="BI48" i="16"/>
  <c r="BI49" i="16"/>
  <c r="BH50" i="16"/>
  <c r="BI50" i="16"/>
  <c r="BH51" i="16"/>
  <c r="BI51" i="16"/>
  <c r="BH52" i="16"/>
  <c r="BI52" i="16"/>
  <c r="BI53" i="16"/>
  <c r="BI54" i="16"/>
  <c r="BH59" i="16"/>
  <c r="BI59" i="16"/>
  <c r="BI60" i="16"/>
  <c r="BI64" i="16"/>
  <c r="BI65" i="16"/>
  <c r="BH90" i="16"/>
  <c r="BI90" i="16"/>
  <c r="BH94" i="16"/>
  <c r="BI94" i="16"/>
  <c r="BH95" i="16"/>
  <c r="BI95" i="16"/>
  <c r="BH96" i="16"/>
  <c r="BI96" i="16"/>
  <c r="BH97" i="16"/>
  <c r="BI97" i="16"/>
  <c r="BI105" i="16"/>
  <c r="BH136" i="16"/>
  <c r="BI136" i="16"/>
  <c r="BH137" i="16"/>
  <c r="BI137" i="16"/>
  <c r="BD176" i="16"/>
  <c r="BN127" i="16"/>
  <c r="BO127" i="16"/>
  <c r="BG175" i="16"/>
  <c r="BL127" i="16"/>
  <c r="BM127" i="16"/>
  <c r="BF175" i="16"/>
  <c r="BJ127" i="16"/>
  <c r="BK127" i="16"/>
  <c r="BE175" i="16"/>
  <c r="BH127" i="16"/>
  <c r="BI127" i="16"/>
  <c r="BD175" i="16"/>
  <c r="BN30" i="16"/>
  <c r="BO30" i="16"/>
  <c r="BN57" i="16"/>
  <c r="BO57" i="16"/>
  <c r="BN66" i="16"/>
  <c r="BO66" i="16"/>
  <c r="BN99" i="16"/>
  <c r="BO99" i="16"/>
  <c r="BN100" i="16"/>
  <c r="BO100" i="16"/>
  <c r="BN101" i="16"/>
  <c r="BO101" i="16"/>
  <c r="BN102" i="16"/>
  <c r="BO102" i="16"/>
  <c r="BN103" i="16"/>
  <c r="BO103" i="16"/>
  <c r="BN104" i="16"/>
  <c r="BO104" i="16"/>
  <c r="BG174" i="16"/>
  <c r="BL30" i="16"/>
  <c r="BM30" i="16"/>
  <c r="BL57" i="16"/>
  <c r="BM57" i="16"/>
  <c r="BL66" i="16"/>
  <c r="BM66" i="16"/>
  <c r="BL99" i="16"/>
  <c r="BM99" i="16"/>
  <c r="BL100" i="16"/>
  <c r="BM100" i="16"/>
  <c r="BL101" i="16"/>
  <c r="BM101" i="16"/>
  <c r="BL102" i="16"/>
  <c r="BM102" i="16"/>
  <c r="BL103" i="16"/>
  <c r="BM103" i="16"/>
  <c r="BL104" i="16"/>
  <c r="BM104" i="16"/>
  <c r="BF174" i="16"/>
  <c r="BJ30" i="16"/>
  <c r="BK30" i="16"/>
  <c r="BJ57" i="16"/>
  <c r="BK57" i="16"/>
  <c r="BJ66" i="16"/>
  <c r="BK66" i="16"/>
  <c r="BJ99" i="16"/>
  <c r="BK99" i="16"/>
  <c r="BJ100" i="16"/>
  <c r="BK100" i="16"/>
  <c r="BJ101" i="16"/>
  <c r="BK101" i="16"/>
  <c r="BJ102" i="16"/>
  <c r="BK102" i="16"/>
  <c r="BJ103" i="16"/>
  <c r="BK103" i="16"/>
  <c r="BJ104" i="16"/>
  <c r="BK104" i="16"/>
  <c r="BE174" i="16"/>
  <c r="BH30" i="16"/>
  <c r="BI30" i="16"/>
  <c r="BH57" i="16"/>
  <c r="BI57" i="16"/>
  <c r="BH66" i="16"/>
  <c r="BI66" i="16"/>
  <c r="BH99" i="16"/>
  <c r="BI99" i="16"/>
  <c r="BH100" i="16"/>
  <c r="BI100" i="16"/>
  <c r="BH101" i="16"/>
  <c r="BI101" i="16"/>
  <c r="BH102" i="16"/>
  <c r="BI102" i="16"/>
  <c r="BH103" i="16"/>
  <c r="BI103" i="16"/>
  <c r="BH104" i="16"/>
  <c r="BI104" i="16"/>
  <c r="BD174" i="16"/>
  <c r="BN58" i="16"/>
  <c r="BO58" i="16"/>
  <c r="BN61" i="16"/>
  <c r="BO61" i="16"/>
  <c r="BG173" i="16"/>
  <c r="BL58" i="16"/>
  <c r="BM58" i="16"/>
  <c r="BL61" i="16"/>
  <c r="BM61" i="16"/>
  <c r="BF173" i="16"/>
  <c r="BJ58" i="16"/>
  <c r="BK58" i="16"/>
  <c r="BJ61" i="16"/>
  <c r="BK61" i="16"/>
  <c r="BE173" i="16"/>
  <c r="BI58" i="16"/>
  <c r="BI61" i="16"/>
  <c r="BN98" i="16"/>
  <c r="BO98" i="16"/>
  <c r="BN150" i="16"/>
  <c r="BO150" i="16"/>
  <c r="BG172" i="16"/>
  <c r="BL98" i="16"/>
  <c r="BM98" i="16"/>
  <c r="BL150" i="16"/>
  <c r="BM150" i="16"/>
  <c r="BF172" i="16"/>
  <c r="BJ98" i="16"/>
  <c r="BK98" i="16"/>
  <c r="BJ150" i="16"/>
  <c r="BK150" i="16"/>
  <c r="BE172" i="16"/>
  <c r="BH98" i="16"/>
  <c r="BI98" i="16"/>
  <c r="BI150" i="16"/>
  <c r="BD172" i="16"/>
  <c r="BN17" i="16"/>
  <c r="BO17" i="16"/>
  <c r="BN18" i="16"/>
  <c r="BO18" i="16"/>
  <c r="BN19" i="16"/>
  <c r="BO19" i="16"/>
  <c r="BN20" i="16"/>
  <c r="BO20" i="16"/>
  <c r="BN21" i="16"/>
  <c r="BO21" i="16"/>
  <c r="BN22" i="16"/>
  <c r="BO22" i="16"/>
  <c r="BN23" i="16"/>
  <c r="BO23" i="16"/>
  <c r="BN24" i="16"/>
  <c r="BO24" i="16"/>
  <c r="BN25" i="16"/>
  <c r="BO25" i="16"/>
  <c r="BN26" i="16"/>
  <c r="BO26" i="16"/>
  <c r="BN27" i="16"/>
  <c r="BO27" i="16"/>
  <c r="BN28" i="16"/>
  <c r="BO28" i="16"/>
  <c r="BN31" i="16"/>
  <c r="BO31" i="16"/>
  <c r="BN32" i="16"/>
  <c r="BO32" i="16"/>
  <c r="BN34" i="16"/>
  <c r="BO34" i="16"/>
  <c r="BN35" i="16"/>
  <c r="BO35" i="16"/>
  <c r="BN36" i="16"/>
  <c r="BO36" i="16"/>
  <c r="BN37" i="16"/>
  <c r="BO37" i="16"/>
  <c r="BN38" i="16"/>
  <c r="BO38" i="16"/>
  <c r="BN39" i="16"/>
  <c r="BO39" i="16"/>
  <c r="BO40" i="16"/>
  <c r="BN41" i="16"/>
  <c r="BO41" i="16"/>
  <c r="BN42" i="16"/>
  <c r="BO42" i="16"/>
  <c r="BN55" i="16"/>
  <c r="BO55" i="16"/>
  <c r="BN62" i="16"/>
  <c r="BO62" i="16"/>
  <c r="BN63" i="16"/>
  <c r="BO63" i="16"/>
  <c r="BN68" i="16"/>
  <c r="BO68" i="16"/>
  <c r="BN69" i="16"/>
  <c r="BO69" i="16"/>
  <c r="BN70" i="16"/>
  <c r="BO70" i="16"/>
  <c r="BN71" i="16"/>
  <c r="BO71" i="16"/>
  <c r="BN72" i="16"/>
  <c r="BO72" i="16"/>
  <c r="BN73" i="16"/>
  <c r="BO73" i="16"/>
  <c r="BN74" i="16"/>
  <c r="BO74" i="16"/>
  <c r="BN75" i="16"/>
  <c r="BO75" i="16"/>
  <c r="BO76" i="16"/>
  <c r="BN77" i="16"/>
  <c r="BO77" i="16"/>
  <c r="BN82" i="16"/>
  <c r="BO82" i="16"/>
  <c r="BN83" i="16"/>
  <c r="BO83" i="16"/>
  <c r="BN84" i="16"/>
  <c r="BO84" i="16"/>
  <c r="BN85" i="16"/>
  <c r="BO85" i="16"/>
  <c r="BN86" i="16"/>
  <c r="BO86" i="16"/>
  <c r="BN87" i="16"/>
  <c r="BO87" i="16"/>
  <c r="BN88" i="16"/>
  <c r="BO88" i="16"/>
  <c r="BN89" i="16"/>
  <c r="BO89" i="16"/>
  <c r="BN91" i="16"/>
  <c r="BO91" i="16"/>
  <c r="BN92" i="16"/>
  <c r="BO92" i="16"/>
  <c r="BN93" i="16"/>
  <c r="BO93" i="16"/>
  <c r="BN106" i="16"/>
  <c r="BO106" i="16"/>
  <c r="BN107" i="16"/>
  <c r="BO107" i="16"/>
  <c r="BN108" i="16"/>
  <c r="BO108" i="16"/>
  <c r="BN109" i="16"/>
  <c r="BO109" i="16"/>
  <c r="BN110" i="16"/>
  <c r="BO110" i="16"/>
  <c r="BN111" i="16"/>
  <c r="BO111" i="16"/>
  <c r="BN112" i="16"/>
  <c r="BO112" i="16"/>
  <c r="BN113" i="16"/>
  <c r="BO113" i="16"/>
  <c r="BO114" i="16"/>
  <c r="BN115" i="16"/>
  <c r="BO115" i="16"/>
  <c r="BN116" i="16"/>
  <c r="BO116" i="16"/>
  <c r="BN117" i="16"/>
  <c r="BO117" i="16"/>
  <c r="BN118" i="16"/>
  <c r="BO118" i="16"/>
  <c r="BN119" i="16"/>
  <c r="BO119" i="16"/>
  <c r="BN120" i="16"/>
  <c r="BO120" i="16"/>
  <c r="BN121" i="16"/>
  <c r="BO121" i="16"/>
  <c r="BO122" i="16"/>
  <c r="BN123" i="16"/>
  <c r="BO123" i="16"/>
  <c r="BN124" i="16"/>
  <c r="BO124" i="16"/>
  <c r="BN125" i="16"/>
  <c r="BO125" i="16"/>
  <c r="BN129" i="16"/>
  <c r="BO129" i="16"/>
  <c r="BN130" i="16"/>
  <c r="BO130" i="16"/>
  <c r="BN131" i="16"/>
  <c r="BO131" i="16"/>
  <c r="BN132" i="16"/>
  <c r="BO132" i="16"/>
  <c r="BN133" i="16"/>
  <c r="BO133" i="16"/>
  <c r="BN134" i="16"/>
  <c r="BO134" i="16"/>
  <c r="BN135" i="16"/>
  <c r="BO135" i="16"/>
  <c r="BN138" i="16"/>
  <c r="BO138" i="16"/>
  <c r="BN139" i="16"/>
  <c r="BO139" i="16"/>
  <c r="BN140" i="16"/>
  <c r="BO140" i="16"/>
  <c r="BN141" i="16"/>
  <c r="BO141" i="16"/>
  <c r="BN142" i="16"/>
  <c r="BO142" i="16"/>
  <c r="BO143" i="16"/>
  <c r="BN144" i="16"/>
  <c r="BO144" i="16"/>
  <c r="BN145" i="16"/>
  <c r="BO145" i="16"/>
  <c r="BN146" i="16"/>
  <c r="BO146" i="16"/>
  <c r="BO147" i="16"/>
  <c r="BN148" i="16"/>
  <c r="BO148" i="16"/>
  <c r="BN149" i="16"/>
  <c r="BO149" i="16"/>
  <c r="BN161" i="16"/>
  <c r="BO161" i="16"/>
  <c r="BG171" i="16"/>
  <c r="BL17" i="16"/>
  <c r="BM17" i="16"/>
  <c r="BL18" i="16"/>
  <c r="BM18" i="16"/>
  <c r="BL19" i="16"/>
  <c r="BM19" i="16"/>
  <c r="BL20" i="16"/>
  <c r="BM20" i="16"/>
  <c r="BL21" i="16"/>
  <c r="BM21" i="16"/>
  <c r="BL22" i="16"/>
  <c r="BM22" i="16"/>
  <c r="BL23" i="16"/>
  <c r="BM23" i="16"/>
  <c r="BL24" i="16"/>
  <c r="BM24" i="16"/>
  <c r="BL25" i="16"/>
  <c r="BM25" i="16"/>
  <c r="BL26" i="16"/>
  <c r="BM26" i="16"/>
  <c r="BL27" i="16"/>
  <c r="BM27" i="16"/>
  <c r="BL28" i="16"/>
  <c r="BM28" i="16"/>
  <c r="BL31" i="16"/>
  <c r="BM31" i="16"/>
  <c r="BL32" i="16"/>
  <c r="BM32" i="16"/>
  <c r="BL34" i="16"/>
  <c r="BM34" i="16"/>
  <c r="BL35" i="16"/>
  <c r="BM35" i="16"/>
  <c r="BL36" i="16"/>
  <c r="BM36" i="16"/>
  <c r="BL37" i="16"/>
  <c r="BM37" i="16"/>
  <c r="BL38" i="16"/>
  <c r="BM38" i="16"/>
  <c r="BL39" i="16"/>
  <c r="BM39" i="16"/>
  <c r="BM40" i="16"/>
  <c r="BL41" i="16"/>
  <c r="BM41" i="16"/>
  <c r="BL42" i="16"/>
  <c r="BM42" i="16"/>
  <c r="BL55" i="16"/>
  <c r="BM55" i="16"/>
  <c r="BL62" i="16"/>
  <c r="BM62" i="16"/>
  <c r="BL63" i="16"/>
  <c r="BM63" i="16"/>
  <c r="BL68" i="16"/>
  <c r="BM68" i="16"/>
  <c r="BL69" i="16"/>
  <c r="BM69" i="16"/>
  <c r="BL70" i="16"/>
  <c r="BM70" i="16"/>
  <c r="BL71" i="16"/>
  <c r="BM71" i="16"/>
  <c r="BL72" i="16"/>
  <c r="BM72" i="16"/>
  <c r="BL73" i="16"/>
  <c r="BM73" i="16"/>
  <c r="BL74" i="16"/>
  <c r="BM74" i="16"/>
  <c r="BL75" i="16"/>
  <c r="BM75" i="16"/>
  <c r="BM76" i="16"/>
  <c r="BL77" i="16"/>
  <c r="BM77" i="16"/>
  <c r="BL82" i="16"/>
  <c r="BM82" i="16"/>
  <c r="BL83" i="16"/>
  <c r="BM83" i="16"/>
  <c r="BL84" i="16"/>
  <c r="BM84" i="16"/>
  <c r="BL85" i="16"/>
  <c r="BM85" i="16"/>
  <c r="BL86" i="16"/>
  <c r="BM86" i="16"/>
  <c r="BL87" i="16"/>
  <c r="BM87" i="16"/>
  <c r="BL88" i="16"/>
  <c r="BM88" i="16"/>
  <c r="BL89" i="16"/>
  <c r="BM89" i="16"/>
  <c r="BL91" i="16"/>
  <c r="BM91" i="16"/>
  <c r="BL92" i="16"/>
  <c r="BM92" i="16"/>
  <c r="BL93" i="16"/>
  <c r="BM93" i="16"/>
  <c r="BL106" i="16"/>
  <c r="BM106" i="16"/>
  <c r="BL107" i="16"/>
  <c r="BM107" i="16"/>
  <c r="BL108" i="16"/>
  <c r="BM108" i="16"/>
  <c r="BL109" i="16"/>
  <c r="BM109" i="16"/>
  <c r="BL110" i="16"/>
  <c r="BM110" i="16"/>
  <c r="BL111" i="16"/>
  <c r="BM111" i="16"/>
  <c r="BL112" i="16"/>
  <c r="BM112" i="16"/>
  <c r="BL113" i="16"/>
  <c r="BM113" i="16"/>
  <c r="BL114" i="16"/>
  <c r="BM114" i="16"/>
  <c r="BL115" i="16"/>
  <c r="BM115" i="16"/>
  <c r="BL116" i="16"/>
  <c r="BM116" i="16"/>
  <c r="BL117" i="16"/>
  <c r="BM117" i="16"/>
  <c r="BL118" i="16"/>
  <c r="BM118" i="16"/>
  <c r="BL119" i="16"/>
  <c r="BM119" i="16"/>
  <c r="BL120" i="16"/>
  <c r="BM120" i="16"/>
  <c r="BL121" i="16"/>
  <c r="BM121" i="16"/>
  <c r="BM122" i="16"/>
  <c r="BL123" i="16"/>
  <c r="BM123" i="16"/>
  <c r="BL124" i="16"/>
  <c r="BM124" i="16"/>
  <c r="BL125" i="16"/>
  <c r="BM125" i="16"/>
  <c r="BL129" i="16"/>
  <c r="BM129" i="16"/>
  <c r="BL130" i="16"/>
  <c r="BM130" i="16"/>
  <c r="BL131" i="16"/>
  <c r="BM131" i="16"/>
  <c r="BL132" i="16"/>
  <c r="BM132" i="16"/>
  <c r="BL133" i="16"/>
  <c r="BM133" i="16"/>
  <c r="BL134" i="16"/>
  <c r="BM134" i="16"/>
  <c r="BL135" i="16"/>
  <c r="BM135" i="16"/>
  <c r="BL138" i="16"/>
  <c r="BM138" i="16"/>
  <c r="BL139" i="16"/>
  <c r="BM139" i="16"/>
  <c r="BL140" i="16"/>
  <c r="BM140" i="16"/>
  <c r="BL141" i="16"/>
  <c r="BM141" i="16"/>
  <c r="BL142" i="16"/>
  <c r="BM142" i="16"/>
  <c r="BM143" i="16"/>
  <c r="BL144" i="16"/>
  <c r="BM144" i="16"/>
  <c r="BL145" i="16"/>
  <c r="BM145" i="16"/>
  <c r="BL146" i="16"/>
  <c r="BM146" i="16"/>
  <c r="BL147" i="16"/>
  <c r="BM147" i="16"/>
  <c r="BL148" i="16"/>
  <c r="BM148" i="16"/>
  <c r="BL149" i="16"/>
  <c r="BM149" i="16"/>
  <c r="BL161" i="16"/>
  <c r="BM161" i="16"/>
  <c r="BF171" i="16"/>
  <c r="BJ17" i="16"/>
  <c r="BK17" i="16"/>
  <c r="BJ18" i="16"/>
  <c r="BK18" i="16"/>
  <c r="BJ19" i="16"/>
  <c r="BK19" i="16"/>
  <c r="BJ20" i="16"/>
  <c r="BK20" i="16"/>
  <c r="BJ21" i="16"/>
  <c r="BK21" i="16"/>
  <c r="BJ22" i="16"/>
  <c r="BK22" i="16"/>
  <c r="BJ23" i="16"/>
  <c r="BK23" i="16"/>
  <c r="BJ24" i="16"/>
  <c r="BK24" i="16"/>
  <c r="BJ25" i="16"/>
  <c r="BK25" i="16"/>
  <c r="BJ26" i="16"/>
  <c r="BK26" i="16"/>
  <c r="BJ27" i="16"/>
  <c r="BK27" i="16"/>
  <c r="BJ28" i="16"/>
  <c r="BK28" i="16"/>
  <c r="BJ31" i="16"/>
  <c r="BK31" i="16"/>
  <c r="BJ32" i="16"/>
  <c r="BK32" i="16"/>
  <c r="BJ34" i="16"/>
  <c r="BK34" i="16"/>
  <c r="BJ35" i="16"/>
  <c r="BK35" i="16"/>
  <c r="BJ36" i="16"/>
  <c r="BK36" i="16"/>
  <c r="BJ37" i="16"/>
  <c r="BK37" i="16"/>
  <c r="BJ38" i="16"/>
  <c r="BK38" i="16"/>
  <c r="BJ39" i="16"/>
  <c r="BK39" i="16"/>
  <c r="BJ40" i="16"/>
  <c r="BK40" i="16"/>
  <c r="BJ41" i="16"/>
  <c r="BK41" i="16"/>
  <c r="BJ42" i="16"/>
  <c r="BK42" i="16"/>
  <c r="BJ55" i="16"/>
  <c r="BK55" i="16"/>
  <c r="BJ62" i="16"/>
  <c r="BK62" i="16"/>
  <c r="BJ63" i="16"/>
  <c r="BK63" i="16"/>
  <c r="BJ68" i="16"/>
  <c r="BK68" i="16"/>
  <c r="BJ69" i="16"/>
  <c r="BK69" i="16"/>
  <c r="BJ70" i="16"/>
  <c r="BK70" i="16"/>
  <c r="BJ71" i="16"/>
  <c r="BK71" i="16"/>
  <c r="BJ72" i="16"/>
  <c r="BK72" i="16"/>
  <c r="BJ73" i="16"/>
  <c r="BK73" i="16"/>
  <c r="BJ74" i="16"/>
  <c r="BK74" i="16"/>
  <c r="BJ75" i="16"/>
  <c r="BK75" i="16"/>
  <c r="BJ76" i="16"/>
  <c r="BK76" i="16"/>
  <c r="BJ77" i="16"/>
  <c r="BK77" i="16"/>
  <c r="BJ82" i="16"/>
  <c r="BK82" i="16"/>
  <c r="BJ83" i="16"/>
  <c r="BK83" i="16"/>
  <c r="BJ84" i="16"/>
  <c r="BK84" i="16"/>
  <c r="BJ85" i="16"/>
  <c r="BK85" i="16"/>
  <c r="BJ86" i="16"/>
  <c r="BK86" i="16"/>
  <c r="BJ87" i="16"/>
  <c r="BK87" i="16"/>
  <c r="BJ88" i="16"/>
  <c r="BK88" i="16"/>
  <c r="BJ89" i="16"/>
  <c r="BK89" i="16"/>
  <c r="BJ91" i="16"/>
  <c r="BK91" i="16"/>
  <c r="BJ92" i="16"/>
  <c r="BK92" i="16"/>
  <c r="BJ93" i="16"/>
  <c r="BK93" i="16"/>
  <c r="BJ106" i="16"/>
  <c r="BK106" i="16"/>
  <c r="BJ107" i="16"/>
  <c r="BK107" i="16"/>
  <c r="BJ108" i="16"/>
  <c r="BK108" i="16"/>
  <c r="BJ109" i="16"/>
  <c r="BK109" i="16"/>
  <c r="BJ110" i="16"/>
  <c r="BK110" i="16"/>
  <c r="BJ111" i="16"/>
  <c r="BK111" i="16"/>
  <c r="BJ112" i="16"/>
  <c r="BK112" i="16"/>
  <c r="BJ113" i="16"/>
  <c r="BK113" i="16"/>
  <c r="BJ114" i="16"/>
  <c r="BK114" i="16"/>
  <c r="BJ115" i="16"/>
  <c r="BK115" i="16"/>
  <c r="BJ116" i="16"/>
  <c r="BK116" i="16"/>
  <c r="BJ117" i="16"/>
  <c r="BK117" i="16"/>
  <c r="BJ118" i="16"/>
  <c r="BK118" i="16"/>
  <c r="BJ119" i="16"/>
  <c r="BK119" i="16"/>
  <c r="BJ120" i="16"/>
  <c r="BK120" i="16"/>
  <c r="BJ121" i="16"/>
  <c r="BK121" i="16"/>
  <c r="BJ122" i="16"/>
  <c r="BK122" i="16"/>
  <c r="BJ123" i="16"/>
  <c r="BK123" i="16"/>
  <c r="BJ124" i="16"/>
  <c r="BK124" i="16"/>
  <c r="BJ125" i="16"/>
  <c r="BK125" i="16"/>
  <c r="BJ129" i="16"/>
  <c r="BK129" i="16"/>
  <c r="BJ130" i="16"/>
  <c r="BK130" i="16"/>
  <c r="BJ131" i="16"/>
  <c r="BK131" i="16"/>
  <c r="BJ132" i="16"/>
  <c r="BK132" i="16"/>
  <c r="BJ133" i="16"/>
  <c r="BK133" i="16"/>
  <c r="BJ134" i="16"/>
  <c r="BK134" i="16"/>
  <c r="BJ135" i="16"/>
  <c r="BK135" i="16"/>
  <c r="BJ138" i="16"/>
  <c r="BK138" i="16"/>
  <c r="BJ139" i="16"/>
  <c r="BK139" i="16"/>
  <c r="BJ140" i="16"/>
  <c r="BK140" i="16"/>
  <c r="BJ141" i="16"/>
  <c r="BK141" i="16"/>
  <c r="BJ142" i="16"/>
  <c r="BK142" i="16"/>
  <c r="BJ143" i="16"/>
  <c r="BK143" i="16"/>
  <c r="BJ144" i="16"/>
  <c r="BK144" i="16"/>
  <c r="BJ145" i="16"/>
  <c r="BK145" i="16"/>
  <c r="BJ146" i="16"/>
  <c r="BK146" i="16"/>
  <c r="BJ147" i="16"/>
  <c r="BK147" i="16"/>
  <c r="BJ148" i="16"/>
  <c r="BK148" i="16"/>
  <c r="BJ149" i="16"/>
  <c r="BK149" i="16"/>
  <c r="BJ161" i="16"/>
  <c r="BK161" i="16"/>
  <c r="BE171" i="16"/>
  <c r="BH17" i="16"/>
  <c r="BI17" i="16"/>
  <c r="BH18" i="16"/>
  <c r="BI18" i="16"/>
  <c r="BH19" i="16"/>
  <c r="BI19" i="16"/>
  <c r="BH20" i="16"/>
  <c r="BI20" i="16"/>
  <c r="BH21" i="16"/>
  <c r="BI21" i="16"/>
  <c r="BH22" i="16"/>
  <c r="BI22" i="16"/>
  <c r="BH23" i="16"/>
  <c r="BI23" i="16"/>
  <c r="BH24" i="16"/>
  <c r="BI24" i="16"/>
  <c r="BH25" i="16"/>
  <c r="BI25" i="16"/>
  <c r="BH26" i="16"/>
  <c r="BI26" i="16"/>
  <c r="BH27" i="16"/>
  <c r="BI27" i="16"/>
  <c r="BH28" i="16"/>
  <c r="BI28" i="16"/>
  <c r="BH31" i="16"/>
  <c r="BI31" i="16"/>
  <c r="BH32" i="16"/>
  <c r="BI32" i="16"/>
  <c r="BH34" i="16"/>
  <c r="BI34" i="16"/>
  <c r="BH35" i="16"/>
  <c r="BI35" i="16"/>
  <c r="BH36" i="16"/>
  <c r="BI36" i="16"/>
  <c r="BH37" i="16"/>
  <c r="BI37" i="16"/>
  <c r="BH38" i="16"/>
  <c r="BI38" i="16"/>
  <c r="BH39" i="16"/>
  <c r="BI39" i="16"/>
  <c r="BH40" i="16"/>
  <c r="BI40" i="16"/>
  <c r="BH41" i="16"/>
  <c r="BI41" i="16"/>
  <c r="BI42" i="16"/>
  <c r="BI55" i="16"/>
  <c r="BH62" i="16"/>
  <c r="BI62" i="16"/>
  <c r="BH63" i="16"/>
  <c r="BI63" i="16"/>
  <c r="BH68" i="16"/>
  <c r="BI68" i="16"/>
  <c r="BH69" i="16"/>
  <c r="BI69" i="16"/>
  <c r="BH70" i="16"/>
  <c r="BI70" i="16"/>
  <c r="BH71" i="16"/>
  <c r="BI71" i="16"/>
  <c r="BH72" i="16"/>
  <c r="BI72" i="16"/>
  <c r="BH73" i="16"/>
  <c r="BI73" i="16"/>
  <c r="BH74" i="16"/>
  <c r="BI74" i="16"/>
  <c r="BH75" i="16"/>
  <c r="BI75" i="16"/>
  <c r="BH76" i="16"/>
  <c r="BI76" i="16"/>
  <c r="BH77" i="16"/>
  <c r="BI77" i="16"/>
  <c r="BH82" i="16"/>
  <c r="BI82" i="16"/>
  <c r="BH83" i="16"/>
  <c r="BI83" i="16"/>
  <c r="BH84" i="16"/>
  <c r="BI84" i="16"/>
  <c r="BH85" i="16"/>
  <c r="BI85" i="16"/>
  <c r="BH86" i="16"/>
  <c r="BI86" i="16"/>
  <c r="BH87" i="16"/>
  <c r="BI87" i="16"/>
  <c r="BH88" i="16"/>
  <c r="BI88" i="16"/>
  <c r="BH89" i="16"/>
  <c r="BI89" i="16"/>
  <c r="BH91" i="16"/>
  <c r="BI91" i="16"/>
  <c r="BH92" i="16"/>
  <c r="BI92" i="16"/>
  <c r="BH93" i="16"/>
  <c r="BI93" i="16"/>
  <c r="BH106" i="16"/>
  <c r="BI106" i="16"/>
  <c r="BH107" i="16"/>
  <c r="BI107" i="16"/>
  <c r="BI108" i="16"/>
  <c r="BI109" i="16"/>
  <c r="BH110" i="16"/>
  <c r="BI110" i="16"/>
  <c r="BH111" i="16"/>
  <c r="BI111" i="16"/>
  <c r="BH112" i="16"/>
  <c r="BI112" i="16"/>
  <c r="BH113" i="16"/>
  <c r="BI113" i="16"/>
  <c r="BH114" i="16"/>
  <c r="BI114" i="16"/>
  <c r="BH115" i="16"/>
  <c r="BI115" i="16"/>
  <c r="BH116" i="16"/>
  <c r="BI116" i="16"/>
  <c r="BI117" i="16"/>
  <c r="BH118" i="16"/>
  <c r="BI118" i="16"/>
  <c r="BH119" i="16"/>
  <c r="BI119" i="16"/>
  <c r="BH120" i="16"/>
  <c r="BI120" i="16"/>
  <c r="BH121" i="16"/>
  <c r="BI121" i="16"/>
  <c r="BI122" i="16"/>
  <c r="BH123" i="16"/>
  <c r="BI123" i="16"/>
  <c r="BH124" i="16"/>
  <c r="BI124" i="16"/>
  <c r="BH125" i="16"/>
  <c r="BI125" i="16"/>
  <c r="BI129" i="16"/>
  <c r="BH130" i="16"/>
  <c r="BI130" i="16"/>
  <c r="BH131" i="16"/>
  <c r="BI131" i="16"/>
  <c r="BH132" i="16"/>
  <c r="BI132" i="16"/>
  <c r="BI133" i="16"/>
  <c r="BH134" i="16"/>
  <c r="BI134" i="16"/>
  <c r="BI135" i="16"/>
  <c r="BI138" i="16"/>
  <c r="BH139" i="16"/>
  <c r="BI139" i="16"/>
  <c r="BH140" i="16"/>
  <c r="BI140" i="16"/>
  <c r="BI141" i="16"/>
  <c r="BH142" i="16"/>
  <c r="BI142" i="16"/>
  <c r="BI143" i="16"/>
  <c r="BH144" i="16"/>
  <c r="BI144" i="16"/>
  <c r="BH145" i="16"/>
  <c r="BI145" i="16"/>
  <c r="BH146" i="16"/>
  <c r="BI146" i="16"/>
  <c r="BH147" i="16"/>
  <c r="BI147" i="16"/>
  <c r="BH148" i="16"/>
  <c r="BI148" i="16"/>
  <c r="BH149" i="16"/>
  <c r="BI149" i="16"/>
  <c r="BH161" i="16"/>
  <c r="BI161" i="16"/>
  <c r="BD171" i="16"/>
  <c r="BN47" i="17"/>
  <c r="BO47" i="17"/>
  <c r="BG207" i="17"/>
  <c r="BL47" i="17"/>
  <c r="BM47" i="17"/>
  <c r="BF207" i="17"/>
  <c r="BJ47" i="17"/>
  <c r="BK47" i="17"/>
  <c r="BE207" i="17"/>
  <c r="BH47" i="17"/>
  <c r="BI47" i="17"/>
  <c r="BD207" i="17"/>
  <c r="BN99" i="17"/>
  <c r="BO99" i="17"/>
  <c r="BO168" i="17"/>
  <c r="BG206" i="17"/>
  <c r="BL99" i="17"/>
  <c r="BM99" i="17"/>
  <c r="BM168" i="17"/>
  <c r="BF206" i="17"/>
  <c r="BJ99" i="17"/>
  <c r="BK99" i="17"/>
  <c r="BK168" i="17"/>
  <c r="BE206" i="17"/>
  <c r="BH99" i="17"/>
  <c r="BI99" i="17"/>
  <c r="BH168" i="17"/>
  <c r="BI168" i="17"/>
  <c r="BD206" i="17"/>
  <c r="BN33" i="17"/>
  <c r="BO33" i="17"/>
  <c r="BN34" i="17"/>
  <c r="BO34" i="17"/>
  <c r="BN46" i="17"/>
  <c r="BO46" i="17"/>
  <c r="BN48" i="17"/>
  <c r="BO48" i="17"/>
  <c r="BN49" i="17"/>
  <c r="BO49" i="17"/>
  <c r="BN50" i="17"/>
  <c r="BO50" i="17"/>
  <c r="BN51" i="17"/>
  <c r="BO51" i="17"/>
  <c r="BN52" i="17"/>
  <c r="BO52" i="17"/>
  <c r="BN53" i="17"/>
  <c r="BO53" i="17"/>
  <c r="BN54" i="17"/>
  <c r="BO54" i="17"/>
  <c r="BN55" i="17"/>
  <c r="BO55" i="17"/>
  <c r="BN56" i="17"/>
  <c r="BO56" i="17"/>
  <c r="BN57" i="17"/>
  <c r="BO57" i="17"/>
  <c r="BN58" i="17"/>
  <c r="BO58" i="17"/>
  <c r="BN59" i="17"/>
  <c r="BO59" i="17"/>
  <c r="BN60" i="17"/>
  <c r="BO60" i="17"/>
  <c r="BN61" i="17"/>
  <c r="BO61" i="17"/>
  <c r="BN62" i="17"/>
  <c r="BO62" i="17"/>
  <c r="BN63" i="17"/>
  <c r="BO63" i="17"/>
  <c r="BN64" i="17"/>
  <c r="BO64" i="17"/>
  <c r="BN65" i="17"/>
  <c r="BO65" i="17"/>
  <c r="BO66" i="17"/>
  <c r="BO67" i="17"/>
  <c r="BN68" i="17"/>
  <c r="BO68" i="17"/>
  <c r="BN69" i="17"/>
  <c r="BO69" i="17"/>
  <c r="BN70" i="17"/>
  <c r="BO70" i="17"/>
  <c r="BN72" i="17"/>
  <c r="BO72" i="17"/>
  <c r="BN73" i="17"/>
  <c r="BO73" i="17"/>
  <c r="BN74" i="17"/>
  <c r="BO74" i="17"/>
  <c r="BN98" i="17"/>
  <c r="BO98" i="17"/>
  <c r="BN137" i="17"/>
  <c r="BO137" i="17"/>
  <c r="BN138" i="17"/>
  <c r="BO138" i="17"/>
  <c r="BN139" i="17"/>
  <c r="BO139" i="17"/>
  <c r="BN140" i="17"/>
  <c r="BO140" i="17"/>
  <c r="BN141" i="17"/>
  <c r="BO141" i="17"/>
  <c r="BN142" i="17"/>
  <c r="BO142" i="17"/>
  <c r="BN143" i="17"/>
  <c r="BO143" i="17"/>
  <c r="BN144" i="17"/>
  <c r="BO144" i="17"/>
  <c r="BN146" i="17"/>
  <c r="BO146" i="17"/>
  <c r="BN147" i="17"/>
  <c r="BO147" i="17"/>
  <c r="BN148" i="17"/>
  <c r="BO148" i="17"/>
  <c r="BN149" i="17"/>
  <c r="BO149" i="17"/>
  <c r="BO150" i="17"/>
  <c r="BG205" i="17"/>
  <c r="BL33" i="17"/>
  <c r="BM33" i="17"/>
  <c r="BL34" i="17"/>
  <c r="BM34" i="17"/>
  <c r="BL46" i="17"/>
  <c r="BM46" i="17"/>
  <c r="BL48" i="17"/>
  <c r="BM48" i="17"/>
  <c r="BL49" i="17"/>
  <c r="BM49" i="17"/>
  <c r="BL50" i="17"/>
  <c r="BM50" i="17"/>
  <c r="BL51" i="17"/>
  <c r="BM51" i="17"/>
  <c r="BL52" i="17"/>
  <c r="BM52" i="17"/>
  <c r="BL53" i="17"/>
  <c r="BM53" i="17"/>
  <c r="BL54" i="17"/>
  <c r="BM54" i="17"/>
  <c r="BL55" i="17"/>
  <c r="BM55" i="17"/>
  <c r="BL56" i="17"/>
  <c r="BM56" i="17"/>
  <c r="BL57" i="17"/>
  <c r="BM57" i="17"/>
  <c r="BL58" i="17"/>
  <c r="BM58" i="17"/>
  <c r="BL59" i="17"/>
  <c r="BM59" i="17"/>
  <c r="BL60" i="17"/>
  <c r="BM60" i="17"/>
  <c r="BL61" i="17"/>
  <c r="BM61" i="17"/>
  <c r="BL62" i="17"/>
  <c r="BM62" i="17"/>
  <c r="BL63" i="17"/>
  <c r="BM63" i="17"/>
  <c r="BL64" i="17"/>
  <c r="BM64" i="17"/>
  <c r="BL65" i="17"/>
  <c r="BM65" i="17"/>
  <c r="BM66" i="17"/>
  <c r="BM67" i="17"/>
  <c r="BL68" i="17"/>
  <c r="BM68" i="17"/>
  <c r="BL69" i="17"/>
  <c r="BM69" i="17"/>
  <c r="BL70" i="17"/>
  <c r="BM70" i="17"/>
  <c r="BL72" i="17"/>
  <c r="BM72" i="17"/>
  <c r="BL73" i="17"/>
  <c r="BM73" i="17"/>
  <c r="BL74" i="17"/>
  <c r="BM74" i="17"/>
  <c r="BL98" i="17"/>
  <c r="BM98" i="17"/>
  <c r="BL137" i="17"/>
  <c r="BM137" i="17"/>
  <c r="BL138" i="17"/>
  <c r="BM138" i="17"/>
  <c r="BL139" i="17"/>
  <c r="BM139" i="17"/>
  <c r="BL140" i="17"/>
  <c r="BM140" i="17"/>
  <c r="BL141" i="17"/>
  <c r="BM141" i="17"/>
  <c r="BL142" i="17"/>
  <c r="BM142" i="17"/>
  <c r="BL143" i="17"/>
  <c r="BM143" i="17"/>
  <c r="BL144" i="17"/>
  <c r="BM144" i="17"/>
  <c r="BL146" i="17"/>
  <c r="BM146" i="17"/>
  <c r="BL147" i="17"/>
  <c r="BM147" i="17"/>
  <c r="BL148" i="17"/>
  <c r="BM148" i="17"/>
  <c r="BL149" i="17"/>
  <c r="BM149" i="17"/>
  <c r="BM150" i="17"/>
  <c r="BF205" i="17"/>
  <c r="BJ33" i="17"/>
  <c r="BK33" i="17"/>
  <c r="BJ34" i="17"/>
  <c r="BK34" i="17"/>
  <c r="BJ46" i="17"/>
  <c r="BK46" i="17"/>
  <c r="BJ48" i="17"/>
  <c r="BK48" i="17"/>
  <c r="BJ49" i="17"/>
  <c r="BK49" i="17"/>
  <c r="BJ50" i="17"/>
  <c r="BK50" i="17"/>
  <c r="BJ51" i="17"/>
  <c r="BK51" i="17"/>
  <c r="BJ52" i="17"/>
  <c r="BK52" i="17"/>
  <c r="BJ53" i="17"/>
  <c r="BK53" i="17"/>
  <c r="BJ54" i="17"/>
  <c r="BK54" i="17"/>
  <c r="BJ55" i="17"/>
  <c r="BK55" i="17"/>
  <c r="BJ56" i="17"/>
  <c r="BK56" i="17"/>
  <c r="BJ57" i="17"/>
  <c r="BK57" i="17"/>
  <c r="BJ58" i="17"/>
  <c r="BK58" i="17"/>
  <c r="BJ59" i="17"/>
  <c r="BK59" i="17"/>
  <c r="BJ60" i="17"/>
  <c r="BK60" i="17"/>
  <c r="BJ61" i="17"/>
  <c r="BK61" i="17"/>
  <c r="BJ62" i="17"/>
  <c r="BK62" i="17"/>
  <c r="BJ63" i="17"/>
  <c r="BK63" i="17"/>
  <c r="BJ64" i="17"/>
  <c r="BK64" i="17"/>
  <c r="BJ65" i="17"/>
  <c r="BK65" i="17"/>
  <c r="BK66" i="17"/>
  <c r="BJ67" i="17"/>
  <c r="BK67" i="17"/>
  <c r="BJ68" i="17"/>
  <c r="BK68" i="17"/>
  <c r="BJ69" i="17"/>
  <c r="BK69" i="17"/>
  <c r="BJ70" i="17"/>
  <c r="BK70" i="17"/>
  <c r="BJ72" i="17"/>
  <c r="BK72" i="17"/>
  <c r="BJ73" i="17"/>
  <c r="BK73" i="17"/>
  <c r="BJ74" i="17"/>
  <c r="BK74" i="17"/>
  <c r="BJ98" i="17"/>
  <c r="BK98" i="17"/>
  <c r="BJ137" i="17"/>
  <c r="BK137" i="17"/>
  <c r="BJ138" i="17"/>
  <c r="BK138" i="17"/>
  <c r="BJ139" i="17"/>
  <c r="BK139" i="17"/>
  <c r="BJ140" i="17"/>
  <c r="BK140" i="17"/>
  <c r="BJ141" i="17"/>
  <c r="BK141" i="17"/>
  <c r="BJ142" i="17"/>
  <c r="BK142" i="17"/>
  <c r="BJ143" i="17"/>
  <c r="BK143" i="17"/>
  <c r="BJ144" i="17"/>
  <c r="BK144" i="17"/>
  <c r="BJ146" i="17"/>
  <c r="BK146" i="17"/>
  <c r="BJ147" i="17"/>
  <c r="BK147" i="17"/>
  <c r="BJ148" i="17"/>
  <c r="BK148" i="17"/>
  <c r="BJ149" i="17"/>
  <c r="BK149" i="17"/>
  <c r="BK150" i="17"/>
  <c r="BE205" i="17"/>
  <c r="BH33" i="17"/>
  <c r="BI33" i="17"/>
  <c r="BH34" i="17"/>
  <c r="BI34" i="17"/>
  <c r="BH46" i="17"/>
  <c r="BI46" i="17"/>
  <c r="BH48" i="17"/>
  <c r="BI48" i="17"/>
  <c r="BH49" i="17"/>
  <c r="BI49" i="17"/>
  <c r="BH50" i="17"/>
  <c r="BI50" i="17"/>
  <c r="BH51" i="17"/>
  <c r="BI51" i="17"/>
  <c r="BH52" i="17"/>
  <c r="BI52" i="17"/>
  <c r="BH53" i="17"/>
  <c r="BI53" i="17"/>
  <c r="BH54" i="17"/>
  <c r="BI54" i="17"/>
  <c r="BH55" i="17"/>
  <c r="BI55" i="17"/>
  <c r="BH56" i="17"/>
  <c r="BI56" i="17"/>
  <c r="BH57" i="17"/>
  <c r="BI57" i="17"/>
  <c r="BH58" i="17"/>
  <c r="BI58" i="17"/>
  <c r="BH59" i="17"/>
  <c r="BI59" i="17"/>
  <c r="BH60" i="17"/>
  <c r="BI60" i="17"/>
  <c r="BH61" i="17"/>
  <c r="BI61" i="17"/>
  <c r="BH62" i="17"/>
  <c r="BI62" i="17"/>
  <c r="BH63" i="17"/>
  <c r="BI63" i="17"/>
  <c r="BI64" i="17"/>
  <c r="BH65" i="17"/>
  <c r="BI65" i="17"/>
  <c r="BH66" i="17"/>
  <c r="BI66" i="17"/>
  <c r="BI67" i="17"/>
  <c r="BH68" i="17"/>
  <c r="BI68" i="17"/>
  <c r="BH69" i="17"/>
  <c r="BI69" i="17"/>
  <c r="BH70" i="17"/>
  <c r="BI70" i="17"/>
  <c r="BH72" i="17"/>
  <c r="BI72" i="17"/>
  <c r="BH73" i="17"/>
  <c r="BI73" i="17"/>
  <c r="BH74" i="17"/>
  <c r="BI74" i="17"/>
  <c r="BH98" i="17"/>
  <c r="BI98" i="17"/>
  <c r="BH137" i="17"/>
  <c r="BI137" i="17"/>
  <c r="BH138" i="17"/>
  <c r="BI138" i="17"/>
  <c r="BH139" i="17"/>
  <c r="BI139" i="17"/>
  <c r="BH140" i="17"/>
  <c r="BI140" i="17"/>
  <c r="BH141" i="17"/>
  <c r="BI141" i="17"/>
  <c r="BH142" i="17"/>
  <c r="BI142" i="17"/>
  <c r="BH143" i="17"/>
  <c r="BI143" i="17"/>
  <c r="BH144" i="17"/>
  <c r="BI144" i="17"/>
  <c r="BH146" i="17"/>
  <c r="BI146" i="17"/>
  <c r="BH147" i="17"/>
  <c r="BI147" i="17"/>
  <c r="BH148" i="17"/>
  <c r="BI148" i="17"/>
  <c r="BH149" i="17"/>
  <c r="BI149" i="17"/>
  <c r="BH150" i="17"/>
  <c r="BI150" i="17"/>
  <c r="BD205" i="17"/>
  <c r="BN109" i="17"/>
  <c r="BO109" i="17"/>
  <c r="BG204" i="17"/>
  <c r="BL109" i="17"/>
  <c r="BM109" i="17"/>
  <c r="BF204" i="17"/>
  <c r="BJ109" i="17"/>
  <c r="BK109" i="17"/>
  <c r="BE204" i="17"/>
  <c r="BH109" i="17"/>
  <c r="BI109" i="17"/>
  <c r="BD204" i="17"/>
  <c r="BN20" i="17"/>
  <c r="BO20" i="17"/>
  <c r="BN21" i="17"/>
  <c r="BO21" i="17"/>
  <c r="BN22" i="17"/>
  <c r="BO22" i="17"/>
  <c r="BN23" i="17"/>
  <c r="BO23" i="17"/>
  <c r="BN24" i="17"/>
  <c r="BO24" i="17"/>
  <c r="BN76" i="17"/>
  <c r="BO76" i="17"/>
  <c r="BG203" i="17"/>
  <c r="BL20" i="17"/>
  <c r="BM20" i="17"/>
  <c r="BL21" i="17"/>
  <c r="BM21" i="17"/>
  <c r="BL22" i="17"/>
  <c r="BM22" i="17"/>
  <c r="BL23" i="17"/>
  <c r="BM23" i="17"/>
  <c r="BL24" i="17"/>
  <c r="BM24" i="17"/>
  <c r="BL76" i="17"/>
  <c r="BM76" i="17"/>
  <c r="BF203" i="17"/>
  <c r="BJ20" i="17"/>
  <c r="BK20" i="17"/>
  <c r="BJ21" i="17"/>
  <c r="BK21" i="17"/>
  <c r="BJ22" i="17"/>
  <c r="BK22" i="17"/>
  <c r="BJ23" i="17"/>
  <c r="BK23" i="17"/>
  <c r="BJ24" i="17"/>
  <c r="BK24" i="17"/>
  <c r="BJ76" i="17"/>
  <c r="BK76" i="17"/>
  <c r="BE203" i="17"/>
  <c r="BH20" i="17"/>
  <c r="BI20" i="17"/>
  <c r="BH21" i="17"/>
  <c r="BI21" i="17"/>
  <c r="BH22" i="17"/>
  <c r="BI22" i="17"/>
  <c r="BH23" i="17"/>
  <c r="BI23" i="17"/>
  <c r="BH24" i="17"/>
  <c r="BI24" i="17"/>
  <c r="BH76" i="17"/>
  <c r="BI76" i="17"/>
  <c r="BD203" i="17"/>
  <c r="BN17" i="17"/>
  <c r="BO17" i="17"/>
  <c r="BN44" i="17"/>
  <c r="BO44" i="17"/>
  <c r="BN71" i="17"/>
  <c r="BO71" i="17"/>
  <c r="BN95" i="17"/>
  <c r="BO95" i="17"/>
  <c r="BN100" i="17"/>
  <c r="BO100" i="17"/>
  <c r="BN101" i="17"/>
  <c r="BO101" i="17"/>
  <c r="BO102" i="17"/>
  <c r="BN103" i="17"/>
  <c r="BO103" i="17"/>
  <c r="BN104" i="17"/>
  <c r="BO104" i="17"/>
  <c r="BO105" i="17"/>
  <c r="BN106" i="17"/>
  <c r="BO106" i="17"/>
  <c r="BN107" i="17"/>
  <c r="BO107" i="17"/>
  <c r="BN108" i="17"/>
  <c r="BO108" i="17"/>
  <c r="BN152" i="17"/>
  <c r="BO152" i="17"/>
  <c r="BN153" i="17"/>
  <c r="BO153" i="17"/>
  <c r="BN154" i="17"/>
  <c r="BO154" i="17"/>
  <c r="BO155" i="17"/>
  <c r="BO156" i="17"/>
  <c r="BO157" i="17"/>
  <c r="BO158" i="17"/>
  <c r="BN159" i="17"/>
  <c r="BO159" i="17"/>
  <c r="BN160" i="17"/>
  <c r="BO160" i="17"/>
  <c r="BN161" i="17"/>
  <c r="BO161" i="17"/>
  <c r="BN162" i="17"/>
  <c r="BO162" i="17"/>
  <c r="BO163" i="17"/>
  <c r="BN164" i="17"/>
  <c r="BO164" i="17"/>
  <c r="BN165" i="17"/>
  <c r="BO165" i="17"/>
  <c r="BO166" i="17"/>
  <c r="BO171" i="17"/>
  <c r="BO172" i="17"/>
  <c r="BN173" i="17"/>
  <c r="BO173" i="17"/>
  <c r="BN174" i="17"/>
  <c r="BO174" i="17"/>
  <c r="BN175" i="17"/>
  <c r="BO175" i="17"/>
  <c r="BN176" i="17"/>
  <c r="BO176" i="17"/>
  <c r="BG202" i="17"/>
  <c r="BL44" i="17"/>
  <c r="BM44" i="17"/>
  <c r="BL71" i="17"/>
  <c r="BM71" i="17"/>
  <c r="BL95" i="17"/>
  <c r="BM95" i="17"/>
  <c r="BL100" i="17"/>
  <c r="BM100" i="17"/>
  <c r="BM101" i="17"/>
  <c r="BL102" i="17"/>
  <c r="BM102" i="17"/>
  <c r="BL103" i="17"/>
  <c r="BM103" i="17"/>
  <c r="BL104" i="17"/>
  <c r="BM104" i="17"/>
  <c r="BM105" i="17"/>
  <c r="BL106" i="17"/>
  <c r="BM106" i="17"/>
  <c r="BL107" i="17"/>
  <c r="BM107" i="17"/>
  <c r="BL108" i="17"/>
  <c r="BM108" i="17"/>
  <c r="BL152" i="17"/>
  <c r="BM152" i="17"/>
  <c r="BL153" i="17"/>
  <c r="BM153" i="17"/>
  <c r="BL154" i="17"/>
  <c r="BM154" i="17"/>
  <c r="BL155" i="17"/>
  <c r="BM155" i="17"/>
  <c r="BL156" i="17"/>
  <c r="BM156" i="17"/>
  <c r="BM157" i="17"/>
  <c r="BL158" i="17"/>
  <c r="BM158" i="17"/>
  <c r="BL159" i="17"/>
  <c r="BM159" i="17"/>
  <c r="BM160" i="17"/>
  <c r="BL161" i="17"/>
  <c r="BM161" i="17"/>
  <c r="BL162" i="17"/>
  <c r="BM162" i="17"/>
  <c r="BM163" i="17"/>
  <c r="BL164" i="17"/>
  <c r="BM164" i="17"/>
  <c r="BL165" i="17"/>
  <c r="BM165" i="17"/>
  <c r="BM166" i="17"/>
  <c r="BM171" i="17"/>
  <c r="BM172" i="17"/>
  <c r="BL173" i="17"/>
  <c r="BM173" i="17"/>
  <c r="BL174" i="17"/>
  <c r="BM174" i="17"/>
  <c r="BL175" i="17"/>
  <c r="BM175" i="17"/>
  <c r="BL176" i="17"/>
  <c r="BM176" i="17"/>
  <c r="BF202" i="17"/>
  <c r="BJ44" i="17"/>
  <c r="BK44" i="17"/>
  <c r="BJ71" i="17"/>
  <c r="BK71" i="17"/>
  <c r="BJ95" i="17"/>
  <c r="BK95" i="17"/>
  <c r="BJ100" i="17"/>
  <c r="BK100" i="17"/>
  <c r="BJ101" i="17"/>
  <c r="BK101" i="17"/>
  <c r="BJ102" i="17"/>
  <c r="BK102" i="17"/>
  <c r="BJ103" i="17"/>
  <c r="BK103" i="17"/>
  <c r="BJ104" i="17"/>
  <c r="BK104" i="17"/>
  <c r="BJ105" i="17"/>
  <c r="BK105" i="17"/>
  <c r="BJ106" i="17"/>
  <c r="BK106" i="17"/>
  <c r="BJ107" i="17"/>
  <c r="BK107" i="17"/>
  <c r="BJ108" i="17"/>
  <c r="BK108" i="17"/>
  <c r="BJ152" i="17"/>
  <c r="BK152" i="17"/>
  <c r="BJ153" i="17"/>
  <c r="BK153" i="17"/>
  <c r="BJ154" i="17"/>
  <c r="BK154" i="17"/>
  <c r="BJ155" i="17"/>
  <c r="BK155" i="17"/>
  <c r="BK156" i="17"/>
  <c r="BJ157" i="17"/>
  <c r="BK157" i="17"/>
  <c r="BJ158" i="17"/>
  <c r="BK158" i="17"/>
  <c r="BJ159" i="17"/>
  <c r="BK159" i="17"/>
  <c r="BJ160" i="17"/>
  <c r="BK160" i="17"/>
  <c r="BJ161" i="17"/>
  <c r="BK161" i="17"/>
  <c r="BJ162" i="17"/>
  <c r="BK162" i="17"/>
  <c r="BJ163" i="17"/>
  <c r="BK163" i="17"/>
  <c r="BK164" i="17"/>
  <c r="BJ165" i="17"/>
  <c r="BK165" i="17"/>
  <c r="BJ166" i="17"/>
  <c r="BK166" i="17"/>
  <c r="BJ171" i="17"/>
  <c r="BK171" i="17"/>
  <c r="BJ172" i="17"/>
  <c r="BK172" i="17"/>
  <c r="BJ173" i="17"/>
  <c r="BK173" i="17"/>
  <c r="BJ174" i="17"/>
  <c r="BK174" i="17"/>
  <c r="BJ175" i="17"/>
  <c r="BK175" i="17"/>
  <c r="BJ176" i="17"/>
  <c r="BK176" i="17"/>
  <c r="BE202" i="17"/>
  <c r="BH17" i="17"/>
  <c r="BI17" i="17"/>
  <c r="BH44" i="17"/>
  <c r="BI44" i="17"/>
  <c r="BH71" i="17"/>
  <c r="BI71" i="17"/>
  <c r="BH95" i="17"/>
  <c r="BI95" i="17"/>
  <c r="BH100" i="17"/>
  <c r="BI100" i="17"/>
  <c r="BI101" i="17"/>
  <c r="BI102" i="17"/>
  <c r="BH103" i="17"/>
  <c r="BI103" i="17"/>
  <c r="BH104" i="17"/>
  <c r="BI104" i="17"/>
  <c r="BI105" i="17"/>
  <c r="BH106" i="17"/>
  <c r="BI106" i="17"/>
  <c r="BI107" i="17"/>
  <c r="BH108" i="17"/>
  <c r="BI108" i="17"/>
  <c r="BH152" i="17"/>
  <c r="BI152" i="17"/>
  <c r="BH153" i="17"/>
  <c r="BI153" i="17"/>
  <c r="BH154" i="17"/>
  <c r="BI154" i="17"/>
  <c r="BI155" i="17"/>
  <c r="BH156" i="17"/>
  <c r="BI156" i="17"/>
  <c r="BH157" i="17"/>
  <c r="BI157" i="17"/>
  <c r="BH158" i="17"/>
  <c r="BI158" i="17"/>
  <c r="BH159" i="17"/>
  <c r="BI159" i="17"/>
  <c r="BI160" i="17"/>
  <c r="BI161" i="17"/>
  <c r="BI162" i="17"/>
  <c r="BH163" i="17"/>
  <c r="BI163" i="17"/>
  <c r="BI164" i="17"/>
  <c r="BI165" i="17"/>
  <c r="BH166" i="17"/>
  <c r="BI166" i="17"/>
  <c r="BH171" i="17"/>
  <c r="BI171" i="17"/>
  <c r="BH172" i="17"/>
  <c r="BI172" i="17"/>
  <c r="BH173" i="17"/>
  <c r="BI173" i="17"/>
  <c r="BI174" i="17"/>
  <c r="BH175" i="17"/>
  <c r="BI175" i="17"/>
  <c r="BH176" i="17"/>
  <c r="BI176" i="17"/>
  <c r="BD202" i="17"/>
  <c r="BN169" i="17"/>
  <c r="BO169" i="17"/>
  <c r="BG201" i="17"/>
  <c r="BL169" i="17"/>
  <c r="BM169" i="17"/>
  <c r="BF201" i="17"/>
  <c r="BJ169" i="17"/>
  <c r="BK169" i="17"/>
  <c r="BE201" i="17"/>
  <c r="BH169" i="17"/>
  <c r="BI169" i="17"/>
  <c r="BD201" i="17"/>
  <c r="BN82" i="17"/>
  <c r="BO82" i="17"/>
  <c r="BN83" i="17"/>
  <c r="BO83" i="17"/>
  <c r="BN84" i="17"/>
  <c r="BO84" i="17"/>
  <c r="BG200" i="17"/>
  <c r="BL82" i="17"/>
  <c r="BM82" i="17"/>
  <c r="BL83" i="17"/>
  <c r="BM83" i="17"/>
  <c r="BL84" i="17"/>
  <c r="BM84" i="17"/>
  <c r="BF200" i="17"/>
  <c r="BJ82" i="17"/>
  <c r="BK82" i="17"/>
  <c r="BJ83" i="17"/>
  <c r="BK83" i="17"/>
  <c r="BJ84" i="17"/>
  <c r="BK84" i="17"/>
  <c r="BE200" i="17"/>
  <c r="BH82" i="17"/>
  <c r="BI82" i="17"/>
  <c r="BH83" i="17"/>
  <c r="BI83" i="17"/>
  <c r="BH84" i="17"/>
  <c r="BI84" i="17"/>
  <c r="BD200" i="17"/>
  <c r="BN11" i="17"/>
  <c r="BO11" i="17"/>
  <c r="BN32" i="17"/>
  <c r="BO32" i="17"/>
  <c r="BO121" i="17"/>
  <c r="BN122" i="17"/>
  <c r="BO122" i="17"/>
  <c r="BN123" i="17"/>
  <c r="BO123" i="17"/>
  <c r="BN124" i="17"/>
  <c r="BO124" i="17"/>
  <c r="BO125" i="17"/>
  <c r="BO126" i="17"/>
  <c r="BN127" i="17"/>
  <c r="BO127" i="17"/>
  <c r="BO128" i="17"/>
  <c r="BN129" i="17"/>
  <c r="BO129" i="17"/>
  <c r="BG199" i="17"/>
  <c r="BL32" i="17"/>
  <c r="BM32" i="17"/>
  <c r="BL121" i="17"/>
  <c r="BM121" i="17"/>
  <c r="BL122" i="17"/>
  <c r="BM122" i="17"/>
  <c r="BL123" i="17"/>
  <c r="BM123" i="17"/>
  <c r="BL124" i="17"/>
  <c r="BM124" i="17"/>
  <c r="BM125" i="17"/>
  <c r="BL126" i="17"/>
  <c r="BM126" i="17"/>
  <c r="BL127" i="17"/>
  <c r="BM127" i="17"/>
  <c r="BM128" i="17"/>
  <c r="BL129" i="17"/>
  <c r="BM129" i="17"/>
  <c r="BF199" i="17"/>
  <c r="BJ11" i="17"/>
  <c r="BK11" i="17"/>
  <c r="BJ32" i="17"/>
  <c r="BK32" i="17"/>
  <c r="BJ121" i="17"/>
  <c r="BK121" i="17"/>
  <c r="BJ122" i="17"/>
  <c r="BK122" i="17"/>
  <c r="BJ123" i="17"/>
  <c r="BK123" i="17"/>
  <c r="BJ124" i="17"/>
  <c r="BK124" i="17"/>
  <c r="BJ125" i="17"/>
  <c r="BK125" i="17"/>
  <c r="BJ126" i="17"/>
  <c r="BK126" i="17"/>
  <c r="BJ127" i="17"/>
  <c r="BK127" i="17"/>
  <c r="BJ128" i="17"/>
  <c r="BK128" i="17"/>
  <c r="BJ129" i="17"/>
  <c r="BK129" i="17"/>
  <c r="BE199" i="17"/>
  <c r="BH11" i="17"/>
  <c r="BI11" i="17"/>
  <c r="BH32" i="17"/>
  <c r="BI32" i="17"/>
  <c r="BI121" i="17"/>
  <c r="BH122" i="17"/>
  <c r="BI122" i="17"/>
  <c r="BH123" i="17"/>
  <c r="BI123" i="17"/>
  <c r="BH124" i="17"/>
  <c r="BI124" i="17"/>
  <c r="BI125" i="17"/>
  <c r="BI126" i="17"/>
  <c r="BI127" i="17"/>
  <c r="BI128" i="17"/>
  <c r="BH129" i="17"/>
  <c r="BI129" i="17"/>
  <c r="BD199" i="17"/>
  <c r="BN19" i="17"/>
  <c r="BO19" i="17"/>
  <c r="BO45" i="17"/>
  <c r="BN120" i="17"/>
  <c r="BO120" i="17"/>
  <c r="BN145" i="17"/>
  <c r="BO145" i="17"/>
  <c r="BN167" i="17"/>
  <c r="BO167" i="17"/>
  <c r="BG198" i="17"/>
  <c r="BL45" i="17"/>
  <c r="BM45" i="17"/>
  <c r="BL120" i="17"/>
  <c r="BM120" i="17"/>
  <c r="BL145" i="17"/>
  <c r="BM145" i="17"/>
  <c r="BL167" i="17"/>
  <c r="BM167" i="17"/>
  <c r="BF198" i="17"/>
  <c r="BJ45" i="17"/>
  <c r="BK45" i="17"/>
  <c r="BJ120" i="17"/>
  <c r="BK120" i="17"/>
  <c r="BJ145" i="17"/>
  <c r="BK145" i="17"/>
  <c r="BJ167" i="17"/>
  <c r="BK167" i="17"/>
  <c r="BE198" i="17"/>
  <c r="BH19" i="17"/>
  <c r="BI19" i="17"/>
  <c r="BI45" i="17"/>
  <c r="BH120" i="17"/>
  <c r="BI120" i="17"/>
  <c r="BH145" i="17"/>
  <c r="BI145" i="17"/>
  <c r="BH167" i="17"/>
  <c r="BI167" i="17"/>
  <c r="BD198" i="17"/>
  <c r="BN170" i="17"/>
  <c r="BO170" i="17"/>
  <c r="BG197" i="17"/>
  <c r="BL170" i="17"/>
  <c r="BM170" i="17"/>
  <c r="BF197" i="17"/>
  <c r="BJ170" i="17"/>
  <c r="BK170" i="17"/>
  <c r="BE197" i="17"/>
  <c r="BH170" i="17"/>
  <c r="BI170" i="17"/>
  <c r="BD197" i="17"/>
  <c r="BN110" i="17"/>
  <c r="BO110" i="17"/>
  <c r="BN111" i="17"/>
  <c r="BO111" i="17"/>
  <c r="BN112" i="17"/>
  <c r="BO112" i="17"/>
  <c r="BG196" i="17"/>
  <c r="BL110" i="17"/>
  <c r="BM110" i="17"/>
  <c r="BL111" i="17"/>
  <c r="BM111" i="17"/>
  <c r="BL112" i="17"/>
  <c r="BM112" i="17"/>
  <c r="BF196" i="17"/>
  <c r="BJ110" i="17"/>
  <c r="BK110" i="17"/>
  <c r="BJ111" i="17"/>
  <c r="BK111" i="17"/>
  <c r="BJ112" i="17"/>
  <c r="BK112" i="17"/>
  <c r="BE196" i="17"/>
  <c r="BH110" i="17"/>
  <c r="BI110" i="17"/>
  <c r="BH111" i="17"/>
  <c r="BI111" i="17"/>
  <c r="BH112" i="17"/>
  <c r="BI112" i="17"/>
  <c r="BD196" i="17"/>
  <c r="BN16" i="17"/>
  <c r="BO16" i="17"/>
  <c r="BN94" i="17"/>
  <c r="BO94" i="17"/>
  <c r="BN113" i="17"/>
  <c r="BO113" i="17"/>
  <c r="BN114" i="17"/>
  <c r="BO114" i="17"/>
  <c r="BN115" i="17"/>
  <c r="BO115" i="17"/>
  <c r="BO116" i="17"/>
  <c r="BO117" i="17"/>
  <c r="BG195" i="17"/>
  <c r="BL94" i="17"/>
  <c r="BM94" i="17"/>
  <c r="BL113" i="17"/>
  <c r="BM113" i="17"/>
  <c r="BL114" i="17"/>
  <c r="BM114" i="17"/>
  <c r="BL115" i="17"/>
  <c r="BM115" i="17"/>
  <c r="BM116" i="17"/>
  <c r="BM117" i="17"/>
  <c r="BF195" i="17"/>
  <c r="BJ94" i="17"/>
  <c r="BK94" i="17"/>
  <c r="BJ113" i="17"/>
  <c r="BK113" i="17"/>
  <c r="BJ114" i="17"/>
  <c r="BK114" i="17"/>
  <c r="BJ115" i="17"/>
  <c r="BK115" i="17"/>
  <c r="BJ116" i="17"/>
  <c r="BK116" i="17"/>
  <c r="BJ117" i="17"/>
  <c r="BK117" i="17"/>
  <c r="BE195" i="17"/>
  <c r="BH16" i="17"/>
  <c r="BI16" i="17"/>
  <c r="BH94" i="17"/>
  <c r="BI94" i="17"/>
  <c r="BH113" i="17"/>
  <c r="BI113" i="17"/>
  <c r="BH114" i="17"/>
  <c r="BI114" i="17"/>
  <c r="BH115" i="17"/>
  <c r="BI115" i="17"/>
  <c r="BH116" i="17"/>
  <c r="BI116" i="17"/>
  <c r="BH117" i="17"/>
  <c r="BI117" i="17"/>
  <c r="BD195" i="17"/>
  <c r="BN13" i="17"/>
  <c r="BO13" i="17"/>
  <c r="BG194" i="17"/>
  <c r="BF194" i="17"/>
  <c r="BJ13" i="17"/>
  <c r="BK13" i="17"/>
  <c r="BE194" i="17"/>
  <c r="BH13" i="17"/>
  <c r="BI13" i="17"/>
  <c r="BD194" i="17"/>
  <c r="BN12" i="17"/>
  <c r="BO12" i="17"/>
  <c r="BN18" i="17"/>
  <c r="BO18" i="17"/>
  <c r="BN25" i="17"/>
  <c r="BO25" i="17"/>
  <c r="BN26" i="17"/>
  <c r="BO26" i="17"/>
  <c r="BN27" i="17"/>
  <c r="BO27" i="17"/>
  <c r="BN28" i="17"/>
  <c r="BO28" i="17"/>
  <c r="BN29" i="17"/>
  <c r="BO29" i="17"/>
  <c r="BN35" i="17"/>
  <c r="BO35" i="17"/>
  <c r="BN36" i="17"/>
  <c r="BO36" i="17"/>
  <c r="BN37" i="17"/>
  <c r="BO37" i="17"/>
  <c r="BN38" i="17"/>
  <c r="BO38" i="17"/>
  <c r="BN39" i="17"/>
  <c r="BO39" i="17"/>
  <c r="BN40" i="17"/>
  <c r="BO40" i="17"/>
  <c r="BN41" i="17"/>
  <c r="BO41" i="17"/>
  <c r="BN42" i="17"/>
  <c r="BO42" i="17"/>
  <c r="BO43" i="17"/>
  <c r="BN96" i="17"/>
  <c r="BO96" i="17"/>
  <c r="BG193" i="17"/>
  <c r="BL25" i="17"/>
  <c r="BM25" i="17"/>
  <c r="BL26" i="17"/>
  <c r="BM26" i="17"/>
  <c r="BL27" i="17"/>
  <c r="BM27" i="17"/>
  <c r="BL28" i="17"/>
  <c r="BM28" i="17"/>
  <c r="BL29" i="17"/>
  <c r="BM29" i="17"/>
  <c r="BL35" i="17"/>
  <c r="BM35" i="17"/>
  <c r="BL36" i="17"/>
  <c r="BM36" i="17"/>
  <c r="BL37" i="17"/>
  <c r="BM37" i="17"/>
  <c r="BL38" i="17"/>
  <c r="BM38" i="17"/>
  <c r="BL39" i="17"/>
  <c r="BM39" i="17"/>
  <c r="BL40" i="17"/>
  <c r="BM40" i="17"/>
  <c r="BL41" i="17"/>
  <c r="BM41" i="17"/>
  <c r="BL42" i="17"/>
  <c r="BM42" i="17"/>
  <c r="BM43" i="17"/>
  <c r="BL96" i="17"/>
  <c r="BM96" i="17"/>
  <c r="BF193" i="17"/>
  <c r="BJ12" i="17"/>
  <c r="BK12" i="17"/>
  <c r="BJ25" i="17"/>
  <c r="BK25" i="17"/>
  <c r="BJ26" i="17"/>
  <c r="BK26" i="17"/>
  <c r="BJ27" i="17"/>
  <c r="BK27" i="17"/>
  <c r="BJ28" i="17"/>
  <c r="BK28" i="17"/>
  <c r="BJ29" i="17"/>
  <c r="BK29" i="17"/>
  <c r="BJ35" i="17"/>
  <c r="BK35" i="17"/>
  <c r="BJ36" i="17"/>
  <c r="BK36" i="17"/>
  <c r="BJ37" i="17"/>
  <c r="BK37" i="17"/>
  <c r="BJ38" i="17"/>
  <c r="BK38" i="17"/>
  <c r="BJ39" i="17"/>
  <c r="BK39" i="17"/>
  <c r="BJ40" i="17"/>
  <c r="BK40" i="17"/>
  <c r="BJ41" i="17"/>
  <c r="BK41" i="17"/>
  <c r="BJ42" i="17"/>
  <c r="BK42" i="17"/>
  <c r="BJ43" i="17"/>
  <c r="BK43" i="17"/>
  <c r="BJ96" i="17"/>
  <c r="BK96" i="17"/>
  <c r="BE193" i="17"/>
  <c r="BI12" i="17"/>
  <c r="BH18" i="17"/>
  <c r="BI18" i="17"/>
  <c r="BH25" i="17"/>
  <c r="BI25" i="17"/>
  <c r="BH26" i="17"/>
  <c r="BI26" i="17"/>
  <c r="BH27" i="17"/>
  <c r="BI27" i="17"/>
  <c r="BH28" i="17"/>
  <c r="BI28" i="17"/>
  <c r="BH29" i="17"/>
  <c r="BI29" i="17"/>
  <c r="BH35" i="17"/>
  <c r="BI35" i="17"/>
  <c r="BH36" i="17"/>
  <c r="BI36" i="17"/>
  <c r="BH37" i="17"/>
  <c r="BI37" i="17"/>
  <c r="BH38" i="17"/>
  <c r="BI38" i="17"/>
  <c r="BI39" i="17"/>
  <c r="BH40" i="17"/>
  <c r="BI40" i="17"/>
  <c r="BH41" i="17"/>
  <c r="BI41" i="17"/>
  <c r="BH42" i="17"/>
  <c r="BI42" i="17"/>
  <c r="BI43" i="17"/>
  <c r="BH96" i="17"/>
  <c r="BI96" i="17"/>
  <c r="BD193" i="17"/>
  <c r="BN118" i="17"/>
  <c r="BO118" i="17"/>
  <c r="BN119" i="17"/>
  <c r="BO119" i="17"/>
  <c r="BG192" i="17"/>
  <c r="BL118" i="17"/>
  <c r="BM118" i="17"/>
  <c r="BL119" i="17"/>
  <c r="BM119" i="17"/>
  <c r="BF192" i="17"/>
  <c r="BJ118" i="17"/>
  <c r="BK118" i="17"/>
  <c r="BK119" i="17"/>
  <c r="BE192" i="17"/>
  <c r="BH118" i="17"/>
  <c r="BI118" i="17"/>
  <c r="BI119" i="17"/>
  <c r="BD192" i="17"/>
  <c r="BG191" i="17"/>
  <c r="BF191" i="17"/>
  <c r="BE191" i="17"/>
  <c r="BD191" i="17"/>
  <c r="BG190" i="17"/>
  <c r="BF190" i="17"/>
  <c r="BE190" i="17"/>
  <c r="BD190" i="17"/>
  <c r="BN97" i="17"/>
  <c r="BO97" i="17"/>
  <c r="BG189" i="17"/>
  <c r="BL97" i="17"/>
  <c r="BM97" i="17"/>
  <c r="BF189" i="17"/>
  <c r="BJ97" i="17"/>
  <c r="BK97" i="17"/>
  <c r="BE189" i="17"/>
  <c r="BH97" i="17"/>
  <c r="BI97" i="17"/>
  <c r="BD189" i="17"/>
  <c r="BO177" i="17"/>
  <c r="BN178" i="17"/>
  <c r="BO178" i="17"/>
  <c r="BN179" i="17"/>
  <c r="BO179" i="17"/>
  <c r="BN180" i="17"/>
  <c r="BO180" i="17"/>
  <c r="BN181" i="17"/>
  <c r="BO181" i="17"/>
  <c r="BG188" i="17"/>
  <c r="BM177" i="17"/>
  <c r="BL178" i="17"/>
  <c r="BM178" i="17"/>
  <c r="BL179" i="17"/>
  <c r="BM179" i="17"/>
  <c r="BL180" i="17"/>
  <c r="BM180" i="17"/>
  <c r="BL181" i="17"/>
  <c r="BM181" i="17"/>
  <c r="BF188" i="17"/>
  <c r="BJ177" i="17"/>
  <c r="BK177" i="17"/>
  <c r="BJ178" i="17"/>
  <c r="BK178" i="17"/>
  <c r="BJ179" i="17"/>
  <c r="BK179" i="17"/>
  <c r="BJ180" i="17"/>
  <c r="BK180" i="17"/>
  <c r="BJ181" i="17"/>
  <c r="BK181" i="17"/>
  <c r="BE188" i="17"/>
  <c r="BI177" i="17"/>
  <c r="BH178" i="17"/>
  <c r="BI178" i="17"/>
  <c r="BI179" i="17"/>
  <c r="BH180" i="17"/>
  <c r="BI180" i="17"/>
  <c r="BH181" i="17"/>
  <c r="BI181" i="17"/>
  <c r="BD188" i="17"/>
  <c r="BO30" i="17"/>
  <c r="BO31" i="17"/>
  <c r="BO75" i="17"/>
  <c r="BN78" i="17"/>
  <c r="BO78" i="17"/>
  <c r="BO79" i="17"/>
  <c r="BN80" i="17"/>
  <c r="BO80" i="17"/>
  <c r="BO81" i="17"/>
  <c r="BN85" i="17"/>
  <c r="BO85" i="17"/>
  <c r="BN86" i="17"/>
  <c r="BO86" i="17"/>
  <c r="BN87" i="17"/>
  <c r="BO87" i="17"/>
  <c r="BO88" i="17"/>
  <c r="BN89" i="17"/>
  <c r="BO89" i="17"/>
  <c r="BN90" i="17"/>
  <c r="BO90" i="17"/>
  <c r="BN91" i="17"/>
  <c r="BO91" i="17"/>
  <c r="BN92" i="17"/>
  <c r="BO92" i="17"/>
  <c r="BO93" i="17"/>
  <c r="BG187" i="17"/>
  <c r="BM30" i="17"/>
  <c r="BM31" i="17"/>
  <c r="BM75" i="17"/>
  <c r="BL78" i="17"/>
  <c r="BM78" i="17"/>
  <c r="BM79" i="17"/>
  <c r="BL80" i="17"/>
  <c r="BM80" i="17"/>
  <c r="BL81" i="17"/>
  <c r="BM81" i="17"/>
  <c r="BL85" i="17"/>
  <c r="BM85" i="17"/>
  <c r="BL86" i="17"/>
  <c r="BM86" i="17"/>
  <c r="BL87" i="17"/>
  <c r="BM87" i="17"/>
  <c r="BM88" i="17"/>
  <c r="BL89" i="17"/>
  <c r="BM89" i="17"/>
  <c r="BL90" i="17"/>
  <c r="BM90" i="17"/>
  <c r="BL91" i="17"/>
  <c r="BM91" i="17"/>
  <c r="BL92" i="17"/>
  <c r="BM92" i="17"/>
  <c r="BM93" i="17"/>
  <c r="BF187" i="17"/>
  <c r="BJ30" i="17"/>
  <c r="BK30" i="17"/>
  <c r="BJ31" i="17"/>
  <c r="BK31" i="17"/>
  <c r="BJ75" i="17"/>
  <c r="BK75" i="17"/>
  <c r="BJ78" i="17"/>
  <c r="BK78" i="17"/>
  <c r="BJ79" i="17"/>
  <c r="BK79" i="17"/>
  <c r="BJ80" i="17"/>
  <c r="BK80" i="17"/>
  <c r="BJ81" i="17"/>
  <c r="BK81" i="17"/>
  <c r="BJ85" i="17"/>
  <c r="BK85" i="17"/>
  <c r="BJ86" i="17"/>
  <c r="BK86" i="17"/>
  <c r="BK87" i="17"/>
  <c r="BJ88" i="17"/>
  <c r="BK88" i="17"/>
  <c r="BJ89" i="17"/>
  <c r="BK89" i="17"/>
  <c r="BJ90" i="17"/>
  <c r="BK90" i="17"/>
  <c r="BJ91" i="17"/>
  <c r="BK91" i="17"/>
  <c r="BJ92" i="17"/>
  <c r="BK92" i="17"/>
  <c r="BJ93" i="17"/>
  <c r="BK93" i="17"/>
  <c r="BE187" i="17"/>
  <c r="BI30" i="17"/>
  <c r="BI31" i="17"/>
  <c r="BI75" i="17"/>
  <c r="BI78" i="17"/>
  <c r="BI79" i="17"/>
  <c r="BH80" i="17"/>
  <c r="BI80" i="17"/>
  <c r="BI81" i="17"/>
  <c r="BH85" i="17"/>
  <c r="BI85" i="17"/>
  <c r="BH86" i="17"/>
  <c r="BI86" i="17"/>
  <c r="BH87" i="17"/>
  <c r="BI87" i="17"/>
  <c r="BI88" i="17"/>
  <c r="BH89" i="17"/>
  <c r="BI89" i="17"/>
  <c r="BH90" i="17"/>
  <c r="BI90" i="17"/>
  <c r="BH91" i="17"/>
  <c r="BI91" i="17"/>
  <c r="BH92" i="17"/>
  <c r="BI92" i="17"/>
  <c r="BI93" i="17"/>
  <c r="BD187" i="17"/>
  <c r="CM11" i="17"/>
  <c r="CM12" i="17"/>
  <c r="CM13" i="17"/>
  <c r="CM14" i="17"/>
  <c r="CM15" i="17"/>
  <c r="CM16" i="17"/>
  <c r="CM17" i="17"/>
  <c r="CM18" i="17"/>
  <c r="CM19" i="17"/>
  <c r="CM20" i="17"/>
  <c r="CM21" i="17"/>
  <c r="CM22" i="17"/>
  <c r="CM23" i="17"/>
  <c r="CM24" i="17"/>
  <c r="CM25" i="17"/>
  <c r="CM26" i="17"/>
  <c r="CM27" i="17"/>
  <c r="CM28" i="17"/>
  <c r="CM29" i="17"/>
  <c r="CM30" i="17"/>
  <c r="CM31" i="17"/>
  <c r="CM32" i="17"/>
  <c r="CM33" i="17"/>
  <c r="CM34" i="17"/>
  <c r="CM35" i="17"/>
  <c r="CM36" i="17"/>
  <c r="CM37" i="17"/>
  <c r="CM38" i="17"/>
  <c r="CM39" i="17"/>
  <c r="CM40" i="17"/>
  <c r="CM41" i="17"/>
  <c r="CM42" i="17"/>
  <c r="CM43" i="17"/>
  <c r="CM44" i="17"/>
  <c r="CM45" i="17"/>
  <c r="CM46" i="17"/>
  <c r="CM47" i="17"/>
  <c r="CM48" i="17"/>
  <c r="CM49" i="17"/>
  <c r="CM50" i="17"/>
  <c r="CM51" i="17"/>
  <c r="CM52" i="17"/>
  <c r="CM53" i="17"/>
  <c r="CM54" i="17"/>
  <c r="CM55" i="17"/>
  <c r="CM56" i="17"/>
  <c r="CM57" i="17"/>
  <c r="CM58" i="17"/>
  <c r="CM59" i="17"/>
  <c r="CM60" i="17"/>
  <c r="CM61" i="17"/>
  <c r="CM62" i="17"/>
  <c r="CM63" i="17"/>
  <c r="CM64" i="17"/>
  <c r="CM65" i="17"/>
  <c r="CM66" i="17"/>
  <c r="CM67" i="17"/>
  <c r="CM68" i="17"/>
  <c r="CM69" i="17"/>
  <c r="CM70" i="17"/>
  <c r="CM71" i="17"/>
  <c r="CM72" i="17"/>
  <c r="CM73" i="17"/>
  <c r="CM74" i="17"/>
  <c r="CM75" i="17"/>
  <c r="CM76" i="17"/>
  <c r="L9" i="20"/>
  <c r="CM78" i="17"/>
  <c r="CM79" i="17"/>
  <c r="CM80" i="17"/>
  <c r="CM81" i="17"/>
  <c r="CM82" i="17"/>
  <c r="CM83" i="17"/>
  <c r="CM84" i="17"/>
  <c r="CM85" i="17"/>
  <c r="CM86" i="17"/>
  <c r="CM87" i="17"/>
  <c r="CM88" i="17"/>
  <c r="CM89" i="17"/>
  <c r="CM90" i="17"/>
  <c r="CM91" i="17"/>
  <c r="CM92" i="17"/>
  <c r="CM93" i="17"/>
  <c r="CM94" i="17"/>
  <c r="CM95" i="17"/>
  <c r="CM96" i="17"/>
  <c r="CM97" i="17"/>
  <c r="CM98" i="17"/>
  <c r="CM99" i="17"/>
  <c r="CM100" i="17"/>
  <c r="CM101" i="17"/>
  <c r="CM102" i="17"/>
  <c r="CM103" i="17"/>
  <c r="CM104" i="17"/>
  <c r="CM105" i="17"/>
  <c r="CM106" i="17"/>
  <c r="CM107" i="17"/>
  <c r="CM108" i="17"/>
  <c r="CM109" i="17"/>
  <c r="CM110" i="17"/>
  <c r="CM111" i="17"/>
  <c r="CM112" i="17"/>
  <c r="CM113" i="17"/>
  <c r="CM114" i="17"/>
  <c r="CM115" i="17"/>
  <c r="CM116" i="17"/>
  <c r="CM117" i="17"/>
  <c r="CM118" i="17"/>
  <c r="CM119" i="17"/>
  <c r="CM120" i="17"/>
  <c r="CM121" i="17"/>
  <c r="CM122" i="17"/>
  <c r="CM123" i="17"/>
  <c r="CM124" i="17"/>
  <c r="CM125" i="17"/>
  <c r="CM126" i="17"/>
  <c r="CM127" i="17"/>
  <c r="CM128" i="17"/>
  <c r="CM129" i="17"/>
  <c r="CM130" i="17"/>
  <c r="CM131" i="17"/>
  <c r="CM132" i="17"/>
  <c r="CM133" i="17"/>
  <c r="CM134" i="17"/>
  <c r="CM135" i="17"/>
  <c r="L18" i="20"/>
  <c r="CM137" i="17"/>
  <c r="CM138" i="17"/>
  <c r="CM139" i="17"/>
  <c r="CM140" i="17"/>
  <c r="CM141" i="17"/>
  <c r="CM142" i="17"/>
  <c r="CM143" i="17"/>
  <c r="CM144" i="17"/>
  <c r="CM145" i="17"/>
  <c r="CM146" i="17"/>
  <c r="CM147" i="17"/>
  <c r="CM148" i="17"/>
  <c r="CM149" i="17"/>
  <c r="CM150" i="17"/>
  <c r="L27" i="20"/>
  <c r="CM152" i="17"/>
  <c r="CM153" i="17"/>
  <c r="CM154" i="17"/>
  <c r="CM155" i="17"/>
  <c r="CM156" i="17"/>
  <c r="CM157" i="17"/>
  <c r="CM158" i="17"/>
  <c r="CM159" i="17"/>
  <c r="CM160" i="17"/>
  <c r="CM161" i="17"/>
  <c r="CM162" i="17"/>
  <c r="CM163" i="17"/>
  <c r="CM164" i="17"/>
  <c r="CM165" i="17"/>
  <c r="CM166" i="17"/>
  <c r="CM167" i="17"/>
  <c r="CM168" i="17"/>
  <c r="CM169" i="17"/>
  <c r="CM170" i="17"/>
  <c r="CM171" i="17"/>
  <c r="CM172" i="17"/>
  <c r="CM173" i="17"/>
  <c r="CM174" i="17"/>
  <c r="CM175" i="17"/>
  <c r="CM176" i="17"/>
  <c r="CM177" i="17"/>
  <c r="CM178" i="17"/>
  <c r="CM179" i="17"/>
  <c r="CM180" i="17"/>
  <c r="CM181" i="17"/>
  <c r="L32" i="20"/>
  <c r="L8" i="20"/>
  <c r="CM11" i="16"/>
  <c r="CM12" i="16"/>
  <c r="CM13" i="16"/>
  <c r="CM14" i="16"/>
  <c r="CM15" i="16"/>
  <c r="CM16" i="16"/>
  <c r="CM17" i="16"/>
  <c r="CM18" i="16"/>
  <c r="CM19" i="16"/>
  <c r="CM20" i="16"/>
  <c r="CM21" i="16"/>
  <c r="CM22" i="16"/>
  <c r="CM23" i="16"/>
  <c r="CM24" i="16"/>
  <c r="CM25" i="16"/>
  <c r="CM26" i="16"/>
  <c r="CM27" i="16"/>
  <c r="CM28" i="16"/>
  <c r="CM29" i="16"/>
  <c r="CM30" i="16"/>
  <c r="CM31" i="16"/>
  <c r="CM32" i="16"/>
  <c r="CM33" i="16"/>
  <c r="CM34" i="16"/>
  <c r="CM35" i="16"/>
  <c r="CM36" i="16"/>
  <c r="CM37" i="16"/>
  <c r="CM38" i="16"/>
  <c r="CM39" i="16"/>
  <c r="CM40" i="16"/>
  <c r="CM41" i="16"/>
  <c r="CM42" i="16"/>
  <c r="CM43" i="16"/>
  <c r="CM44" i="16"/>
  <c r="CM45" i="16"/>
  <c r="CM46" i="16"/>
  <c r="CM47" i="16"/>
  <c r="CM48" i="16"/>
  <c r="CM49" i="16"/>
  <c r="CM50" i="16"/>
  <c r="CM51" i="16"/>
  <c r="CM52" i="16"/>
  <c r="CM53" i="16"/>
  <c r="CM54" i="16"/>
  <c r="CM55" i="16"/>
  <c r="CM56" i="16"/>
  <c r="CM57" i="16"/>
  <c r="CM58" i="16"/>
  <c r="CM59" i="16"/>
  <c r="CM60" i="16"/>
  <c r="CM61" i="16"/>
  <c r="CM62" i="16"/>
  <c r="CM63" i="16"/>
  <c r="CM64" i="16"/>
  <c r="CM65" i="16"/>
  <c r="CM66" i="16"/>
  <c r="L39" i="20"/>
  <c r="CM68" i="16"/>
  <c r="CM69" i="16"/>
  <c r="CM70" i="16"/>
  <c r="CM71" i="16"/>
  <c r="CM72" i="16"/>
  <c r="CM73" i="16"/>
  <c r="CM74" i="16"/>
  <c r="CM75" i="16"/>
  <c r="CM76" i="16"/>
  <c r="CM77" i="16"/>
  <c r="CM78" i="16"/>
  <c r="CM79" i="16"/>
  <c r="CM80" i="16"/>
  <c r="CM81" i="16"/>
  <c r="CM82" i="16"/>
  <c r="CM83" i="16"/>
  <c r="CM84" i="16"/>
  <c r="CM85" i="16"/>
  <c r="CM86" i="16"/>
  <c r="CM87" i="16"/>
  <c r="CM88" i="16"/>
  <c r="CM89" i="16"/>
  <c r="CM90" i="16"/>
  <c r="CM91" i="16"/>
  <c r="CM92" i="16"/>
  <c r="CM93" i="16"/>
  <c r="CM94" i="16"/>
  <c r="CM95" i="16"/>
  <c r="CM96" i="16"/>
  <c r="CM97" i="16"/>
  <c r="CM98" i="16"/>
  <c r="CM99" i="16"/>
  <c r="CM100" i="16"/>
  <c r="CM101" i="16"/>
  <c r="CM102" i="16"/>
  <c r="CM103" i="16"/>
  <c r="CM104" i="16"/>
  <c r="CM105" i="16"/>
  <c r="CM106" i="16"/>
  <c r="CM107" i="16"/>
  <c r="CM108" i="16"/>
  <c r="CM109" i="16"/>
  <c r="CM110" i="16"/>
  <c r="CM111" i="16"/>
  <c r="CM112" i="16"/>
  <c r="CM113" i="16"/>
  <c r="CM114" i="16"/>
  <c r="CM115" i="16"/>
  <c r="CM116" i="16"/>
  <c r="CM117" i="16"/>
  <c r="CM118" i="16"/>
  <c r="CM119" i="16"/>
  <c r="CM120" i="16"/>
  <c r="CM121" i="16"/>
  <c r="CM122" i="16"/>
  <c r="CM123" i="16"/>
  <c r="CM124" i="16"/>
  <c r="CM125" i="16"/>
  <c r="CM126" i="16"/>
  <c r="CM127" i="16"/>
  <c r="L49" i="20"/>
  <c r="CM129" i="16"/>
  <c r="CM130" i="16"/>
  <c r="CM131" i="16"/>
  <c r="CM132" i="16"/>
  <c r="CM133" i="16"/>
  <c r="CM134" i="16"/>
  <c r="CM135" i="16"/>
  <c r="CM136" i="16"/>
  <c r="CM137" i="16"/>
  <c r="CM138" i="16"/>
  <c r="CM139" i="16"/>
  <c r="CM140" i="16"/>
  <c r="CM141" i="16"/>
  <c r="CM142" i="16"/>
  <c r="CM143" i="16"/>
  <c r="CM144" i="16"/>
  <c r="CM145" i="16"/>
  <c r="CM146" i="16"/>
  <c r="CM147" i="16"/>
  <c r="CM148" i="16"/>
  <c r="CM149" i="16"/>
  <c r="CM150" i="16"/>
  <c r="L56" i="20"/>
  <c r="CM152" i="16"/>
  <c r="CM153" i="16"/>
  <c r="CM154" i="16"/>
  <c r="CM155" i="16"/>
  <c r="CM156" i="16"/>
  <c r="CM157" i="16"/>
  <c r="CM158" i="16"/>
  <c r="CM159" i="16"/>
  <c r="CM160" i="16"/>
  <c r="CM161" i="16"/>
  <c r="CM162" i="16"/>
  <c r="CM163" i="16"/>
  <c r="CM164" i="16"/>
  <c r="CM165" i="16"/>
  <c r="L60" i="20"/>
  <c r="L38" i="20"/>
  <c r="CM11" i="18"/>
  <c r="CM12" i="18"/>
  <c r="CM13" i="18"/>
  <c r="CM14" i="18"/>
  <c r="CM15" i="18"/>
  <c r="CM16" i="18"/>
  <c r="CM17" i="18"/>
  <c r="L66" i="20"/>
  <c r="CM19" i="18"/>
  <c r="CM20" i="18"/>
  <c r="CM21" i="18"/>
  <c r="CM22" i="18"/>
  <c r="CM23" i="18"/>
  <c r="CM24" i="18"/>
  <c r="CM25" i="18"/>
  <c r="CM26" i="18"/>
  <c r="CM27" i="18"/>
  <c r="CM28" i="18"/>
  <c r="CM29" i="18"/>
  <c r="CM30" i="18"/>
  <c r="CM31" i="18"/>
  <c r="CM32" i="18"/>
  <c r="CM33" i="18"/>
  <c r="CM34" i="18"/>
  <c r="CM35" i="18"/>
  <c r="CM36" i="18"/>
  <c r="CM37" i="18"/>
  <c r="L69" i="20"/>
  <c r="CM39" i="18"/>
  <c r="CM40" i="18"/>
  <c r="CM41" i="18"/>
  <c r="CM42" i="18"/>
  <c r="CM43" i="18"/>
  <c r="CM44" i="18"/>
  <c r="CM45" i="18"/>
  <c r="CM46" i="18"/>
  <c r="CM47" i="18"/>
  <c r="CM48" i="18"/>
  <c r="CM49" i="18"/>
  <c r="CM50" i="18"/>
  <c r="CM51" i="18"/>
  <c r="CM52" i="18"/>
  <c r="CM53" i="18"/>
  <c r="CM54" i="18"/>
  <c r="CM55" i="18"/>
  <c r="CM56" i="18"/>
  <c r="CM57" i="18"/>
  <c r="CM58" i="18"/>
  <c r="L73" i="20"/>
  <c r="CM60" i="18"/>
  <c r="CM61" i="18"/>
  <c r="CM62" i="18"/>
  <c r="CM63" i="18"/>
  <c r="CM64" i="18"/>
  <c r="CM65" i="18"/>
  <c r="CM66" i="18"/>
  <c r="CM67" i="18"/>
  <c r="CM68" i="18"/>
  <c r="CM69" i="18"/>
  <c r="CM70" i="18"/>
  <c r="L77" i="20"/>
  <c r="L65" i="20"/>
  <c r="CM11" i="19"/>
  <c r="CM12" i="19"/>
  <c r="CM13" i="19"/>
  <c r="CM14" i="19"/>
  <c r="CM15" i="19"/>
  <c r="CM16" i="19"/>
  <c r="CM17" i="19"/>
  <c r="CM18" i="19"/>
  <c r="CM19" i="19"/>
  <c r="CM20" i="19"/>
  <c r="CM21" i="19"/>
  <c r="CM22" i="19"/>
  <c r="CM23" i="19"/>
  <c r="CM24" i="19"/>
  <c r="CM25" i="19"/>
  <c r="CM26" i="19"/>
  <c r="CM27" i="19"/>
  <c r="CM28" i="19"/>
  <c r="CM29" i="19"/>
  <c r="CM30" i="19"/>
  <c r="CM31" i="19"/>
  <c r="CM32" i="19"/>
  <c r="CM33" i="19"/>
  <c r="CM34" i="19"/>
  <c r="CM35" i="19"/>
  <c r="CM36" i="19"/>
  <c r="CM37" i="19"/>
  <c r="CM38" i="19"/>
  <c r="CM39" i="19"/>
  <c r="CM40" i="19"/>
  <c r="CM41" i="19"/>
  <c r="CM42" i="19"/>
  <c r="CM43" i="19"/>
  <c r="CM44" i="19"/>
  <c r="CM45" i="19"/>
  <c r="CM46" i="19"/>
  <c r="CM47" i="19"/>
  <c r="CM48" i="19"/>
  <c r="CM49" i="19"/>
  <c r="CM50" i="19"/>
  <c r="CM51" i="19"/>
  <c r="CM52" i="19"/>
  <c r="CM53" i="19"/>
  <c r="CM54" i="19"/>
  <c r="CM55" i="19"/>
  <c r="CM56" i="19"/>
  <c r="CM57" i="19"/>
  <c r="CM58" i="19"/>
  <c r="CM59" i="19"/>
  <c r="CM60" i="19"/>
  <c r="CM61" i="19"/>
  <c r="CM62" i="19"/>
  <c r="L81" i="20"/>
  <c r="CM64" i="19"/>
  <c r="CM65" i="19"/>
  <c r="CM66" i="19"/>
  <c r="CM67" i="19"/>
  <c r="CM68" i="19"/>
  <c r="CM69" i="19"/>
  <c r="CM70" i="19"/>
  <c r="CM71" i="19"/>
  <c r="CM72" i="19"/>
  <c r="CM73" i="19"/>
  <c r="CM74" i="19"/>
  <c r="CM75" i="19"/>
  <c r="CM76" i="19"/>
  <c r="CM77" i="19"/>
  <c r="CM78" i="19"/>
  <c r="CM79" i="19"/>
  <c r="CM80" i="19"/>
  <c r="CM81" i="19"/>
  <c r="CM82" i="19"/>
  <c r="CM83" i="19"/>
  <c r="CM84" i="19"/>
  <c r="CM85" i="19"/>
  <c r="CM86" i="19"/>
  <c r="CM87" i="19"/>
  <c r="CM88" i="19"/>
  <c r="CM89" i="19"/>
  <c r="CM90" i="19"/>
  <c r="CM91" i="19"/>
  <c r="CM92" i="19"/>
  <c r="CM93" i="19"/>
  <c r="CM94" i="19"/>
  <c r="CM95" i="19"/>
  <c r="CM96" i="19"/>
  <c r="CM97" i="19"/>
  <c r="CM98" i="19"/>
  <c r="CM99" i="19"/>
  <c r="CM100" i="19"/>
  <c r="CM101" i="19"/>
  <c r="CM102" i="19"/>
  <c r="CM103" i="19"/>
  <c r="L86" i="20"/>
  <c r="CM105" i="19"/>
  <c r="CM106" i="19"/>
  <c r="CM107" i="19"/>
  <c r="CM108" i="19"/>
  <c r="CM109" i="19"/>
  <c r="CM110" i="19"/>
  <c r="CM111" i="19"/>
  <c r="CM112" i="19"/>
  <c r="CM113" i="19"/>
  <c r="CM114" i="19"/>
  <c r="CM115" i="19"/>
  <c r="CM116" i="19"/>
  <c r="CM117" i="19"/>
  <c r="CM118" i="19"/>
  <c r="CM119" i="19"/>
  <c r="L96" i="20"/>
  <c r="CM121" i="19"/>
  <c r="CM122" i="19"/>
  <c r="CM123" i="19"/>
  <c r="CM124" i="19"/>
  <c r="CM125" i="19"/>
  <c r="CM126" i="19"/>
  <c r="CM127" i="19"/>
  <c r="CM128" i="19"/>
  <c r="CM129" i="19"/>
  <c r="CM130" i="19"/>
  <c r="CM131" i="19"/>
  <c r="CM132" i="19"/>
  <c r="CM133" i="19"/>
  <c r="CM134" i="19"/>
  <c r="CM135" i="19"/>
  <c r="CM136" i="19"/>
  <c r="CM137" i="19"/>
  <c r="CM138" i="19"/>
  <c r="CM139" i="19"/>
  <c r="CM140" i="19"/>
  <c r="CM141" i="19"/>
  <c r="CM142" i="19"/>
  <c r="CM143" i="19"/>
  <c r="CM144" i="19"/>
  <c r="CM145" i="19"/>
  <c r="CM146" i="19"/>
  <c r="CM147" i="19"/>
  <c r="CM148" i="19"/>
  <c r="CM149" i="19"/>
  <c r="CM150" i="19"/>
  <c r="CM151" i="19"/>
  <c r="CM152" i="19"/>
  <c r="CM153" i="19"/>
  <c r="CM154" i="19"/>
  <c r="CM155" i="19"/>
  <c r="CM156" i="19"/>
  <c r="CM157" i="19"/>
  <c r="CM158" i="19"/>
  <c r="CM159" i="19"/>
  <c r="CM160" i="19"/>
  <c r="CM161" i="19"/>
  <c r="CM162" i="19"/>
  <c r="CM163" i="19"/>
  <c r="CM164" i="19"/>
  <c r="CM165" i="19"/>
  <c r="CM166" i="19"/>
  <c r="CM167" i="19"/>
  <c r="L103" i="20"/>
  <c r="CM169" i="19"/>
  <c r="CM170" i="19"/>
  <c r="CM171" i="19"/>
  <c r="CM172" i="19"/>
  <c r="CM173" i="19"/>
  <c r="CM174" i="19"/>
  <c r="CM175" i="19"/>
  <c r="CM176" i="19"/>
  <c r="CM177" i="19"/>
  <c r="CM178" i="19"/>
  <c r="CM179" i="19"/>
  <c r="CM180" i="19"/>
  <c r="CM181" i="19"/>
  <c r="CM182" i="19"/>
  <c r="CM183" i="19"/>
  <c r="CM184" i="19"/>
  <c r="CM185" i="19"/>
  <c r="CM186" i="19"/>
  <c r="CM187" i="19"/>
  <c r="CM188" i="19"/>
  <c r="CM189" i="19"/>
  <c r="L112" i="20"/>
  <c r="CM191" i="19"/>
  <c r="CM192" i="19"/>
  <c r="CM193" i="19"/>
  <c r="CM194" i="19"/>
  <c r="CM195" i="19"/>
  <c r="CM196" i="19"/>
  <c r="CM197" i="19"/>
  <c r="CM198" i="19"/>
  <c r="CM199" i="19"/>
  <c r="CM200" i="19"/>
  <c r="CM201" i="19"/>
  <c r="CM202" i="19"/>
  <c r="CM203" i="19"/>
  <c r="CM204" i="19"/>
  <c r="CM205" i="19"/>
  <c r="CM206" i="19"/>
  <c r="CM207" i="19"/>
  <c r="CM208" i="19"/>
  <c r="CM209" i="19"/>
  <c r="CM210" i="19"/>
  <c r="CM211" i="19"/>
  <c r="CM212" i="19"/>
  <c r="CM213" i="19"/>
  <c r="CM214" i="19"/>
  <c r="CM215" i="19"/>
  <c r="CM216" i="19"/>
  <c r="CM217" i="19"/>
  <c r="CM218" i="19"/>
  <c r="CM219" i="19"/>
  <c r="CM220" i="19"/>
  <c r="L115" i="20"/>
  <c r="L80" i="20"/>
  <c r="CM11" i="14"/>
  <c r="CM12" i="14"/>
  <c r="CM13" i="14"/>
  <c r="CM14" i="14"/>
  <c r="CM15" i="14"/>
  <c r="CM16" i="14"/>
  <c r="CM17" i="14"/>
  <c r="CM18" i="14"/>
  <c r="CM19" i="14"/>
  <c r="CM20" i="14"/>
  <c r="CM21" i="14"/>
  <c r="CM22" i="14"/>
  <c r="CM23" i="14"/>
  <c r="L122" i="20"/>
  <c r="CM25" i="14"/>
  <c r="CM26" i="14"/>
  <c r="CM27" i="14"/>
  <c r="CM28" i="14"/>
  <c r="CM29" i="14"/>
  <c r="CM30" i="14"/>
  <c r="CM31" i="14"/>
  <c r="CM32" i="14"/>
  <c r="CM33" i="14"/>
  <c r="CM34" i="14"/>
  <c r="CM35" i="14"/>
  <c r="CM36" i="14"/>
  <c r="CM37" i="14"/>
  <c r="CM38" i="14"/>
  <c r="L126" i="20"/>
  <c r="CM40" i="14"/>
  <c r="CM41" i="14"/>
  <c r="CM42" i="14"/>
  <c r="CM43" i="14"/>
  <c r="CM44" i="14"/>
  <c r="CM45" i="14"/>
  <c r="CM46" i="14"/>
  <c r="CM47" i="14"/>
  <c r="CM48" i="14"/>
  <c r="CM49" i="14"/>
  <c r="CM50" i="14"/>
  <c r="CM51" i="14"/>
  <c r="CM52" i="14"/>
  <c r="CM53" i="14"/>
  <c r="L132" i="20"/>
  <c r="L121" i="20"/>
  <c r="CM11" i="15"/>
  <c r="CM12" i="15"/>
  <c r="CM13" i="15"/>
  <c r="CM14" i="15"/>
  <c r="CM15" i="15"/>
  <c r="CM16" i="15"/>
  <c r="CM17" i="15"/>
  <c r="CM18" i="15"/>
  <c r="CM19" i="15"/>
  <c r="CM20" i="15"/>
  <c r="CM21" i="15"/>
  <c r="CM22" i="15"/>
  <c r="CM23" i="15"/>
  <c r="CM24" i="15"/>
  <c r="CM25" i="15"/>
  <c r="CM26" i="15"/>
  <c r="CM27" i="15"/>
  <c r="CM28" i="15"/>
  <c r="CM29" i="15"/>
  <c r="CM30" i="15"/>
  <c r="CM31" i="15"/>
  <c r="CM32" i="15"/>
  <c r="CM33" i="15"/>
  <c r="CM34" i="15"/>
  <c r="CM35" i="15"/>
  <c r="CM36" i="15"/>
  <c r="CM37" i="15"/>
  <c r="CM38" i="15"/>
  <c r="CM39" i="15"/>
  <c r="CM40" i="15"/>
  <c r="CM41" i="15"/>
  <c r="CM42" i="15"/>
  <c r="CM43" i="15"/>
  <c r="CM44" i="15"/>
  <c r="CM45" i="15"/>
  <c r="CM46" i="15"/>
  <c r="CM47" i="15"/>
  <c r="CM48" i="15"/>
  <c r="CM49" i="15"/>
  <c r="L137" i="20"/>
  <c r="CM51" i="15"/>
  <c r="CM52" i="15"/>
  <c r="CM53" i="15"/>
  <c r="CM54" i="15"/>
  <c r="CM55" i="15"/>
  <c r="CM56" i="15"/>
  <c r="CM57" i="15"/>
  <c r="CM58" i="15"/>
  <c r="CM59" i="15"/>
  <c r="CM60" i="15"/>
  <c r="CM61" i="15"/>
  <c r="CM62" i="15"/>
  <c r="CM63" i="15"/>
  <c r="CM64" i="15"/>
  <c r="CM65" i="15"/>
  <c r="CM66" i="15"/>
  <c r="CM67" i="15"/>
  <c r="CM68" i="15"/>
  <c r="L143" i="20"/>
  <c r="CM70" i="15"/>
  <c r="CM71" i="15"/>
  <c r="CM72" i="15"/>
  <c r="CM73" i="15"/>
  <c r="CM74" i="15"/>
  <c r="CM75" i="15"/>
  <c r="CM76" i="15"/>
  <c r="L146" i="20"/>
  <c r="L136" i="20"/>
  <c r="L148" i="20"/>
  <c r="BI77" i="15"/>
  <c r="BK77" i="15"/>
  <c r="BM77" i="15"/>
  <c r="BO77" i="15"/>
  <c r="BQ77" i="15"/>
  <c r="BI69" i="15"/>
  <c r="BK69" i="15"/>
  <c r="BM69" i="15"/>
  <c r="BO69" i="15"/>
  <c r="BQ69" i="15"/>
  <c r="BI50" i="15"/>
  <c r="BK50" i="15"/>
  <c r="BM50" i="15"/>
  <c r="BO50" i="15"/>
  <c r="BQ50" i="15"/>
  <c r="BI54" i="14"/>
  <c r="BK54" i="14"/>
  <c r="BM54" i="14"/>
  <c r="BO54" i="14"/>
  <c r="BQ54" i="14"/>
  <c r="BI39" i="14"/>
  <c r="BK39" i="14"/>
  <c r="BM39" i="14"/>
  <c r="BO39" i="14"/>
  <c r="BQ39" i="14"/>
  <c r="BI24" i="14"/>
  <c r="BK24" i="14"/>
  <c r="BM24" i="14"/>
  <c r="BO24" i="14"/>
  <c r="BQ24" i="14"/>
  <c r="BI221" i="19"/>
  <c r="BK221" i="19"/>
  <c r="BM221" i="19"/>
  <c r="BO221" i="19"/>
  <c r="BQ221" i="19"/>
  <c r="BI190" i="19"/>
  <c r="BK190" i="19"/>
  <c r="BM190" i="19"/>
  <c r="BO190" i="19"/>
  <c r="BQ190" i="19"/>
  <c r="BI168" i="19"/>
  <c r="BK168" i="19"/>
  <c r="BM168" i="19"/>
  <c r="BO168" i="19"/>
  <c r="BQ168" i="19"/>
  <c r="BI120" i="19"/>
  <c r="BK120" i="19"/>
  <c r="BM120" i="19"/>
  <c r="BO120" i="19"/>
  <c r="BQ120" i="19"/>
  <c r="BI104" i="19"/>
  <c r="BK104" i="19"/>
  <c r="BM104" i="19"/>
  <c r="BO104" i="19"/>
  <c r="BQ104" i="19"/>
  <c r="BI63" i="19"/>
  <c r="BK63" i="19"/>
  <c r="BM63" i="19"/>
  <c r="BO63" i="19"/>
  <c r="BQ63" i="19"/>
  <c r="BI71" i="18"/>
  <c r="BK71" i="18"/>
  <c r="BM71" i="18"/>
  <c r="BO71" i="18"/>
  <c r="BQ71" i="18"/>
  <c r="BI59" i="18"/>
  <c r="BK59" i="18"/>
  <c r="BM59" i="18"/>
  <c r="BO59" i="18"/>
  <c r="BQ59" i="18"/>
  <c r="BI38" i="18"/>
  <c r="BK38" i="18"/>
  <c r="BM38" i="18"/>
  <c r="BO38" i="18"/>
  <c r="BQ38" i="18"/>
  <c r="BI18" i="18"/>
  <c r="BK18" i="18"/>
  <c r="BM18" i="18"/>
  <c r="BO18" i="18"/>
  <c r="BQ18" i="18"/>
  <c r="BI166" i="16"/>
  <c r="BK166" i="16"/>
  <c r="BM166" i="16"/>
  <c r="BO166" i="16"/>
  <c r="BQ166" i="16"/>
  <c r="BI151" i="16"/>
  <c r="BK151" i="16"/>
  <c r="BM151" i="16"/>
  <c r="BO151" i="16"/>
  <c r="BQ151" i="16"/>
  <c r="BI128" i="16"/>
  <c r="BK128" i="16"/>
  <c r="BM128" i="16"/>
  <c r="BO128" i="16"/>
  <c r="BQ128" i="16"/>
  <c r="BI67" i="16"/>
  <c r="BK67" i="16"/>
  <c r="BM67" i="16"/>
  <c r="BO67" i="16"/>
  <c r="BQ67" i="16"/>
  <c r="BH14" i="17"/>
  <c r="BI14" i="17"/>
  <c r="BH15" i="17"/>
  <c r="BI15" i="17"/>
  <c r="BI77" i="17"/>
  <c r="BK77" i="17"/>
  <c r="BM77" i="17"/>
  <c r="BN14" i="17"/>
  <c r="BO14" i="17"/>
  <c r="BN15" i="17"/>
  <c r="BO15" i="17"/>
  <c r="BO77" i="17"/>
  <c r="BI136" i="17"/>
  <c r="BK136" i="17"/>
  <c r="BM136" i="17"/>
  <c r="BO136" i="17"/>
  <c r="BI151" i="17"/>
  <c r="BK151" i="17"/>
  <c r="BM151" i="17"/>
  <c r="BO151" i="17"/>
  <c r="BI182" i="17"/>
  <c r="BK182" i="17"/>
  <c r="BM182" i="17"/>
  <c r="BO182" i="17"/>
  <c r="BQ182" i="17"/>
  <c r="BQ151" i="17"/>
  <c r="BQ136" i="17"/>
  <c r="BQ77" i="17"/>
  <c r="F10" i="20"/>
  <c r="F12" i="20"/>
  <c r="F13" i="20"/>
  <c r="F14" i="20"/>
  <c r="F15" i="20"/>
  <c r="F16" i="20"/>
  <c r="F17" i="20"/>
  <c r="F9" i="20"/>
  <c r="F19" i="20"/>
  <c r="F20" i="20"/>
  <c r="F21" i="20"/>
  <c r="F22" i="20"/>
  <c r="F23" i="20"/>
  <c r="F24" i="20"/>
  <c r="F25" i="20"/>
  <c r="F26" i="20"/>
  <c r="F18" i="20"/>
  <c r="F28" i="20"/>
  <c r="F29" i="20"/>
  <c r="F30" i="20"/>
  <c r="F31" i="20"/>
  <c r="F27" i="20"/>
  <c r="F33" i="20"/>
  <c r="F34" i="20"/>
  <c r="F35" i="20"/>
  <c r="F36" i="20"/>
  <c r="F37" i="20"/>
  <c r="F32" i="20"/>
  <c r="F8" i="20"/>
  <c r="F40" i="20"/>
  <c r="F41" i="20"/>
  <c r="F42" i="20"/>
  <c r="F43" i="20"/>
  <c r="F44" i="20"/>
  <c r="F45" i="20"/>
  <c r="F46" i="20"/>
  <c r="F47" i="20"/>
  <c r="F48" i="20"/>
  <c r="F39" i="20"/>
  <c r="F50" i="20"/>
  <c r="F51" i="20"/>
  <c r="F52" i="20"/>
  <c r="F53" i="20"/>
  <c r="F54" i="20"/>
  <c r="F55" i="20"/>
  <c r="F49" i="20"/>
  <c r="F57" i="20"/>
  <c r="F58" i="20"/>
  <c r="F59" i="20"/>
  <c r="F56" i="20"/>
  <c r="F61" i="20"/>
  <c r="F62" i="20"/>
  <c r="F63" i="20"/>
  <c r="F64" i="20"/>
  <c r="F60" i="20"/>
  <c r="F38" i="20"/>
  <c r="F67" i="20"/>
  <c r="F68" i="20"/>
  <c r="F66" i="20"/>
  <c r="F70" i="20"/>
  <c r="F71" i="20"/>
  <c r="F72" i="20"/>
  <c r="F69" i="20"/>
  <c r="F74" i="20"/>
  <c r="F75" i="20"/>
  <c r="F76" i="20"/>
  <c r="F73" i="20"/>
  <c r="F78" i="20"/>
  <c r="F79" i="20"/>
  <c r="F77" i="20"/>
  <c r="F65" i="20"/>
  <c r="F82" i="20"/>
  <c r="F83" i="20"/>
  <c r="F84" i="20"/>
  <c r="F85" i="20"/>
  <c r="F81" i="20"/>
  <c r="F87" i="20"/>
  <c r="F88" i="20"/>
  <c r="F89" i="20"/>
  <c r="F90" i="20"/>
  <c r="F91" i="20"/>
  <c r="F92" i="20"/>
  <c r="F93" i="20"/>
  <c r="F94" i="20"/>
  <c r="F95" i="20"/>
  <c r="F86" i="20"/>
  <c r="F97" i="20"/>
  <c r="F98" i="20"/>
  <c r="F99" i="20"/>
  <c r="F100" i="20"/>
  <c r="F101" i="20"/>
  <c r="F102" i="20"/>
  <c r="F96" i="20"/>
  <c r="F104" i="20"/>
  <c r="F105" i="20"/>
  <c r="F106" i="20"/>
  <c r="F107" i="20"/>
  <c r="F108" i="20"/>
  <c r="F109" i="20"/>
  <c r="F110" i="20"/>
  <c r="F111" i="20"/>
  <c r="F103" i="20"/>
  <c r="F113" i="20"/>
  <c r="F114" i="20"/>
  <c r="F112" i="20"/>
  <c r="F116" i="20"/>
  <c r="F117" i="20"/>
  <c r="F118" i="20"/>
  <c r="F119" i="20"/>
  <c r="F120" i="20"/>
  <c r="F115" i="20"/>
  <c r="F80" i="20"/>
  <c r="F123" i="20"/>
  <c r="F124" i="20"/>
  <c r="F125" i="20"/>
  <c r="F122" i="20"/>
  <c r="F127" i="20"/>
  <c r="F128" i="20"/>
  <c r="F129" i="20"/>
  <c r="F130" i="20"/>
  <c r="F131" i="20"/>
  <c r="F126" i="20"/>
  <c r="F133" i="20"/>
  <c r="F134" i="20"/>
  <c r="F135" i="20"/>
  <c r="F132" i="20"/>
  <c r="F121" i="20"/>
  <c r="F138" i="20"/>
  <c r="F139" i="20"/>
  <c r="F140" i="20"/>
  <c r="F141" i="20"/>
  <c r="F142" i="20"/>
  <c r="F137" i="20"/>
  <c r="F144" i="20"/>
  <c r="F145" i="20"/>
  <c r="F143" i="20"/>
  <c r="F147" i="20"/>
  <c r="F146" i="20"/>
  <c r="F136" i="20"/>
  <c r="F148" i="20"/>
  <c r="G12" i="20"/>
  <c r="G13" i="20"/>
  <c r="G14" i="20"/>
  <c r="G15" i="20"/>
  <c r="G16" i="20"/>
  <c r="G17" i="20"/>
  <c r="G9" i="20"/>
  <c r="G19" i="20"/>
  <c r="G20" i="20"/>
  <c r="G21" i="20"/>
  <c r="G22" i="20"/>
  <c r="G23" i="20"/>
  <c r="G24" i="20"/>
  <c r="G25" i="20"/>
  <c r="G26" i="20"/>
  <c r="G18" i="20"/>
  <c r="G28" i="20"/>
  <c r="G29" i="20"/>
  <c r="G30" i="20"/>
  <c r="G31" i="20"/>
  <c r="G27" i="20"/>
  <c r="G33" i="20"/>
  <c r="G34" i="20"/>
  <c r="G35" i="20"/>
  <c r="G36" i="20"/>
  <c r="G37" i="20"/>
  <c r="G32" i="20"/>
  <c r="G8" i="20"/>
  <c r="G40" i="20"/>
  <c r="G41" i="20"/>
  <c r="G42" i="20"/>
  <c r="G43" i="20"/>
  <c r="G44" i="20"/>
  <c r="G45" i="20"/>
  <c r="G46" i="20"/>
  <c r="G47" i="20"/>
  <c r="G48" i="20"/>
  <c r="G39" i="20"/>
  <c r="G50" i="20"/>
  <c r="G51" i="20"/>
  <c r="G52" i="20"/>
  <c r="G53" i="20"/>
  <c r="G54" i="20"/>
  <c r="G55" i="20"/>
  <c r="G49" i="20"/>
  <c r="G57" i="20"/>
  <c r="G58" i="20"/>
  <c r="G59" i="20"/>
  <c r="G56" i="20"/>
  <c r="G61" i="20"/>
  <c r="G62" i="20"/>
  <c r="G63" i="20"/>
  <c r="G64" i="20"/>
  <c r="G60" i="20"/>
  <c r="G38" i="20"/>
  <c r="G67" i="20"/>
  <c r="G68" i="20"/>
  <c r="G66" i="20"/>
  <c r="G70" i="20"/>
  <c r="G71" i="20"/>
  <c r="G72" i="20"/>
  <c r="G69" i="20"/>
  <c r="G74" i="20"/>
  <c r="G75" i="20"/>
  <c r="G76" i="20"/>
  <c r="G73" i="20"/>
  <c r="G78" i="20"/>
  <c r="G79" i="20"/>
  <c r="G77" i="20"/>
  <c r="G65" i="20"/>
  <c r="G82" i="20"/>
  <c r="G83" i="20"/>
  <c r="G84" i="20"/>
  <c r="G85" i="20"/>
  <c r="G81" i="20"/>
  <c r="G87" i="20"/>
  <c r="G88" i="20"/>
  <c r="G89" i="20"/>
  <c r="G90" i="20"/>
  <c r="G91" i="20"/>
  <c r="G92" i="20"/>
  <c r="G93" i="20"/>
  <c r="G94" i="20"/>
  <c r="G95" i="20"/>
  <c r="G86" i="20"/>
  <c r="G97" i="20"/>
  <c r="G98" i="20"/>
  <c r="G99" i="20"/>
  <c r="G100" i="20"/>
  <c r="G101" i="20"/>
  <c r="G102" i="20"/>
  <c r="G96" i="20"/>
  <c r="G104" i="20"/>
  <c r="G105" i="20"/>
  <c r="G106" i="20"/>
  <c r="G107" i="20"/>
  <c r="G108" i="20"/>
  <c r="G109" i="20"/>
  <c r="G110" i="20"/>
  <c r="G111" i="20"/>
  <c r="G103" i="20"/>
  <c r="G113" i="20"/>
  <c r="G114" i="20"/>
  <c r="G112" i="20"/>
  <c r="G116" i="20"/>
  <c r="G117" i="20"/>
  <c r="G118" i="20"/>
  <c r="G119" i="20"/>
  <c r="G120" i="20"/>
  <c r="G115" i="20"/>
  <c r="G80" i="20"/>
  <c r="G123" i="20"/>
  <c r="G124" i="20"/>
  <c r="G125" i="20"/>
  <c r="G122" i="20"/>
  <c r="G127" i="20"/>
  <c r="G129" i="20"/>
  <c r="G130" i="20"/>
  <c r="G131" i="20"/>
  <c r="G126" i="20"/>
  <c r="G133" i="20"/>
  <c r="G134" i="20"/>
  <c r="G135" i="20"/>
  <c r="G132" i="20"/>
  <c r="G121" i="20"/>
  <c r="G138" i="20"/>
  <c r="G139" i="20"/>
  <c r="G141" i="20"/>
  <c r="G142" i="20"/>
  <c r="G137" i="20"/>
  <c r="G144" i="20"/>
  <c r="G145" i="20"/>
  <c r="G143" i="20"/>
  <c r="G147" i="20"/>
  <c r="G146" i="20"/>
  <c r="G136" i="20"/>
  <c r="G148" i="20"/>
  <c r="H10" i="20"/>
  <c r="H11" i="20"/>
  <c r="H12" i="20"/>
  <c r="H13" i="20"/>
  <c r="H14" i="20"/>
  <c r="H15" i="20"/>
  <c r="H16" i="20"/>
  <c r="H17" i="20"/>
  <c r="H9" i="20"/>
  <c r="H19" i="20"/>
  <c r="H20" i="20"/>
  <c r="H21" i="20"/>
  <c r="H22" i="20"/>
  <c r="H23" i="20"/>
  <c r="H24" i="20"/>
  <c r="H25" i="20"/>
  <c r="H26" i="20"/>
  <c r="H18" i="20"/>
  <c r="H28" i="20"/>
  <c r="H29" i="20"/>
  <c r="H30" i="20"/>
  <c r="H31" i="20"/>
  <c r="H27" i="20"/>
  <c r="H33" i="20"/>
  <c r="H34" i="20"/>
  <c r="H35" i="20"/>
  <c r="H36" i="20"/>
  <c r="H37" i="20"/>
  <c r="H32" i="20"/>
  <c r="H8" i="20"/>
  <c r="H40" i="20"/>
  <c r="H41" i="20"/>
  <c r="H42" i="20"/>
  <c r="H43" i="20"/>
  <c r="H44" i="20"/>
  <c r="H45" i="20"/>
  <c r="H46" i="20"/>
  <c r="H47" i="20"/>
  <c r="H48" i="20"/>
  <c r="H39" i="20"/>
  <c r="H50" i="20"/>
  <c r="H51" i="20"/>
  <c r="H52" i="20"/>
  <c r="H53" i="20"/>
  <c r="H54" i="20"/>
  <c r="H55" i="20"/>
  <c r="H49" i="20"/>
  <c r="H57" i="20"/>
  <c r="H58" i="20"/>
  <c r="H59" i="20"/>
  <c r="H56" i="20"/>
  <c r="H61" i="20"/>
  <c r="H62" i="20"/>
  <c r="H63" i="20"/>
  <c r="H64" i="20"/>
  <c r="H60" i="20"/>
  <c r="H38" i="20"/>
  <c r="H67" i="20"/>
  <c r="H68" i="20"/>
  <c r="H66" i="20"/>
  <c r="H70" i="20"/>
  <c r="H71" i="20"/>
  <c r="H72" i="20"/>
  <c r="H69" i="20"/>
  <c r="H74" i="20"/>
  <c r="H75" i="20"/>
  <c r="H76" i="20"/>
  <c r="H73" i="20"/>
  <c r="H78" i="20"/>
  <c r="H79" i="20"/>
  <c r="H77" i="20"/>
  <c r="H65" i="20"/>
  <c r="H82" i="20"/>
  <c r="H83" i="20"/>
  <c r="H84" i="20"/>
  <c r="H85" i="20"/>
  <c r="H81" i="20"/>
  <c r="H87" i="20"/>
  <c r="H88" i="20"/>
  <c r="H89" i="20"/>
  <c r="H90" i="20"/>
  <c r="H91" i="20"/>
  <c r="H92" i="20"/>
  <c r="H93" i="20"/>
  <c r="H94" i="20"/>
  <c r="H95" i="20"/>
  <c r="H86" i="20"/>
  <c r="H97" i="20"/>
  <c r="H98" i="20"/>
  <c r="H99" i="20"/>
  <c r="H100" i="20"/>
  <c r="H101" i="20"/>
  <c r="H102" i="20"/>
  <c r="H96" i="20"/>
  <c r="H104" i="20"/>
  <c r="H105" i="20"/>
  <c r="H106" i="20"/>
  <c r="H107" i="20"/>
  <c r="H108" i="20"/>
  <c r="H109" i="20"/>
  <c r="H110" i="20"/>
  <c r="H111" i="20"/>
  <c r="H103" i="20"/>
  <c r="H113" i="20"/>
  <c r="H114" i="20"/>
  <c r="H112" i="20"/>
  <c r="H116" i="20"/>
  <c r="H117" i="20"/>
  <c r="H118" i="20"/>
  <c r="H119" i="20"/>
  <c r="H120" i="20"/>
  <c r="H115" i="20"/>
  <c r="H80" i="20"/>
  <c r="H123" i="20"/>
  <c r="H124" i="20"/>
  <c r="H125" i="20"/>
  <c r="H122" i="20"/>
  <c r="H127" i="20"/>
  <c r="H128" i="20"/>
  <c r="H129" i="20"/>
  <c r="H130" i="20"/>
  <c r="H131" i="20"/>
  <c r="H126" i="20"/>
  <c r="H133" i="20"/>
  <c r="H134" i="20"/>
  <c r="H135" i="20"/>
  <c r="H132" i="20"/>
  <c r="H121" i="20"/>
  <c r="H138" i="20"/>
  <c r="H139" i="20"/>
  <c r="H140" i="20"/>
  <c r="H141" i="20"/>
  <c r="H142" i="20"/>
  <c r="H137" i="20"/>
  <c r="H144" i="20"/>
  <c r="H145" i="20"/>
  <c r="H143" i="20"/>
  <c r="H147" i="20"/>
  <c r="H146" i="20"/>
  <c r="H136" i="20"/>
  <c r="H148" i="20"/>
  <c r="E10" i="20"/>
  <c r="E11" i="20"/>
  <c r="E12" i="20"/>
  <c r="E13" i="20"/>
  <c r="E14" i="20"/>
  <c r="E15" i="20"/>
  <c r="E16" i="20"/>
  <c r="E17" i="20"/>
  <c r="E9" i="20"/>
  <c r="E19" i="20"/>
  <c r="E20" i="20"/>
  <c r="E21" i="20"/>
  <c r="E22" i="20"/>
  <c r="E23" i="20"/>
  <c r="E24" i="20"/>
  <c r="E25" i="20"/>
  <c r="E26" i="20"/>
  <c r="E18" i="20"/>
  <c r="E28" i="20"/>
  <c r="E29" i="20"/>
  <c r="E30" i="20"/>
  <c r="E31" i="20"/>
  <c r="E27" i="20"/>
  <c r="E33" i="20"/>
  <c r="E34" i="20"/>
  <c r="E35" i="20"/>
  <c r="E36" i="20"/>
  <c r="E37" i="20"/>
  <c r="E32" i="20"/>
  <c r="E8" i="20"/>
  <c r="E40" i="20"/>
  <c r="E41" i="20"/>
  <c r="E42" i="20"/>
  <c r="E43" i="20"/>
  <c r="E44" i="20"/>
  <c r="E45" i="20"/>
  <c r="E46" i="20"/>
  <c r="E47" i="20"/>
  <c r="E48" i="20"/>
  <c r="E39" i="20"/>
  <c r="E50" i="20"/>
  <c r="E51" i="20"/>
  <c r="E52" i="20"/>
  <c r="E53" i="20"/>
  <c r="E54" i="20"/>
  <c r="E55" i="20"/>
  <c r="E49" i="20"/>
  <c r="E57" i="20"/>
  <c r="E58" i="20"/>
  <c r="E59" i="20"/>
  <c r="E56" i="20"/>
  <c r="E61" i="20"/>
  <c r="E62" i="20"/>
  <c r="E63" i="20"/>
  <c r="E64" i="20"/>
  <c r="E60" i="20"/>
  <c r="E38" i="20"/>
  <c r="E67" i="20"/>
  <c r="E68" i="20"/>
  <c r="E66" i="20"/>
  <c r="E70" i="20"/>
  <c r="E71" i="20"/>
  <c r="E72" i="20"/>
  <c r="E69" i="20"/>
  <c r="E74" i="20"/>
  <c r="E75" i="20"/>
  <c r="E76" i="20"/>
  <c r="E73" i="20"/>
  <c r="E78" i="20"/>
  <c r="E79" i="20"/>
  <c r="E77" i="20"/>
  <c r="E65" i="20"/>
  <c r="E82" i="20"/>
  <c r="E83" i="20"/>
  <c r="E84" i="20"/>
  <c r="E85" i="20"/>
  <c r="E81" i="20"/>
  <c r="E87" i="20"/>
  <c r="E88" i="20"/>
  <c r="E89" i="20"/>
  <c r="E90" i="20"/>
  <c r="E91" i="20"/>
  <c r="E92" i="20"/>
  <c r="E93" i="20"/>
  <c r="E94" i="20"/>
  <c r="E95" i="20"/>
  <c r="E86" i="20"/>
  <c r="E97" i="20"/>
  <c r="E98" i="20"/>
  <c r="E99" i="20"/>
  <c r="E100" i="20"/>
  <c r="E101" i="20"/>
  <c r="E102" i="20"/>
  <c r="E96" i="20"/>
  <c r="E104" i="20"/>
  <c r="E105" i="20"/>
  <c r="E106" i="20"/>
  <c r="E107" i="20"/>
  <c r="E108" i="20"/>
  <c r="E109" i="20"/>
  <c r="E110" i="20"/>
  <c r="E111" i="20"/>
  <c r="E103" i="20"/>
  <c r="E113" i="20"/>
  <c r="E114" i="20"/>
  <c r="E112" i="20"/>
  <c r="E116" i="20"/>
  <c r="E117" i="20"/>
  <c r="E118" i="20"/>
  <c r="E119" i="20"/>
  <c r="E120" i="20"/>
  <c r="E115" i="20"/>
  <c r="E80" i="20"/>
  <c r="E123" i="20"/>
  <c r="E124" i="20"/>
  <c r="E125" i="20"/>
  <c r="E122" i="20"/>
  <c r="E127" i="20"/>
  <c r="E128" i="20"/>
  <c r="E129" i="20"/>
  <c r="E130" i="20"/>
  <c r="E131" i="20"/>
  <c r="E126" i="20"/>
  <c r="E133" i="20"/>
  <c r="E134" i="20"/>
  <c r="E135" i="20"/>
  <c r="E132" i="20"/>
  <c r="E121" i="20"/>
  <c r="E138" i="20"/>
  <c r="E139" i="20"/>
  <c r="E140" i="20"/>
  <c r="E141" i="20"/>
  <c r="E142" i="20"/>
  <c r="E137" i="20"/>
  <c r="E144" i="20"/>
  <c r="E145" i="20"/>
  <c r="E143" i="20"/>
  <c r="E147" i="20"/>
  <c r="E146" i="20"/>
  <c r="E136" i="20"/>
  <c r="E148" i="20"/>
  <c r="J10" i="20"/>
  <c r="J11" i="20"/>
  <c r="J12" i="20"/>
  <c r="J13" i="20"/>
  <c r="J14" i="20"/>
  <c r="J15" i="20"/>
  <c r="J16" i="20"/>
  <c r="J17" i="20"/>
  <c r="J9" i="20"/>
  <c r="J19" i="20"/>
  <c r="J20" i="20"/>
  <c r="J21" i="20"/>
  <c r="J22" i="20"/>
  <c r="J23" i="20"/>
  <c r="J24" i="20"/>
  <c r="J25" i="20"/>
  <c r="J18" i="20"/>
  <c r="J28" i="20"/>
  <c r="J29" i="20"/>
  <c r="J30" i="20"/>
  <c r="J31" i="20"/>
  <c r="J27" i="20"/>
  <c r="J33" i="20"/>
  <c r="J34" i="20"/>
  <c r="J35" i="20"/>
  <c r="J36" i="20"/>
  <c r="J37" i="20"/>
  <c r="J32" i="20"/>
  <c r="J8" i="20"/>
  <c r="J67" i="20"/>
  <c r="J68" i="20"/>
  <c r="J66" i="20"/>
  <c r="J70" i="20"/>
  <c r="J71" i="20"/>
  <c r="J72" i="20"/>
  <c r="J69" i="20"/>
  <c r="J74" i="20"/>
  <c r="J75" i="20"/>
  <c r="J76" i="20"/>
  <c r="J73" i="20"/>
  <c r="J78" i="20"/>
  <c r="J79" i="20"/>
  <c r="J77" i="20"/>
  <c r="J65" i="20"/>
  <c r="J82" i="20"/>
  <c r="J83" i="20"/>
  <c r="J84" i="20"/>
  <c r="J85" i="20"/>
  <c r="J81" i="20"/>
  <c r="J87" i="20"/>
  <c r="J88" i="20"/>
  <c r="J89" i="20"/>
  <c r="J90" i="20"/>
  <c r="J91" i="20"/>
  <c r="J92" i="20"/>
  <c r="J93" i="20"/>
  <c r="J94" i="20"/>
  <c r="J95" i="20"/>
  <c r="J86" i="20"/>
  <c r="J97" i="20"/>
  <c r="J98" i="20"/>
  <c r="J99" i="20"/>
  <c r="J100" i="20"/>
  <c r="J101" i="20"/>
  <c r="J102" i="20"/>
  <c r="J96" i="20"/>
  <c r="J104" i="20"/>
  <c r="J105" i="20"/>
  <c r="J106" i="20"/>
  <c r="J107" i="20"/>
  <c r="J108" i="20"/>
  <c r="J109" i="20"/>
  <c r="J110" i="20"/>
  <c r="J111" i="20"/>
  <c r="J103" i="20"/>
  <c r="J113" i="20"/>
  <c r="J114" i="20"/>
  <c r="J112" i="20"/>
  <c r="J116" i="20"/>
  <c r="J117" i="20"/>
  <c r="J118" i="20"/>
  <c r="J119" i="20"/>
  <c r="J120" i="20"/>
  <c r="J115" i="20"/>
  <c r="J80" i="20"/>
  <c r="J123" i="20"/>
  <c r="J124" i="20"/>
  <c r="J125" i="20"/>
  <c r="J122" i="20"/>
  <c r="J127" i="20"/>
  <c r="J128" i="20"/>
  <c r="J129" i="20"/>
  <c r="J130" i="20"/>
  <c r="J131" i="20"/>
  <c r="J126" i="20"/>
  <c r="J133" i="20"/>
  <c r="J134" i="20"/>
  <c r="J135" i="20"/>
  <c r="J132" i="20"/>
  <c r="J121" i="20"/>
  <c r="J138" i="20"/>
  <c r="J139" i="20"/>
  <c r="J140" i="20"/>
  <c r="J141" i="20"/>
  <c r="J142" i="20"/>
  <c r="J137" i="20"/>
  <c r="J144" i="20"/>
  <c r="J145" i="20"/>
  <c r="J143" i="20"/>
  <c r="J147" i="20"/>
  <c r="J146" i="20"/>
  <c r="J136" i="20"/>
  <c r="J148" i="20"/>
  <c r="K148" i="20"/>
  <c r="K147" i="20"/>
  <c r="K146" i="20"/>
  <c r="K145" i="20"/>
  <c r="K144" i="20"/>
  <c r="K143" i="20"/>
  <c r="K142" i="20"/>
  <c r="K141" i="20"/>
  <c r="K140" i="20"/>
  <c r="K139" i="20"/>
  <c r="K138" i="20"/>
  <c r="K137" i="20"/>
  <c r="K136" i="20"/>
  <c r="K135" i="20"/>
  <c r="K134" i="20"/>
  <c r="K133" i="20"/>
  <c r="K132" i="20"/>
  <c r="K131"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O8" i="20"/>
  <c r="O9"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0" i="20"/>
  <c r="BH12" i="15"/>
  <c r="BR12" i="15"/>
  <c r="BR13" i="15"/>
  <c r="BJ14" i="15"/>
  <c r="BL14" i="15"/>
  <c r="BN14" i="15"/>
  <c r="BR14" i="15"/>
  <c r="BR15" i="15"/>
  <c r="BH16" i="15"/>
  <c r="BN16" i="15"/>
  <c r="BR16" i="15"/>
  <c r="BL17" i="15"/>
  <c r="BN17" i="15"/>
  <c r="BR17" i="15"/>
  <c r="BH18" i="15"/>
  <c r="BR18" i="15"/>
  <c r="BR19" i="15"/>
  <c r="BH20" i="15"/>
  <c r="BR20" i="15"/>
  <c r="BR21" i="15"/>
  <c r="BR22" i="15"/>
  <c r="BH23" i="15"/>
  <c r="BN23" i="15"/>
  <c r="BR23" i="15"/>
  <c r="BH24" i="15"/>
  <c r="BR24" i="15"/>
  <c r="BR25" i="15"/>
  <c r="BR26" i="15"/>
  <c r="BR27" i="15"/>
  <c r="BR28" i="15"/>
  <c r="BR29" i="15"/>
  <c r="BR30" i="15"/>
  <c r="BR31" i="15"/>
  <c r="BR32" i="15"/>
  <c r="BR33" i="15"/>
  <c r="BR34" i="15"/>
  <c r="BH35" i="15"/>
  <c r="BN35" i="15"/>
  <c r="BR35" i="15"/>
  <c r="BR36" i="15"/>
  <c r="BR37" i="15"/>
  <c r="BR38" i="15"/>
  <c r="BR39" i="15"/>
  <c r="BH40" i="15"/>
  <c r="BJ40" i="15"/>
  <c r="BR40" i="15"/>
  <c r="BR41" i="15"/>
  <c r="BH42" i="15"/>
  <c r="BN42" i="15"/>
  <c r="BR42" i="15"/>
  <c r="BH43" i="15"/>
  <c r="BJ43" i="15"/>
  <c r="BR43" i="15"/>
  <c r="BL44" i="15"/>
  <c r="BN44" i="15"/>
  <c r="BR44" i="15"/>
  <c r="BJ45" i="15"/>
  <c r="BL45" i="15"/>
  <c r="BN45" i="15"/>
  <c r="BR45" i="15"/>
  <c r="BH46" i="15"/>
  <c r="BR46" i="15"/>
  <c r="BJ47" i="15"/>
  <c r="BL47" i="15"/>
  <c r="BR47" i="15"/>
  <c r="BR48" i="15"/>
  <c r="BH49" i="15"/>
  <c r="BR49" i="15"/>
  <c r="BH51" i="15"/>
  <c r="BJ51" i="15"/>
  <c r="BR51" i="15"/>
  <c r="BH52" i="15"/>
  <c r="BJ52" i="15"/>
  <c r="BR52" i="15"/>
  <c r="BH53" i="15"/>
  <c r="BJ53" i="15"/>
  <c r="BR53" i="15"/>
  <c r="BH54" i="15"/>
  <c r="BJ54" i="15"/>
  <c r="BR54" i="15"/>
  <c r="BH55" i="15"/>
  <c r="BJ55" i="15"/>
  <c r="BR55" i="15"/>
  <c r="BJ56" i="15"/>
  <c r="BR56" i="15"/>
  <c r="BR57" i="15"/>
  <c r="BH58" i="15"/>
  <c r="BJ58" i="15"/>
  <c r="BN58" i="15"/>
  <c r="BR58" i="15"/>
  <c r="BR59" i="15"/>
  <c r="BH60" i="15"/>
  <c r="BJ60" i="15"/>
  <c r="BR60" i="15"/>
  <c r="BR61" i="15"/>
  <c r="BR62" i="15"/>
  <c r="BL63" i="15"/>
  <c r="BN63" i="15"/>
  <c r="BR63" i="15"/>
  <c r="BR64" i="15"/>
  <c r="BH65" i="15"/>
  <c r="BL65" i="15"/>
  <c r="BN65" i="15"/>
  <c r="BR65" i="15"/>
  <c r="BR66" i="15"/>
  <c r="BR67" i="15"/>
  <c r="BR68" i="15"/>
  <c r="BH70" i="15"/>
  <c r="BR70" i="15"/>
  <c r="BH71" i="15"/>
  <c r="BR71" i="15"/>
  <c r="BH72" i="15"/>
  <c r="BL72" i="15"/>
  <c r="BN72" i="15"/>
  <c r="BR72" i="15"/>
  <c r="BH73" i="15"/>
  <c r="BL73" i="15"/>
  <c r="BN73" i="15"/>
  <c r="BR73" i="15"/>
  <c r="BR74" i="15"/>
  <c r="BH75" i="15"/>
  <c r="BN75" i="15"/>
  <c r="BR75" i="15"/>
  <c r="BJ76" i="15"/>
  <c r="BN76" i="15"/>
  <c r="BR76" i="15"/>
  <c r="BR11" i="15"/>
  <c r="BN11" i="15"/>
  <c r="BL11" i="15"/>
  <c r="BJ11" i="15"/>
  <c r="BH12" i="14"/>
  <c r="BR12" i="14"/>
  <c r="BH13" i="14"/>
  <c r="BR13" i="14"/>
  <c r="BR14" i="14"/>
  <c r="BR15" i="14"/>
  <c r="BH16" i="14"/>
  <c r="BR16" i="14"/>
  <c r="BH17" i="14"/>
  <c r="BR17" i="14"/>
  <c r="BR18" i="14"/>
  <c r="BH19" i="14"/>
  <c r="BR19" i="14"/>
  <c r="BH20" i="14"/>
  <c r="BR20" i="14"/>
  <c r="BH21" i="14"/>
  <c r="BR21" i="14"/>
  <c r="BH22" i="14"/>
  <c r="BR22" i="14"/>
  <c r="BH23" i="14"/>
  <c r="BJ23" i="14"/>
  <c r="BN23" i="14"/>
  <c r="BR23" i="14"/>
  <c r="BR25" i="14"/>
  <c r="BH26" i="14"/>
  <c r="BR26" i="14"/>
  <c r="BH27" i="14"/>
  <c r="BR27" i="14"/>
  <c r="BR28" i="14"/>
  <c r="BH29" i="14"/>
  <c r="BR29" i="14"/>
  <c r="BR30" i="14"/>
  <c r="BH31" i="14"/>
  <c r="BR31" i="14"/>
  <c r="BH32" i="14"/>
  <c r="BR32" i="14"/>
  <c r="BR33" i="14"/>
  <c r="BR34" i="14"/>
  <c r="BR35" i="14"/>
  <c r="BR36" i="14"/>
  <c r="BR37" i="14"/>
  <c r="BR38" i="14"/>
  <c r="BR40" i="14"/>
  <c r="BR41" i="14"/>
  <c r="BH42" i="14"/>
  <c r="BR42" i="14"/>
  <c r="BR43" i="14"/>
  <c r="BR44" i="14"/>
  <c r="BH45" i="14"/>
  <c r="BR45" i="14"/>
  <c r="BH46" i="14"/>
  <c r="BR46" i="14"/>
  <c r="BR47" i="14"/>
  <c r="BH48" i="14"/>
  <c r="BR48" i="14"/>
  <c r="BR49" i="14"/>
  <c r="BR50" i="14"/>
  <c r="BH51" i="14"/>
  <c r="BR51" i="14"/>
  <c r="BR52" i="14"/>
  <c r="BR53" i="14"/>
  <c r="BR11" i="14"/>
  <c r="BR12" i="19"/>
  <c r="BR13" i="19"/>
  <c r="BR14" i="19"/>
  <c r="BR15" i="19"/>
  <c r="BR16" i="19"/>
  <c r="BR17" i="19"/>
  <c r="BH18" i="19"/>
  <c r="BR18" i="19"/>
  <c r="BH19" i="19"/>
  <c r="BR19" i="19"/>
  <c r="BR20" i="19"/>
  <c r="BR21" i="19"/>
  <c r="BR22" i="19"/>
  <c r="BR23" i="19"/>
  <c r="BR24" i="19"/>
  <c r="BR25" i="19"/>
  <c r="BR26" i="19"/>
  <c r="BJ27" i="19"/>
  <c r="BL27" i="19"/>
  <c r="BN27" i="19"/>
  <c r="BR27" i="19"/>
  <c r="BR28" i="19"/>
  <c r="BR29" i="19"/>
  <c r="BR30" i="19"/>
  <c r="BR31" i="19"/>
  <c r="BR32" i="19"/>
  <c r="BR33" i="19"/>
  <c r="BR34" i="19"/>
  <c r="BR35" i="19"/>
  <c r="BR36" i="19"/>
  <c r="BR37" i="19"/>
  <c r="BJ38" i="19"/>
  <c r="BN38" i="19"/>
  <c r="BR38" i="19"/>
  <c r="BH39" i="19"/>
  <c r="BR39" i="19"/>
  <c r="BR40" i="19"/>
  <c r="BR41" i="19"/>
  <c r="BR42" i="19"/>
  <c r="BH43" i="19"/>
  <c r="BR43" i="19"/>
  <c r="BR44" i="19"/>
  <c r="BR45" i="19"/>
  <c r="BR46" i="19"/>
  <c r="BR47" i="19"/>
  <c r="BR48" i="19"/>
  <c r="BR49" i="19"/>
  <c r="BH50" i="19"/>
  <c r="BR50" i="19"/>
  <c r="BR51" i="19"/>
  <c r="BH52" i="19"/>
  <c r="BR52" i="19"/>
  <c r="BR53" i="19"/>
  <c r="BR54" i="19"/>
  <c r="BR55" i="19"/>
  <c r="BR56" i="19"/>
  <c r="BR57" i="19"/>
  <c r="BH58" i="19"/>
  <c r="BL58" i="19"/>
  <c r="BN58" i="19"/>
  <c r="BR58" i="19"/>
  <c r="BR59" i="19"/>
  <c r="BR60" i="19"/>
  <c r="BR61" i="19"/>
  <c r="BH62" i="19"/>
  <c r="BR62" i="19"/>
  <c r="BR64" i="19"/>
  <c r="BR65" i="19"/>
  <c r="BR66" i="19"/>
  <c r="BR67" i="19"/>
  <c r="BH68" i="19"/>
  <c r="BL68" i="19"/>
  <c r="BN68" i="19"/>
  <c r="BR68" i="19"/>
  <c r="BR69" i="19"/>
  <c r="BR70" i="19"/>
  <c r="BJ71" i="19"/>
  <c r="BL71" i="19"/>
  <c r="BN71" i="19"/>
  <c r="BR71" i="19"/>
  <c r="BR72" i="19"/>
  <c r="BR73" i="19"/>
  <c r="BH74" i="19"/>
  <c r="BR74" i="19"/>
  <c r="BH75" i="19"/>
  <c r="BR75" i="19"/>
  <c r="BR76" i="19"/>
  <c r="BJ77" i="19"/>
  <c r="BL77" i="19"/>
  <c r="BN77" i="19"/>
  <c r="BR77" i="19"/>
  <c r="BH78" i="19"/>
  <c r="BL78" i="19"/>
  <c r="BN78" i="19"/>
  <c r="BR78" i="19"/>
  <c r="BR79" i="19"/>
  <c r="BR80" i="19"/>
  <c r="BH81" i="19"/>
  <c r="BL81" i="19"/>
  <c r="BN81" i="19"/>
  <c r="BR81" i="19"/>
  <c r="BR82" i="19"/>
  <c r="BR83" i="19"/>
  <c r="BR84" i="19"/>
  <c r="BJ85" i="19"/>
  <c r="BL85" i="19"/>
  <c r="BN85" i="19"/>
  <c r="BR85" i="19"/>
  <c r="BR86" i="19"/>
  <c r="BR87" i="19"/>
  <c r="BR88" i="19"/>
  <c r="BR89" i="19"/>
  <c r="BR90" i="19"/>
  <c r="BR91" i="19"/>
  <c r="BR92" i="19"/>
  <c r="BR93" i="19"/>
  <c r="BL94" i="19"/>
  <c r="BN94" i="19"/>
  <c r="BR94" i="19"/>
  <c r="BH95" i="19"/>
  <c r="BR95" i="19"/>
  <c r="BH96" i="19"/>
  <c r="BR96" i="19"/>
  <c r="BR97" i="19"/>
  <c r="BL98" i="19"/>
  <c r="BR98" i="19"/>
  <c r="BR99" i="19"/>
  <c r="BR100" i="19"/>
  <c r="BH101" i="19"/>
  <c r="BR101" i="19"/>
  <c r="BR102" i="19"/>
  <c r="BL103" i="19"/>
  <c r="BN103" i="19"/>
  <c r="BR103" i="19"/>
  <c r="BR105" i="19"/>
  <c r="BR106" i="19"/>
  <c r="BR107" i="19"/>
  <c r="BR108" i="19"/>
  <c r="BH109" i="19"/>
  <c r="BR109" i="19"/>
  <c r="BR110" i="19"/>
  <c r="BR111" i="19"/>
  <c r="BR112" i="19"/>
  <c r="BR113" i="19"/>
  <c r="BR114" i="19"/>
  <c r="BH115" i="19"/>
  <c r="BR115" i="19"/>
  <c r="BH116" i="19"/>
  <c r="BJ116" i="19"/>
  <c r="BN116" i="19"/>
  <c r="BR116" i="19"/>
  <c r="BR117" i="19"/>
  <c r="BR118" i="19"/>
  <c r="BR119" i="19"/>
  <c r="BH121" i="19"/>
  <c r="BR121" i="19"/>
  <c r="BR122" i="19"/>
  <c r="BR123" i="19"/>
  <c r="BR124" i="19"/>
  <c r="BR125" i="19"/>
  <c r="BR126" i="19"/>
  <c r="BR127" i="19"/>
  <c r="BR128" i="19"/>
  <c r="BR129" i="19"/>
  <c r="BR130" i="19"/>
  <c r="BR131" i="19"/>
  <c r="BR132" i="19"/>
  <c r="BJ133" i="19"/>
  <c r="BL133" i="19"/>
  <c r="BN133" i="19"/>
  <c r="BR133" i="19"/>
  <c r="BR134" i="19"/>
  <c r="BR135" i="19"/>
  <c r="BR136" i="19"/>
  <c r="BR137" i="19"/>
  <c r="BL138" i="19"/>
  <c r="BN138" i="19"/>
  <c r="BR138" i="19"/>
  <c r="BR139" i="19"/>
  <c r="BR140" i="19"/>
  <c r="BH141" i="19"/>
  <c r="BR141" i="19"/>
  <c r="BH142" i="19"/>
  <c r="BR142" i="19"/>
  <c r="BR143" i="19"/>
  <c r="BR144" i="19"/>
  <c r="BH145" i="19"/>
  <c r="BL145" i="19"/>
  <c r="BN145" i="19"/>
  <c r="BR145" i="19"/>
  <c r="BH146" i="19"/>
  <c r="BL146" i="19"/>
  <c r="BN146" i="19"/>
  <c r="BR146" i="19"/>
  <c r="BR147" i="19"/>
  <c r="BR148" i="19"/>
  <c r="BH149" i="19"/>
  <c r="BR149" i="19"/>
  <c r="BH150" i="19"/>
  <c r="BR150" i="19"/>
  <c r="BR151" i="19"/>
  <c r="BJ152" i="19"/>
  <c r="BL152" i="19"/>
  <c r="BN152" i="19"/>
  <c r="BR152" i="19"/>
  <c r="BH153" i="19"/>
  <c r="BL153" i="19"/>
  <c r="BN153" i="19"/>
  <c r="BR153" i="19"/>
  <c r="BH154" i="19"/>
  <c r="BJ154" i="19"/>
  <c r="BR154" i="19"/>
  <c r="BR155" i="19"/>
  <c r="BR156" i="19"/>
  <c r="BH157" i="19"/>
  <c r="BR157" i="19"/>
  <c r="BR158" i="19"/>
  <c r="BR159" i="19"/>
  <c r="BR160" i="19"/>
  <c r="BR161" i="19"/>
  <c r="BR162" i="19"/>
  <c r="BR163" i="19"/>
  <c r="BJ164" i="19"/>
  <c r="BR164" i="19"/>
  <c r="BR165" i="19"/>
  <c r="BH166" i="19"/>
  <c r="BJ166" i="19"/>
  <c r="BN166" i="19"/>
  <c r="BR166" i="19"/>
  <c r="BJ167" i="19"/>
  <c r="BL167" i="19"/>
  <c r="BN167" i="19"/>
  <c r="BR167" i="19"/>
  <c r="BR169" i="19"/>
  <c r="BR170" i="19"/>
  <c r="BR171" i="19"/>
  <c r="BR172" i="19"/>
  <c r="BR173" i="19"/>
  <c r="BR174" i="19"/>
  <c r="BH175" i="19"/>
  <c r="BR175" i="19"/>
  <c r="BR176" i="19"/>
  <c r="BH177" i="19"/>
  <c r="BR177" i="19"/>
  <c r="BH178" i="19"/>
  <c r="BR178" i="19"/>
  <c r="BH179" i="19"/>
  <c r="BR179" i="19"/>
  <c r="BH180" i="19"/>
  <c r="BR180" i="19"/>
  <c r="BH181" i="19"/>
  <c r="BR181" i="19"/>
  <c r="BH182" i="19"/>
  <c r="BR182" i="19"/>
  <c r="BH183" i="19"/>
  <c r="BR183" i="19"/>
  <c r="BR184" i="19"/>
  <c r="BH185" i="19"/>
  <c r="BL185" i="19"/>
  <c r="BN185" i="19"/>
  <c r="BR185" i="19"/>
  <c r="BR186" i="19"/>
  <c r="BH187" i="19"/>
  <c r="BL187" i="19"/>
  <c r="BN187" i="19"/>
  <c r="BR187" i="19"/>
  <c r="BH188" i="19"/>
  <c r="BN188" i="19"/>
  <c r="BR188" i="19"/>
  <c r="BR189" i="19"/>
  <c r="BH191" i="19"/>
  <c r="BJ191" i="19"/>
  <c r="BR191" i="19"/>
  <c r="BR192" i="19"/>
  <c r="BH193" i="19"/>
  <c r="BL193" i="19"/>
  <c r="BN193" i="19"/>
  <c r="BR193" i="19"/>
  <c r="BH194" i="19"/>
  <c r="BL194" i="19"/>
  <c r="BN194" i="19"/>
  <c r="BR194" i="19"/>
  <c r="BR195" i="19"/>
  <c r="BR196" i="19"/>
  <c r="BH197" i="19"/>
  <c r="BR197" i="19"/>
  <c r="BH198" i="19"/>
  <c r="BR198" i="19"/>
  <c r="BR199" i="19"/>
  <c r="BH200" i="19"/>
  <c r="BL200" i="19"/>
  <c r="BN200" i="19"/>
  <c r="BR200" i="19"/>
  <c r="BR201" i="19"/>
  <c r="BR202" i="19"/>
  <c r="BJ203" i="19"/>
  <c r="BL203" i="19"/>
  <c r="BR203" i="19"/>
  <c r="BR204" i="19"/>
  <c r="BR205" i="19"/>
  <c r="BR206" i="19"/>
  <c r="BR207" i="19"/>
  <c r="BR208" i="19"/>
  <c r="BR209" i="19"/>
  <c r="BR210" i="19"/>
  <c r="BR211" i="19"/>
  <c r="BR212" i="19"/>
  <c r="BR213" i="19"/>
  <c r="BR214" i="19"/>
  <c r="BR215" i="19"/>
  <c r="BR216" i="19"/>
  <c r="BH217" i="19"/>
  <c r="BR217" i="19"/>
  <c r="BH218" i="19"/>
  <c r="BL218" i="19"/>
  <c r="BN218" i="19"/>
  <c r="BR218" i="19"/>
  <c r="BJ219" i="19"/>
  <c r="BL219" i="19"/>
  <c r="BN219" i="19"/>
  <c r="BR219" i="19"/>
  <c r="BH220" i="19"/>
  <c r="BJ220" i="19"/>
  <c r="BN220" i="19"/>
  <c r="BR220" i="19"/>
  <c r="BR11" i="19"/>
  <c r="BH12" i="18"/>
  <c r="BR12" i="18"/>
  <c r="BH13" i="18"/>
  <c r="BJ13" i="18"/>
  <c r="BR13" i="18"/>
  <c r="BN14" i="18"/>
  <c r="BR14" i="18"/>
  <c r="BN15" i="18"/>
  <c r="BR15" i="18"/>
  <c r="BH16" i="18"/>
  <c r="BR16" i="18"/>
  <c r="BH17" i="18"/>
  <c r="BN17" i="18"/>
  <c r="BR17" i="18"/>
  <c r="BH19" i="18"/>
  <c r="BR19" i="18"/>
  <c r="BH20" i="18"/>
  <c r="BJ20" i="18"/>
  <c r="BL20" i="18"/>
  <c r="BR20" i="18"/>
  <c r="BH21" i="18"/>
  <c r="BJ21" i="18"/>
  <c r="BR21" i="18"/>
  <c r="BH22" i="18"/>
  <c r="BJ22" i="18"/>
  <c r="BR22" i="18"/>
  <c r="BR23" i="18"/>
  <c r="BH24" i="18"/>
  <c r="BR24" i="18"/>
  <c r="BH25" i="18"/>
  <c r="BR25" i="18"/>
  <c r="BR26" i="18"/>
  <c r="BR27" i="18"/>
  <c r="BH28" i="18"/>
  <c r="BR28" i="18"/>
  <c r="BH29" i="18"/>
  <c r="BR29" i="18"/>
  <c r="BR30" i="18"/>
  <c r="BR31" i="18"/>
  <c r="BR32" i="18"/>
  <c r="BR33" i="18"/>
  <c r="BR34" i="18"/>
  <c r="BR35" i="18"/>
  <c r="BR36" i="18"/>
  <c r="BR37" i="18"/>
  <c r="BR39" i="18"/>
  <c r="BH40" i="18"/>
  <c r="BR40" i="18"/>
  <c r="BH41" i="18"/>
  <c r="BL41" i="18"/>
  <c r="BN41" i="18"/>
  <c r="BR41" i="18"/>
  <c r="BH42" i="18"/>
  <c r="BJ42" i="18"/>
  <c r="BN42" i="18"/>
  <c r="BR42" i="18"/>
  <c r="BR43" i="18"/>
  <c r="BH44" i="18"/>
  <c r="BJ44" i="18"/>
  <c r="BR44" i="18"/>
  <c r="BR45" i="18"/>
  <c r="BR46" i="18"/>
  <c r="BR47" i="18"/>
  <c r="BR48" i="18"/>
  <c r="BL49" i="18"/>
  <c r="BN49" i="18"/>
  <c r="BR49" i="18"/>
  <c r="BR50" i="18"/>
  <c r="BR51" i="18"/>
  <c r="BR52" i="18"/>
  <c r="BR53" i="18"/>
  <c r="BR54" i="18"/>
  <c r="BH55" i="18"/>
  <c r="BR55" i="18"/>
  <c r="BH56" i="18"/>
  <c r="BN56" i="18"/>
  <c r="BR56" i="18"/>
  <c r="BR57" i="18"/>
  <c r="BR58" i="18"/>
  <c r="BH60" i="18"/>
  <c r="BR60" i="18"/>
  <c r="BH61" i="18"/>
  <c r="BR61" i="18"/>
  <c r="BR62" i="18"/>
  <c r="BH63" i="18"/>
  <c r="BR63" i="18"/>
  <c r="BR64" i="18"/>
  <c r="BH65" i="18"/>
  <c r="BR65" i="18"/>
  <c r="BR66" i="18"/>
  <c r="BR67" i="18"/>
  <c r="BH68" i="18"/>
  <c r="BL68" i="18"/>
  <c r="BN68" i="18"/>
  <c r="BR68" i="18"/>
  <c r="BH69" i="18"/>
  <c r="BL69" i="18"/>
  <c r="BN69" i="18"/>
  <c r="BR69" i="18"/>
  <c r="BH70" i="18"/>
  <c r="BR70" i="18"/>
  <c r="BR11" i="18"/>
  <c r="BR17" i="16"/>
  <c r="BR18" i="16"/>
  <c r="BR19" i="16"/>
  <c r="BR20" i="16"/>
  <c r="BR21" i="16"/>
  <c r="BR22" i="16"/>
  <c r="BR23" i="16"/>
  <c r="BR24" i="16"/>
  <c r="BR25" i="16"/>
  <c r="BR26" i="16"/>
  <c r="BR27" i="16"/>
  <c r="BR28" i="16"/>
  <c r="BR29" i="16"/>
  <c r="BR30" i="16"/>
  <c r="BR31" i="16"/>
  <c r="BR32" i="16"/>
  <c r="BR33" i="16"/>
  <c r="BR34" i="16"/>
  <c r="BR35" i="16"/>
  <c r="BR36" i="16"/>
  <c r="BR37" i="16"/>
  <c r="BR38" i="16"/>
  <c r="BR39" i="16"/>
  <c r="BL40" i="16"/>
  <c r="BN40" i="16"/>
  <c r="BR40" i="16"/>
  <c r="BR41" i="16"/>
  <c r="BH42" i="16"/>
  <c r="BR42" i="16"/>
  <c r="BR43" i="16"/>
  <c r="BR44" i="16"/>
  <c r="BR45" i="16"/>
  <c r="BR46" i="16"/>
  <c r="BR47" i="16"/>
  <c r="BR48" i="16"/>
  <c r="BH49" i="16"/>
  <c r="BR49" i="16"/>
  <c r="BR50" i="16"/>
  <c r="BR51" i="16"/>
  <c r="BR52" i="16"/>
  <c r="BH53" i="16"/>
  <c r="BR53" i="16"/>
  <c r="BH54" i="16"/>
  <c r="BL54" i="16"/>
  <c r="BN54" i="16"/>
  <c r="BR54" i="16"/>
  <c r="BH55" i="16"/>
  <c r="BR55" i="16"/>
  <c r="BR56" i="16"/>
  <c r="BR57" i="16"/>
  <c r="BH58" i="16"/>
  <c r="BR58" i="16"/>
  <c r="BR59" i="16"/>
  <c r="BH60" i="16"/>
  <c r="BR60" i="16"/>
  <c r="BH61" i="16"/>
  <c r="BR61" i="16"/>
  <c r="BR62" i="16"/>
  <c r="BR63" i="16"/>
  <c r="BH64" i="16"/>
  <c r="BR64" i="16"/>
  <c r="BH65" i="16"/>
  <c r="BR65" i="16"/>
  <c r="BR66" i="16"/>
  <c r="BR68" i="16"/>
  <c r="BR69" i="16"/>
  <c r="BR70" i="16"/>
  <c r="BR71" i="16"/>
  <c r="BR72" i="16"/>
  <c r="BR73" i="16"/>
  <c r="BR74" i="16"/>
  <c r="BR75" i="16"/>
  <c r="BL76" i="16"/>
  <c r="BN76" i="16"/>
  <c r="BR76" i="16"/>
  <c r="BR77" i="16"/>
  <c r="BR78" i="16"/>
  <c r="BR79" i="16"/>
  <c r="BR80" i="16"/>
  <c r="BR81" i="16"/>
  <c r="BR82" i="16"/>
  <c r="BR83" i="16"/>
  <c r="BR84" i="16"/>
  <c r="BR85" i="16"/>
  <c r="BR86" i="16"/>
  <c r="BR87" i="16"/>
  <c r="BR88" i="16"/>
  <c r="BR89" i="16"/>
  <c r="BR90" i="16"/>
  <c r="BR91" i="16"/>
  <c r="BR92" i="16"/>
  <c r="BR93" i="16"/>
  <c r="BR94" i="16"/>
  <c r="BR95" i="16"/>
  <c r="BR96" i="16"/>
  <c r="BR97" i="16"/>
  <c r="BR98" i="16"/>
  <c r="BR99" i="16"/>
  <c r="BR100" i="16"/>
  <c r="BR101" i="16"/>
  <c r="BR102" i="16"/>
  <c r="BR103" i="16"/>
  <c r="BR104" i="16"/>
  <c r="BH105" i="16"/>
  <c r="BR105" i="16"/>
  <c r="BR106" i="16"/>
  <c r="BR107" i="16"/>
  <c r="BH108" i="16"/>
  <c r="BR108" i="16"/>
  <c r="BH109" i="16"/>
  <c r="BR109" i="16"/>
  <c r="BR110" i="16"/>
  <c r="BR111" i="16"/>
  <c r="BR112" i="16"/>
  <c r="BR113" i="16"/>
  <c r="BN114" i="16"/>
  <c r="BR114" i="16"/>
  <c r="BR115" i="16"/>
  <c r="BR116" i="16"/>
  <c r="BH117" i="16"/>
  <c r="BR117" i="16"/>
  <c r="BR118" i="16"/>
  <c r="BR119" i="16"/>
  <c r="BR120" i="16"/>
  <c r="BR121" i="16"/>
  <c r="BH122" i="16"/>
  <c r="BL122" i="16"/>
  <c r="BN122" i="16"/>
  <c r="BR122" i="16"/>
  <c r="BR123" i="16"/>
  <c r="BR124" i="16"/>
  <c r="BR125" i="16"/>
  <c r="BJ126" i="16"/>
  <c r="BL126" i="16"/>
  <c r="BN126" i="16"/>
  <c r="BR126" i="16"/>
  <c r="BR127" i="16"/>
  <c r="BH129" i="16"/>
  <c r="BR129" i="16"/>
  <c r="BR130" i="16"/>
  <c r="BR131" i="16"/>
  <c r="BR132" i="16"/>
  <c r="BH133" i="16"/>
  <c r="BR133" i="16"/>
  <c r="BR134" i="16"/>
  <c r="BH135" i="16"/>
  <c r="BR135" i="16"/>
  <c r="BR136" i="16"/>
  <c r="BR137" i="16"/>
  <c r="BH138" i="16"/>
  <c r="BR138" i="16"/>
  <c r="BR139" i="16"/>
  <c r="BR140" i="16"/>
  <c r="BH141" i="16"/>
  <c r="BR141" i="16"/>
  <c r="BR142" i="16"/>
  <c r="BH143" i="16"/>
  <c r="BL143" i="16"/>
  <c r="BN143" i="16"/>
  <c r="BR143" i="16"/>
  <c r="BR144" i="16"/>
  <c r="BR145" i="16"/>
  <c r="BR146" i="16"/>
  <c r="BN147" i="16"/>
  <c r="BR147" i="16"/>
  <c r="BR148" i="16"/>
  <c r="BR149" i="16"/>
  <c r="BH150" i="16"/>
  <c r="BR150" i="16"/>
  <c r="BR152" i="16"/>
  <c r="BR153" i="16"/>
  <c r="BR154" i="16"/>
  <c r="BR155" i="16"/>
  <c r="BR156" i="16"/>
  <c r="BR157" i="16"/>
  <c r="BR158" i="16"/>
  <c r="BR159" i="16"/>
  <c r="BR160" i="16"/>
  <c r="BR161" i="16"/>
  <c r="BR162" i="16"/>
  <c r="BH163" i="16"/>
  <c r="BR163" i="16"/>
  <c r="BR164" i="16"/>
  <c r="BR165" i="16"/>
  <c r="BH12" i="17"/>
  <c r="BR12" i="17"/>
  <c r="BR13" i="17"/>
  <c r="BR14" i="17"/>
  <c r="BR15" i="17"/>
  <c r="BR16" i="17"/>
  <c r="BR17" i="17"/>
  <c r="BR18" i="17"/>
  <c r="BR19" i="17"/>
  <c r="BR20" i="17"/>
  <c r="BR21" i="17"/>
  <c r="BR22" i="17"/>
  <c r="BR23" i="17"/>
  <c r="BR24" i="17"/>
  <c r="BR25" i="17"/>
  <c r="BR26" i="17"/>
  <c r="BR27" i="17"/>
  <c r="BR28" i="17"/>
  <c r="BR29" i="17"/>
  <c r="BH30" i="17"/>
  <c r="BL30" i="17"/>
  <c r="BN30" i="17"/>
  <c r="BR30" i="17"/>
  <c r="BH31" i="17"/>
  <c r="BL31" i="17"/>
  <c r="BN31" i="17"/>
  <c r="BR31" i="17"/>
  <c r="BR32" i="17"/>
  <c r="BR33" i="17"/>
  <c r="BR34" i="17"/>
  <c r="BR35" i="17"/>
  <c r="BR36" i="17"/>
  <c r="BR37" i="17"/>
  <c r="BR38" i="17"/>
  <c r="BH39" i="17"/>
  <c r="BR39" i="17"/>
  <c r="BR40" i="17"/>
  <c r="BR41" i="17"/>
  <c r="BR42" i="17"/>
  <c r="BH43" i="17"/>
  <c r="BL43" i="17"/>
  <c r="BN43" i="17"/>
  <c r="BR43" i="17"/>
  <c r="BR44" i="17"/>
  <c r="BH45" i="17"/>
  <c r="BN45" i="17"/>
  <c r="BR45" i="17"/>
  <c r="BR46" i="17"/>
  <c r="BR47" i="17"/>
  <c r="BR48" i="17"/>
  <c r="BR49" i="17"/>
  <c r="BR50" i="17"/>
  <c r="BR51" i="17"/>
  <c r="BR52" i="17"/>
  <c r="BR53" i="17"/>
  <c r="BR54" i="17"/>
  <c r="BR55" i="17"/>
  <c r="BR56" i="17"/>
  <c r="BR57" i="17"/>
  <c r="BR58" i="17"/>
  <c r="BR59" i="17"/>
  <c r="BR60" i="17"/>
  <c r="BR61" i="17"/>
  <c r="BR62" i="17"/>
  <c r="BR63" i="17"/>
  <c r="BH64" i="17"/>
  <c r="BR64" i="17"/>
  <c r="BR65" i="17"/>
  <c r="BJ66" i="17"/>
  <c r="BL66" i="17"/>
  <c r="BN66" i="17"/>
  <c r="BR66" i="17"/>
  <c r="BH67" i="17"/>
  <c r="BL67" i="17"/>
  <c r="BN67" i="17"/>
  <c r="BR67" i="17"/>
  <c r="BR68" i="17"/>
  <c r="BR69" i="17"/>
  <c r="BR70" i="17"/>
  <c r="BR71" i="17"/>
  <c r="BR72" i="17"/>
  <c r="BR73" i="17"/>
  <c r="BR74" i="17"/>
  <c r="BH75" i="17"/>
  <c r="BL75" i="17"/>
  <c r="BN75" i="17"/>
  <c r="BR75" i="17"/>
  <c r="BR76" i="17"/>
  <c r="BH78" i="17"/>
  <c r="BR78" i="17"/>
  <c r="BH79" i="17"/>
  <c r="BL79" i="17"/>
  <c r="BN79" i="17"/>
  <c r="BR79" i="17"/>
  <c r="BR80" i="17"/>
  <c r="BH81" i="17"/>
  <c r="BN81" i="17"/>
  <c r="BR81" i="17"/>
  <c r="BR82" i="17"/>
  <c r="BR83" i="17"/>
  <c r="BR84" i="17"/>
  <c r="BR85" i="17"/>
  <c r="BR86" i="17"/>
  <c r="BJ87" i="17"/>
  <c r="BR87" i="17"/>
  <c r="BH88" i="17"/>
  <c r="BL88" i="17"/>
  <c r="BN88" i="17"/>
  <c r="BR88" i="17"/>
  <c r="BR89" i="17"/>
  <c r="BR90" i="17"/>
  <c r="BR91" i="17"/>
  <c r="BR92" i="17"/>
  <c r="BH93" i="17"/>
  <c r="BL93" i="17"/>
  <c r="BN93" i="17"/>
  <c r="BR93" i="17"/>
  <c r="BR94" i="17"/>
  <c r="BR95" i="17"/>
  <c r="BR96" i="17"/>
  <c r="BR97" i="17"/>
  <c r="BR98" i="17"/>
  <c r="BR99" i="17"/>
  <c r="BR100" i="17"/>
  <c r="BH101" i="17"/>
  <c r="BL101" i="17"/>
  <c r="BR101" i="17"/>
  <c r="BH102" i="17"/>
  <c r="BN102" i="17"/>
  <c r="BR102" i="17"/>
  <c r="BR103" i="17"/>
  <c r="BR104" i="17"/>
  <c r="BH105" i="17"/>
  <c r="BL105" i="17"/>
  <c r="BN105" i="17"/>
  <c r="BR105" i="17"/>
  <c r="BR106" i="17"/>
  <c r="BH107" i="17"/>
  <c r="BR107" i="17"/>
  <c r="BR108" i="17"/>
  <c r="BR109" i="17"/>
  <c r="BR110" i="17"/>
  <c r="BR111" i="17"/>
  <c r="BR112" i="17"/>
  <c r="BR113" i="17"/>
  <c r="BR114" i="17"/>
  <c r="BR115" i="17"/>
  <c r="BL116" i="17"/>
  <c r="BN116" i="17"/>
  <c r="BR116" i="17"/>
  <c r="BL117" i="17"/>
  <c r="BN117" i="17"/>
  <c r="BR117" i="17"/>
  <c r="BR118" i="17"/>
  <c r="BH119" i="17"/>
  <c r="BJ119" i="17"/>
  <c r="BR119" i="17"/>
  <c r="BR120" i="17"/>
  <c r="BH121" i="17"/>
  <c r="BN121" i="17"/>
  <c r="BR121" i="17"/>
  <c r="BR122" i="17"/>
  <c r="BR123" i="17"/>
  <c r="BR124" i="17"/>
  <c r="BH125" i="17"/>
  <c r="BL125" i="17"/>
  <c r="BN125" i="17"/>
  <c r="BR125" i="17"/>
  <c r="BH126" i="17"/>
  <c r="BN126" i="17"/>
  <c r="BR126" i="17"/>
  <c r="BH127" i="17"/>
  <c r="BR127" i="17"/>
  <c r="BH128" i="17"/>
  <c r="BL128" i="17"/>
  <c r="BN128" i="17"/>
  <c r="BR128" i="17"/>
  <c r="BR129" i="17"/>
  <c r="BR137" i="17"/>
  <c r="BR138" i="17"/>
  <c r="BR139" i="17"/>
  <c r="BR140" i="17"/>
  <c r="BR141" i="17"/>
  <c r="BR142" i="17"/>
  <c r="BR143" i="17"/>
  <c r="BR144" i="17"/>
  <c r="BR145" i="17"/>
  <c r="BR146" i="17"/>
  <c r="BR147" i="17"/>
  <c r="BR148" i="17"/>
  <c r="BR149" i="17"/>
  <c r="BJ150" i="17"/>
  <c r="BL150" i="17"/>
  <c r="BN150" i="17"/>
  <c r="BR150" i="17"/>
  <c r="BR152" i="17"/>
  <c r="BR153" i="17"/>
  <c r="BR154" i="17"/>
  <c r="BH155" i="17"/>
  <c r="BN155" i="17"/>
  <c r="BR155" i="17"/>
  <c r="BJ156" i="17"/>
  <c r="BN156" i="17"/>
  <c r="BR156" i="17"/>
  <c r="BL157" i="17"/>
  <c r="BN157" i="17"/>
  <c r="BR157" i="17"/>
  <c r="BN158" i="17"/>
  <c r="BR158" i="17"/>
  <c r="BR159" i="17"/>
  <c r="BH160" i="17"/>
  <c r="BL160" i="17"/>
  <c r="BR160" i="17"/>
  <c r="BR161" i="17"/>
  <c r="BR162" i="17"/>
  <c r="BL163" i="17"/>
  <c r="BN163" i="17"/>
  <c r="BR163" i="17"/>
  <c r="BH164" i="17"/>
  <c r="BJ164" i="17"/>
  <c r="BR164" i="17"/>
  <c r="BR165" i="17"/>
  <c r="BL166" i="17"/>
  <c r="BN166" i="17"/>
  <c r="BR166" i="17"/>
  <c r="BR167" i="17"/>
  <c r="BJ168" i="17"/>
  <c r="BL168" i="17"/>
  <c r="BN168" i="17"/>
  <c r="BR168" i="17"/>
  <c r="BR169" i="17"/>
  <c r="BR170" i="17"/>
  <c r="BL171" i="17"/>
  <c r="BN171" i="17"/>
  <c r="BR171" i="17"/>
  <c r="BL172" i="17"/>
  <c r="BN172" i="17"/>
  <c r="BR172" i="17"/>
  <c r="BR173" i="17"/>
  <c r="BH174" i="17"/>
  <c r="BR174" i="17"/>
  <c r="BR175" i="17"/>
  <c r="BR176" i="17"/>
  <c r="BH177" i="17"/>
  <c r="BL177" i="17"/>
  <c r="BN177" i="17"/>
  <c r="BR177" i="17"/>
  <c r="BR178" i="17"/>
  <c r="BH179" i="17"/>
  <c r="BR179" i="17"/>
  <c r="BR180" i="17"/>
  <c r="BR181" i="17"/>
  <c r="BR11" i="17"/>
  <c r="BC51" i="15"/>
  <c r="BC52" i="15"/>
  <c r="BC53" i="15"/>
  <c r="BC54" i="15"/>
  <c r="BC55" i="15"/>
  <c r="BC56" i="15"/>
  <c r="BC57" i="15"/>
  <c r="BC58" i="15"/>
  <c r="BC60" i="15"/>
  <c r="BC61" i="15"/>
  <c r="BC62" i="15"/>
  <c r="BC63" i="15"/>
  <c r="BC64" i="15"/>
  <c r="BC65" i="15"/>
  <c r="BC66" i="15"/>
  <c r="BC69" i="15"/>
  <c r="AY77" i="15"/>
  <c r="BA77" i="15"/>
  <c r="BC71" i="15"/>
  <c r="BC72" i="15"/>
  <c r="BC73" i="15"/>
  <c r="BC75" i="15"/>
  <c r="BC76" i="15"/>
  <c r="BC77" i="15"/>
  <c r="BC11" i="15"/>
  <c r="BC12" i="15"/>
  <c r="BC14" i="15"/>
  <c r="BC16" i="15"/>
  <c r="BC17" i="15"/>
  <c r="BC18" i="15"/>
  <c r="BC21" i="15"/>
  <c r="BC22" i="15"/>
  <c r="BC23" i="15"/>
  <c r="BC24" i="15"/>
  <c r="BC25" i="15"/>
  <c r="BC27" i="15"/>
  <c r="BC30" i="15"/>
  <c r="BC31" i="15"/>
  <c r="BC32" i="15"/>
  <c r="BC33" i="15"/>
  <c r="BC34" i="15"/>
  <c r="BC35" i="15"/>
  <c r="BC36" i="15"/>
  <c r="BC37" i="15"/>
  <c r="BC38" i="15"/>
  <c r="BC40" i="15"/>
  <c r="BC41" i="15"/>
  <c r="BC42" i="15"/>
  <c r="BC43" i="15"/>
  <c r="BC44" i="15"/>
  <c r="BC45" i="15"/>
  <c r="BC46" i="15"/>
  <c r="BC47" i="15"/>
  <c r="BC49" i="15"/>
  <c r="BC50" i="15"/>
  <c r="AY54" i="14"/>
  <c r="BA54" i="14"/>
  <c r="BC40" i="14"/>
  <c r="BC41" i="14"/>
  <c r="BC45" i="14"/>
  <c r="BC46" i="14"/>
  <c r="BC48" i="14"/>
  <c r="BC49" i="14"/>
  <c r="BC50" i="14"/>
  <c r="BC51" i="14"/>
  <c r="BC52" i="14"/>
  <c r="BC53" i="14"/>
  <c r="BC54" i="14"/>
  <c r="AY39" i="14"/>
  <c r="BA39" i="14"/>
  <c r="BC25" i="14"/>
  <c r="BC26" i="14"/>
  <c r="BC27" i="14"/>
  <c r="BC28" i="14"/>
  <c r="BC29" i="14"/>
  <c r="BC30" i="14"/>
  <c r="BC33" i="14"/>
  <c r="BC34" i="14"/>
  <c r="BC35" i="14"/>
  <c r="BC39" i="14"/>
  <c r="AY24" i="14"/>
  <c r="BA24" i="14"/>
  <c r="BC11" i="14"/>
  <c r="BC12" i="14"/>
  <c r="BC13" i="14"/>
  <c r="BC14" i="14"/>
  <c r="BC15" i="14"/>
  <c r="BC16" i="14"/>
  <c r="BC17" i="14"/>
  <c r="BC18" i="14"/>
  <c r="BC19" i="14"/>
  <c r="BC20" i="14"/>
  <c r="BC21" i="14"/>
  <c r="BC22" i="14"/>
  <c r="BC23" i="14"/>
  <c r="BC24" i="14"/>
  <c r="AY221" i="19"/>
  <c r="BA221" i="19"/>
  <c r="BC193" i="19"/>
  <c r="BC194" i="19"/>
  <c r="BC195" i="19"/>
  <c r="BC198" i="19"/>
  <c r="BC200" i="19"/>
  <c r="BC203" i="19"/>
  <c r="BC206" i="19"/>
  <c r="BC207" i="19"/>
  <c r="BC208" i="19"/>
  <c r="BC214" i="19"/>
  <c r="BC216" i="19"/>
  <c r="BC218" i="19"/>
  <c r="BC219" i="19"/>
  <c r="BC220" i="19"/>
  <c r="BC221" i="19"/>
  <c r="AY190" i="19"/>
  <c r="BA190" i="19"/>
  <c r="BC169" i="19"/>
  <c r="BC170" i="19"/>
  <c r="BC171" i="19"/>
  <c r="BC173" i="19"/>
  <c r="BC174" i="19"/>
  <c r="BC175" i="19"/>
  <c r="BC176" i="19"/>
  <c r="BC177" i="19"/>
  <c r="BC178" i="19"/>
  <c r="BC179" i="19"/>
  <c r="BC180" i="19"/>
  <c r="BC181" i="19"/>
  <c r="BC182" i="19"/>
  <c r="BC183" i="19"/>
  <c r="BC185" i="19"/>
  <c r="BC186" i="19"/>
  <c r="BC187" i="19"/>
  <c r="BC188" i="19"/>
  <c r="BC190" i="19"/>
  <c r="AY168" i="19"/>
  <c r="BA168" i="19"/>
  <c r="BC121" i="19"/>
  <c r="BC124" i="19"/>
  <c r="BC126" i="19"/>
  <c r="BC128" i="19"/>
  <c r="BC130" i="19"/>
  <c r="BC133" i="19"/>
  <c r="BC138" i="19"/>
  <c r="BC141" i="19"/>
  <c r="BC142" i="19"/>
  <c r="BC145" i="19"/>
  <c r="BC146" i="19"/>
  <c r="BC148" i="19"/>
  <c r="BC149" i="19"/>
  <c r="BC150" i="19"/>
  <c r="BC151" i="19"/>
  <c r="BC152" i="19"/>
  <c r="BC153" i="19"/>
  <c r="BC154" i="19"/>
  <c r="BC163" i="19"/>
  <c r="BC165" i="19"/>
  <c r="BC166" i="19"/>
  <c r="BC167" i="19"/>
  <c r="BC168" i="19"/>
  <c r="AY120" i="19"/>
  <c r="BA120" i="19"/>
  <c r="BC105" i="19"/>
  <c r="BC106" i="19"/>
  <c r="BC107" i="19"/>
  <c r="BC108" i="19"/>
  <c r="BC109" i="19"/>
  <c r="BC110" i="19"/>
  <c r="BC111" i="19"/>
  <c r="BC112" i="19"/>
  <c r="BC113" i="19"/>
  <c r="BC114" i="19"/>
  <c r="BC115" i="19"/>
  <c r="BC116" i="19"/>
  <c r="BC117" i="19"/>
  <c r="BC118" i="19"/>
  <c r="BC119" i="19"/>
  <c r="BC120" i="19"/>
  <c r="AY104" i="19"/>
  <c r="BA104" i="19"/>
  <c r="BC68" i="19"/>
  <c r="BC69" i="19"/>
  <c r="BC70" i="19"/>
  <c r="BC71" i="19"/>
  <c r="BC72" i="19"/>
  <c r="BC73" i="19"/>
  <c r="BC74" i="19"/>
  <c r="BC75" i="19"/>
  <c r="BC77" i="19"/>
  <c r="BC78" i="19"/>
  <c r="BC81" i="19"/>
  <c r="BC85" i="19"/>
  <c r="BC93" i="19"/>
  <c r="BC94" i="19"/>
  <c r="BC95" i="19"/>
  <c r="BC96" i="19"/>
  <c r="BC98" i="19"/>
  <c r="BC99" i="19"/>
  <c r="BC100" i="19"/>
  <c r="BC103" i="19"/>
  <c r="BC104" i="19"/>
  <c r="AY63" i="19"/>
  <c r="BA63" i="19"/>
  <c r="BC13" i="19"/>
  <c r="BC14" i="19"/>
  <c r="BC18" i="19"/>
  <c r="BC19" i="19"/>
  <c r="BC21" i="19"/>
  <c r="BC22" i="19"/>
  <c r="BC24" i="19"/>
  <c r="BC26" i="19"/>
  <c r="BC27" i="19"/>
  <c r="BC29" i="19"/>
  <c r="BC30" i="19"/>
  <c r="BC38" i="19"/>
  <c r="BC39" i="19"/>
  <c r="BC41" i="19"/>
  <c r="BC45" i="19"/>
  <c r="BC50" i="19"/>
  <c r="BC52" i="19"/>
  <c r="BC53" i="19"/>
  <c r="BC54" i="19"/>
  <c r="BC55" i="19"/>
  <c r="BC57" i="19"/>
  <c r="BC58" i="19"/>
  <c r="BC62" i="19"/>
  <c r="BC63" i="19"/>
  <c r="AY71" i="18"/>
  <c r="BA71" i="18"/>
  <c r="BC60" i="18"/>
  <c r="BC61" i="18"/>
  <c r="BC62" i="18"/>
  <c r="BC63" i="18"/>
  <c r="BC66" i="18"/>
  <c r="BC68" i="18"/>
  <c r="BC69" i="18"/>
  <c r="BC70" i="18"/>
  <c r="BC71" i="18"/>
  <c r="BC41" i="18"/>
  <c r="BC42" i="18"/>
  <c r="BC43" i="18"/>
  <c r="BC44" i="18"/>
  <c r="BC45" i="18"/>
  <c r="BC49" i="18"/>
  <c r="BC50" i="18"/>
  <c r="BC51" i="18"/>
  <c r="BC52" i="18"/>
  <c r="BC53" i="18"/>
  <c r="BC54" i="18"/>
  <c r="BC56" i="18"/>
  <c r="BC58" i="18"/>
  <c r="BC59" i="18"/>
  <c r="BC19" i="18"/>
  <c r="BC20" i="18"/>
  <c r="BC21" i="18"/>
  <c r="BC22" i="18"/>
  <c r="BC27" i="18"/>
  <c r="BC28" i="18"/>
  <c r="BC29" i="18"/>
  <c r="BC31" i="18"/>
  <c r="BC32" i="18"/>
  <c r="BC33" i="18"/>
  <c r="BC35" i="18"/>
  <c r="BC38" i="18"/>
  <c r="BC12" i="18"/>
  <c r="BC13" i="18"/>
  <c r="BC14" i="18"/>
  <c r="BC15" i="18"/>
  <c r="BC16" i="18"/>
  <c r="BC17" i="18"/>
  <c r="BC18" i="18"/>
  <c r="AY166" i="16"/>
  <c r="BA166" i="16"/>
  <c r="BC152" i="16"/>
  <c r="BC153" i="16"/>
  <c r="BC154" i="16"/>
  <c r="BC155" i="16"/>
  <c r="BC158" i="16"/>
  <c r="BC159" i="16"/>
  <c r="BC160" i="16"/>
  <c r="BC162" i="16"/>
  <c r="BC163" i="16"/>
  <c r="BC164" i="16"/>
  <c r="BC165" i="16"/>
  <c r="BC166" i="16"/>
  <c r="BC129" i="16"/>
  <c r="BC131" i="16"/>
  <c r="BC134" i="16"/>
  <c r="BC136" i="16"/>
  <c r="BC137" i="16"/>
  <c r="BC138" i="16"/>
  <c r="BC140" i="16"/>
  <c r="BC143" i="16"/>
  <c r="BC144" i="16"/>
  <c r="BC145" i="16"/>
  <c r="BC146" i="16"/>
  <c r="BC147" i="16"/>
  <c r="BC151" i="16"/>
  <c r="BC68" i="16"/>
  <c r="BC71" i="16"/>
  <c r="BC72" i="16"/>
  <c r="BC73" i="16"/>
  <c r="BC76" i="16"/>
  <c r="BC82" i="16"/>
  <c r="BC83" i="16"/>
  <c r="BC84" i="16"/>
  <c r="BC90" i="16"/>
  <c r="BC100" i="16"/>
  <c r="BC101" i="16"/>
  <c r="BC102" i="16"/>
  <c r="BC114" i="16"/>
  <c r="BC115" i="16"/>
  <c r="BC117" i="16"/>
  <c r="BC120" i="16"/>
  <c r="BC122" i="16"/>
  <c r="BC124" i="16"/>
  <c r="BC126" i="16"/>
  <c r="BC127" i="16"/>
  <c r="BC128" i="16"/>
  <c r="BC24" i="16"/>
  <c r="BC25" i="16"/>
  <c r="BC30" i="16"/>
  <c r="BC32" i="16"/>
  <c r="BC33" i="16"/>
  <c r="BC34" i="16"/>
  <c r="BC36" i="16"/>
  <c r="BC39" i="16"/>
  <c r="BC40" i="16"/>
  <c r="BC49" i="16"/>
  <c r="BC54" i="16"/>
  <c r="BC55" i="16"/>
  <c r="BC57" i="16"/>
  <c r="BC58" i="16"/>
  <c r="BC64" i="16"/>
  <c r="BC66" i="16"/>
  <c r="BC67" i="16"/>
  <c r="AY182" i="17"/>
  <c r="BA182" i="17"/>
  <c r="BC155" i="17"/>
  <c r="BC156" i="17"/>
  <c r="BC157" i="17"/>
  <c r="BC158" i="17"/>
  <c r="BC160" i="17"/>
  <c r="BC162" i="17"/>
  <c r="BC163" i="17"/>
  <c r="BC164" i="17"/>
  <c r="BC165" i="17"/>
  <c r="BC166" i="17"/>
  <c r="BC168" i="17"/>
  <c r="BC171" i="17"/>
  <c r="BC172" i="17"/>
  <c r="BC173" i="17"/>
  <c r="BC175" i="17"/>
  <c r="BC176" i="17"/>
  <c r="BC177" i="17"/>
  <c r="BC180" i="17"/>
  <c r="BC181" i="17"/>
  <c r="BC182" i="17"/>
  <c r="AY151" i="17"/>
  <c r="BA151" i="17"/>
  <c r="BC143" i="17"/>
  <c r="BC144" i="17"/>
  <c r="BC146" i="17"/>
  <c r="BC147" i="17"/>
  <c r="BC150" i="17"/>
  <c r="BC151" i="17"/>
  <c r="AY136" i="17"/>
  <c r="BA136" i="17"/>
  <c r="BC79" i="17"/>
  <c r="BC81" i="17"/>
  <c r="BC87" i="17"/>
  <c r="BC88" i="17"/>
  <c r="BC92" i="17"/>
  <c r="BC93" i="17"/>
  <c r="BC95" i="17"/>
  <c r="BC96" i="17"/>
  <c r="BC98" i="17"/>
  <c r="BC101" i="17"/>
  <c r="BC102" i="17"/>
  <c r="BC105" i="17"/>
  <c r="BC107" i="17"/>
  <c r="BC108" i="17"/>
  <c r="BC114" i="17"/>
  <c r="BC116" i="17"/>
  <c r="BC117" i="17"/>
  <c r="BC119" i="17"/>
  <c r="BC121" i="17"/>
  <c r="BC122" i="17"/>
  <c r="BC125" i="17"/>
  <c r="BC126" i="17"/>
  <c r="BC127" i="17"/>
  <c r="BC128" i="17"/>
  <c r="BC136" i="17"/>
  <c r="BC13" i="17"/>
  <c r="BC15" i="17"/>
  <c r="BC16" i="17"/>
  <c r="BC23" i="17"/>
  <c r="BC30" i="17"/>
  <c r="BC31" i="17"/>
  <c r="BC32" i="17"/>
  <c r="BC37" i="17"/>
  <c r="BC39" i="17"/>
  <c r="BC40" i="17"/>
  <c r="BC41" i="17"/>
  <c r="BC42" i="17"/>
  <c r="BC43" i="17"/>
  <c r="BC44" i="17"/>
  <c r="BC45" i="17"/>
  <c r="BC55" i="17"/>
  <c r="BC57" i="17"/>
  <c r="BC58" i="17"/>
  <c r="BC59" i="17"/>
  <c r="BC60" i="17"/>
  <c r="BC62" i="17"/>
  <c r="BC66" i="17"/>
  <c r="BC67" i="17"/>
  <c r="BC75" i="17"/>
  <c r="BC77" i="17"/>
  <c r="BA77" i="17"/>
  <c r="AY77" i="17"/>
  <c r="CP13" i="15"/>
  <c r="CQ13" i="15"/>
  <c r="CP14" i="15"/>
  <c r="CQ14" i="15"/>
  <c r="CP15" i="15"/>
  <c r="CQ15" i="15"/>
  <c r="CP16" i="15"/>
  <c r="CQ16" i="15"/>
  <c r="CP17" i="15"/>
  <c r="CQ17" i="15"/>
  <c r="CP18" i="15"/>
  <c r="CQ18" i="15"/>
  <c r="CP19" i="15"/>
  <c r="CQ19" i="15"/>
  <c r="CP20" i="15"/>
  <c r="CQ20" i="15"/>
  <c r="CP21" i="15"/>
  <c r="CQ21" i="15"/>
  <c r="CP22" i="15"/>
  <c r="CQ22" i="15"/>
  <c r="CP23" i="15"/>
  <c r="CQ23" i="15"/>
  <c r="CP24" i="15"/>
  <c r="CQ24" i="15"/>
  <c r="CP25" i="15"/>
  <c r="CQ25" i="15"/>
  <c r="CP26" i="15"/>
  <c r="CQ26" i="15"/>
  <c r="CP27" i="15"/>
  <c r="CQ27" i="15"/>
  <c r="CP28" i="15"/>
  <c r="CQ28" i="15"/>
  <c r="CP29" i="15"/>
  <c r="CQ29" i="15"/>
  <c r="CP30" i="15"/>
  <c r="CQ30" i="15"/>
  <c r="CP31" i="15"/>
  <c r="CQ31" i="15"/>
  <c r="CP32" i="15"/>
  <c r="CQ32" i="15"/>
  <c r="CP33" i="15"/>
  <c r="CQ33" i="15"/>
  <c r="CP34" i="15"/>
  <c r="CQ34" i="15"/>
  <c r="CP35" i="15"/>
  <c r="CQ35" i="15"/>
  <c r="CP36" i="15"/>
  <c r="CQ36" i="15"/>
  <c r="CP37" i="15"/>
  <c r="CQ37" i="15"/>
  <c r="CP38" i="15"/>
  <c r="CQ38" i="15"/>
  <c r="CP39" i="15"/>
  <c r="CQ39" i="15"/>
  <c r="CP40" i="15"/>
  <c r="CQ40" i="15"/>
  <c r="CP41" i="15"/>
  <c r="CQ41" i="15"/>
  <c r="CP42" i="15"/>
  <c r="CQ42" i="15"/>
  <c r="CP43" i="15"/>
  <c r="CQ43" i="15"/>
  <c r="CP44" i="15"/>
  <c r="CQ44" i="15"/>
  <c r="CP45" i="15"/>
  <c r="CQ45" i="15"/>
  <c r="CP46" i="15"/>
  <c r="CQ46" i="15"/>
  <c r="CP47" i="15"/>
  <c r="CQ47" i="15"/>
  <c r="CP48" i="15"/>
  <c r="CQ48" i="15"/>
  <c r="CP49" i="15"/>
  <c r="CQ49" i="15"/>
  <c r="CP51" i="15"/>
  <c r="CQ51" i="15"/>
  <c r="CP52" i="15"/>
  <c r="CQ52" i="15"/>
  <c r="CP53" i="15"/>
  <c r="CQ53" i="15"/>
  <c r="CP54" i="15"/>
  <c r="CQ54" i="15"/>
  <c r="CP55" i="15"/>
  <c r="CQ55" i="15"/>
  <c r="CP56" i="15"/>
  <c r="CQ56" i="15"/>
  <c r="CP57" i="15"/>
  <c r="CQ57" i="15"/>
  <c r="CP58" i="15"/>
  <c r="CQ58" i="15"/>
  <c r="CP59" i="15"/>
  <c r="CQ59" i="15"/>
  <c r="CP60" i="15"/>
  <c r="CQ60" i="15"/>
  <c r="CP61" i="15"/>
  <c r="CQ61" i="15"/>
  <c r="CP62" i="15"/>
  <c r="CQ62" i="15"/>
  <c r="CP63" i="15"/>
  <c r="CQ63" i="15"/>
  <c r="CP64" i="15"/>
  <c r="CQ64" i="15"/>
  <c r="CP65" i="15"/>
  <c r="CQ65" i="15"/>
  <c r="CP66" i="15"/>
  <c r="CQ66" i="15"/>
  <c r="CP67" i="15"/>
  <c r="CQ67" i="15"/>
  <c r="CP68" i="15"/>
  <c r="CQ68" i="15"/>
  <c r="CP70" i="15"/>
  <c r="CQ70" i="15"/>
  <c r="CP71" i="15"/>
  <c r="CQ71" i="15"/>
  <c r="CP72" i="15"/>
  <c r="CQ72" i="15"/>
  <c r="CP73" i="15"/>
  <c r="CQ73" i="15"/>
  <c r="CP74" i="15"/>
  <c r="CQ74" i="15"/>
  <c r="CP75" i="15"/>
  <c r="CQ75" i="15"/>
  <c r="CP76" i="15"/>
  <c r="CQ76" i="15"/>
  <c r="CK13" i="15"/>
  <c r="CL13" i="15"/>
  <c r="CK14" i="15"/>
  <c r="CL14" i="15"/>
  <c r="CK15" i="15"/>
  <c r="CL15" i="15"/>
  <c r="CK16" i="15"/>
  <c r="CL16" i="15"/>
  <c r="CK17" i="15"/>
  <c r="CL17" i="15"/>
  <c r="CK18" i="15"/>
  <c r="CL18" i="15"/>
  <c r="CK19" i="15"/>
  <c r="CL19" i="15"/>
  <c r="CK20" i="15"/>
  <c r="CL20" i="15"/>
  <c r="CK21" i="15"/>
  <c r="CL21" i="15"/>
  <c r="CK22" i="15"/>
  <c r="CL22" i="15"/>
  <c r="CK23" i="15"/>
  <c r="CL23" i="15"/>
  <c r="CK24" i="15"/>
  <c r="CL24" i="15"/>
  <c r="CK25" i="15"/>
  <c r="CL25" i="15"/>
  <c r="CK26" i="15"/>
  <c r="CL26" i="15"/>
  <c r="CK27" i="15"/>
  <c r="CL27" i="15"/>
  <c r="CK28" i="15"/>
  <c r="CL28" i="15"/>
  <c r="CK29" i="15"/>
  <c r="CL29" i="15"/>
  <c r="CK30" i="15"/>
  <c r="CL30" i="15"/>
  <c r="CK31" i="15"/>
  <c r="CL31" i="15"/>
  <c r="CK32" i="15"/>
  <c r="CL32" i="15"/>
  <c r="CK33" i="15"/>
  <c r="CL33" i="15"/>
  <c r="CK34" i="15"/>
  <c r="CL34" i="15"/>
  <c r="CK35" i="15"/>
  <c r="CL35" i="15"/>
  <c r="CK36" i="15"/>
  <c r="CL36" i="15"/>
  <c r="CK37" i="15"/>
  <c r="CL37" i="15"/>
  <c r="CK38" i="15"/>
  <c r="CL38" i="15"/>
  <c r="CK39" i="15"/>
  <c r="CL39" i="15"/>
  <c r="CK40" i="15"/>
  <c r="CL40" i="15"/>
  <c r="CK41" i="15"/>
  <c r="CL41" i="15"/>
  <c r="CK42" i="15"/>
  <c r="CL42" i="15"/>
  <c r="CK43" i="15"/>
  <c r="CL43" i="15"/>
  <c r="CK44" i="15"/>
  <c r="CL44" i="15"/>
  <c r="CK45" i="15"/>
  <c r="CL45" i="15"/>
  <c r="CK46" i="15"/>
  <c r="CL46" i="15"/>
  <c r="CK47" i="15"/>
  <c r="CL47" i="15"/>
  <c r="CK48" i="15"/>
  <c r="CL48" i="15"/>
  <c r="CK49" i="15"/>
  <c r="CL49" i="15"/>
  <c r="CK51" i="15"/>
  <c r="CL51" i="15"/>
  <c r="CK52" i="15"/>
  <c r="CL52" i="15"/>
  <c r="CK53" i="15"/>
  <c r="CL53" i="15"/>
  <c r="CK54" i="15"/>
  <c r="CL54" i="15"/>
  <c r="CK55" i="15"/>
  <c r="CL55" i="15"/>
  <c r="CK56" i="15"/>
  <c r="CL56" i="15"/>
  <c r="CK57" i="15"/>
  <c r="CL57" i="15"/>
  <c r="CK58" i="15"/>
  <c r="CL58" i="15"/>
  <c r="CK59" i="15"/>
  <c r="CL59" i="15"/>
  <c r="CK60" i="15"/>
  <c r="CL60" i="15"/>
  <c r="CK61" i="15"/>
  <c r="CL61" i="15"/>
  <c r="CK62" i="15"/>
  <c r="CL62" i="15"/>
  <c r="CK63" i="15"/>
  <c r="CL63" i="15"/>
  <c r="CK64" i="15"/>
  <c r="CL64" i="15"/>
  <c r="CK65" i="15"/>
  <c r="CL65" i="15"/>
  <c r="CK66" i="15"/>
  <c r="CL66" i="15"/>
  <c r="CK67" i="15"/>
  <c r="CL67" i="15"/>
  <c r="CK68" i="15"/>
  <c r="CL68" i="15"/>
  <c r="CK70" i="15"/>
  <c r="CL70" i="15"/>
  <c r="CK71" i="15"/>
  <c r="CL71" i="15"/>
  <c r="CK72" i="15"/>
  <c r="CL72" i="15"/>
  <c r="CK73" i="15"/>
  <c r="CL73" i="15"/>
  <c r="CK74" i="15"/>
  <c r="CL74" i="15"/>
  <c r="CK75" i="15"/>
  <c r="CL75" i="15"/>
  <c r="CK76" i="15"/>
  <c r="CL76" i="15"/>
  <c r="CF13" i="15"/>
  <c r="CG13" i="15"/>
  <c r="CF14" i="15"/>
  <c r="CG14" i="15"/>
  <c r="CF15" i="15"/>
  <c r="CG15" i="15"/>
  <c r="CF16" i="15"/>
  <c r="CG16" i="15"/>
  <c r="CF17" i="15"/>
  <c r="CG17" i="15"/>
  <c r="CF18" i="15"/>
  <c r="CG18" i="15"/>
  <c r="CF19" i="15"/>
  <c r="CG19" i="15"/>
  <c r="CF20" i="15"/>
  <c r="CG20" i="15"/>
  <c r="CF21" i="15"/>
  <c r="CG21" i="15"/>
  <c r="CF22" i="15"/>
  <c r="CG22" i="15"/>
  <c r="CF23" i="15"/>
  <c r="CG23" i="15"/>
  <c r="CF24" i="15"/>
  <c r="CG24" i="15"/>
  <c r="CF25" i="15"/>
  <c r="CG25" i="15"/>
  <c r="CF26" i="15"/>
  <c r="CG26" i="15"/>
  <c r="CF27" i="15"/>
  <c r="CG27" i="15"/>
  <c r="CF28" i="15"/>
  <c r="CG28" i="15"/>
  <c r="CF29" i="15"/>
  <c r="CG29" i="15"/>
  <c r="CF30" i="15"/>
  <c r="CG30" i="15"/>
  <c r="CF31" i="15"/>
  <c r="CG31" i="15"/>
  <c r="CF32" i="15"/>
  <c r="CG32" i="15"/>
  <c r="CF33" i="15"/>
  <c r="CG33" i="15"/>
  <c r="CF34" i="15"/>
  <c r="CG34" i="15"/>
  <c r="CF35" i="15"/>
  <c r="CG35" i="15"/>
  <c r="CF36" i="15"/>
  <c r="CG36" i="15"/>
  <c r="CF37" i="15"/>
  <c r="CG37" i="15"/>
  <c r="CF38" i="15"/>
  <c r="CG38" i="15"/>
  <c r="CF39" i="15"/>
  <c r="CG39" i="15"/>
  <c r="CF40" i="15"/>
  <c r="CG40" i="15"/>
  <c r="CF41" i="15"/>
  <c r="CG41" i="15"/>
  <c r="CF42" i="15"/>
  <c r="CG42" i="15"/>
  <c r="CF43" i="15"/>
  <c r="CG43" i="15"/>
  <c r="CF44" i="15"/>
  <c r="CG44" i="15"/>
  <c r="CF45" i="15"/>
  <c r="CG45" i="15"/>
  <c r="CF46" i="15"/>
  <c r="CG46" i="15"/>
  <c r="CF47" i="15"/>
  <c r="CG47" i="15"/>
  <c r="CF48" i="15"/>
  <c r="CG48" i="15"/>
  <c r="CF49" i="15"/>
  <c r="CG49" i="15"/>
  <c r="CF51" i="15"/>
  <c r="CG51" i="15"/>
  <c r="CF52" i="15"/>
  <c r="CG52" i="15"/>
  <c r="CF53" i="15"/>
  <c r="CG53" i="15"/>
  <c r="CF54" i="15"/>
  <c r="CG54" i="15"/>
  <c r="CF55" i="15"/>
  <c r="CG55" i="15"/>
  <c r="CF56" i="15"/>
  <c r="CG56" i="15"/>
  <c r="CF57" i="15"/>
  <c r="CG57" i="15"/>
  <c r="CF58" i="15"/>
  <c r="CG58" i="15"/>
  <c r="CF59" i="15"/>
  <c r="CG59" i="15"/>
  <c r="CF60" i="15"/>
  <c r="CG60" i="15"/>
  <c r="CF61" i="15"/>
  <c r="CG61" i="15"/>
  <c r="CF62" i="15"/>
  <c r="CG62" i="15"/>
  <c r="CF63" i="15"/>
  <c r="CG63" i="15"/>
  <c r="CF64" i="15"/>
  <c r="CG64" i="15"/>
  <c r="CF65" i="15"/>
  <c r="CG65" i="15"/>
  <c r="CF66" i="15"/>
  <c r="CG66" i="15"/>
  <c r="CF67" i="15"/>
  <c r="CG67" i="15"/>
  <c r="CF68" i="15"/>
  <c r="CG68" i="15"/>
  <c r="CF70" i="15"/>
  <c r="CG70" i="15"/>
  <c r="CF71" i="15"/>
  <c r="CG71" i="15"/>
  <c r="CF72" i="15"/>
  <c r="CG72" i="15"/>
  <c r="CF73" i="15"/>
  <c r="CG73" i="15"/>
  <c r="CF74" i="15"/>
  <c r="CG74" i="15"/>
  <c r="CF75" i="15"/>
  <c r="CG75" i="15"/>
  <c r="CF76" i="15"/>
  <c r="CG76" i="15"/>
  <c r="CA13" i="15"/>
  <c r="CB13" i="15"/>
  <c r="CA14" i="15"/>
  <c r="CB14" i="15"/>
  <c r="CA15" i="15"/>
  <c r="CB15" i="15"/>
  <c r="CA16" i="15"/>
  <c r="CB16" i="15"/>
  <c r="CA17" i="15"/>
  <c r="CB17" i="15"/>
  <c r="CA18" i="15"/>
  <c r="CB18" i="15"/>
  <c r="CA19" i="15"/>
  <c r="CB19" i="15"/>
  <c r="CA20" i="15"/>
  <c r="CB20" i="15"/>
  <c r="CA21" i="15"/>
  <c r="CB21" i="15"/>
  <c r="CA22" i="15"/>
  <c r="CB22" i="15"/>
  <c r="CA23" i="15"/>
  <c r="CB23" i="15"/>
  <c r="CA24" i="15"/>
  <c r="CB24" i="15"/>
  <c r="CA25" i="15"/>
  <c r="CB25" i="15"/>
  <c r="CA26" i="15"/>
  <c r="CB26" i="15"/>
  <c r="CA27" i="15"/>
  <c r="CB27" i="15"/>
  <c r="CA28" i="15"/>
  <c r="CB28" i="15"/>
  <c r="CA29" i="15"/>
  <c r="CB29" i="15"/>
  <c r="CA30" i="15"/>
  <c r="CB30" i="15"/>
  <c r="CA31" i="15"/>
  <c r="CB31" i="15"/>
  <c r="CA32" i="15"/>
  <c r="CB32" i="15"/>
  <c r="CA33" i="15"/>
  <c r="CB33" i="15"/>
  <c r="CA34" i="15"/>
  <c r="CB34" i="15"/>
  <c r="CA35" i="15"/>
  <c r="CB35" i="15"/>
  <c r="CA36" i="15"/>
  <c r="CB36" i="15"/>
  <c r="CA37" i="15"/>
  <c r="CB37" i="15"/>
  <c r="CA38" i="15"/>
  <c r="CB38" i="15"/>
  <c r="CA39" i="15"/>
  <c r="CB39" i="15"/>
  <c r="CA40" i="15"/>
  <c r="CB40" i="15"/>
  <c r="CA41" i="15"/>
  <c r="CB41" i="15"/>
  <c r="CA42" i="15"/>
  <c r="CB42" i="15"/>
  <c r="CA43" i="15"/>
  <c r="CB43" i="15"/>
  <c r="CA44" i="15"/>
  <c r="CB44" i="15"/>
  <c r="CA45" i="15"/>
  <c r="CB45" i="15"/>
  <c r="CA46" i="15"/>
  <c r="CB46" i="15"/>
  <c r="CA47" i="15"/>
  <c r="CB47" i="15"/>
  <c r="CA48" i="15"/>
  <c r="CB48" i="15"/>
  <c r="CA49" i="15"/>
  <c r="CB49" i="15"/>
  <c r="CA51" i="15"/>
  <c r="CB51" i="15"/>
  <c r="CA52" i="15"/>
  <c r="CB52" i="15"/>
  <c r="CA53" i="15"/>
  <c r="CB53" i="15"/>
  <c r="CA54" i="15"/>
  <c r="CB54" i="15"/>
  <c r="CA55" i="15"/>
  <c r="CB55" i="15"/>
  <c r="CA56" i="15"/>
  <c r="CB56" i="15"/>
  <c r="CA57" i="15"/>
  <c r="CB57" i="15"/>
  <c r="CA58" i="15"/>
  <c r="CB58" i="15"/>
  <c r="CA59" i="15"/>
  <c r="CB59" i="15"/>
  <c r="CA60" i="15"/>
  <c r="CB60" i="15"/>
  <c r="CA61" i="15"/>
  <c r="CB61" i="15"/>
  <c r="CA62" i="15"/>
  <c r="CB62" i="15"/>
  <c r="CA63" i="15"/>
  <c r="CB63" i="15"/>
  <c r="CA64" i="15"/>
  <c r="CB64" i="15"/>
  <c r="CA65" i="15"/>
  <c r="CB65" i="15"/>
  <c r="CA66" i="15"/>
  <c r="CB66" i="15"/>
  <c r="CA67" i="15"/>
  <c r="CB67" i="15"/>
  <c r="CA68" i="15"/>
  <c r="CB68" i="15"/>
  <c r="CA70" i="15"/>
  <c r="CB70" i="15"/>
  <c r="CA71" i="15"/>
  <c r="CB71" i="15"/>
  <c r="CA72" i="15"/>
  <c r="CB72" i="15"/>
  <c r="CA73" i="15"/>
  <c r="CB73" i="15"/>
  <c r="CA74" i="15"/>
  <c r="CB74" i="15"/>
  <c r="CA75" i="15"/>
  <c r="CB75" i="15"/>
  <c r="CA76" i="15"/>
  <c r="CB76" i="15"/>
  <c r="BV13" i="15"/>
  <c r="BW13" i="15"/>
  <c r="BV14" i="15"/>
  <c r="BW14" i="15"/>
  <c r="BV15" i="15"/>
  <c r="BW15" i="15"/>
  <c r="BV16" i="15"/>
  <c r="BW16" i="15"/>
  <c r="BV17" i="15"/>
  <c r="BW17" i="15"/>
  <c r="BV18" i="15"/>
  <c r="BW18" i="15"/>
  <c r="BV19" i="15"/>
  <c r="BW19" i="15"/>
  <c r="BV20" i="15"/>
  <c r="BW20" i="15"/>
  <c r="BV21" i="15"/>
  <c r="BW21" i="15"/>
  <c r="BV22" i="15"/>
  <c r="BW22" i="15"/>
  <c r="BV23" i="15"/>
  <c r="BW23" i="15"/>
  <c r="BV24" i="15"/>
  <c r="BW24" i="15"/>
  <c r="BV25" i="15"/>
  <c r="BW25" i="15"/>
  <c r="BV26" i="15"/>
  <c r="BW26" i="15"/>
  <c r="BV27" i="15"/>
  <c r="BW27" i="15"/>
  <c r="BV28" i="15"/>
  <c r="BW28" i="15"/>
  <c r="BV29" i="15"/>
  <c r="BW29" i="15"/>
  <c r="BV30" i="15"/>
  <c r="BW30" i="15"/>
  <c r="BV31" i="15"/>
  <c r="BW31" i="15"/>
  <c r="BV32" i="15"/>
  <c r="BW32" i="15"/>
  <c r="BV33" i="15"/>
  <c r="BW33" i="15"/>
  <c r="BV34" i="15"/>
  <c r="BW34" i="15"/>
  <c r="BV35" i="15"/>
  <c r="BW35" i="15"/>
  <c r="BV36" i="15"/>
  <c r="BW36" i="15"/>
  <c r="BV37" i="15"/>
  <c r="BW37" i="15"/>
  <c r="BV38" i="15"/>
  <c r="BW38" i="15"/>
  <c r="BV39" i="15"/>
  <c r="BW39" i="15"/>
  <c r="BV40" i="15"/>
  <c r="BW40" i="15"/>
  <c r="BV41" i="15"/>
  <c r="BW41" i="15"/>
  <c r="BV42" i="15"/>
  <c r="BW42" i="15"/>
  <c r="BV43" i="15"/>
  <c r="BW43" i="15"/>
  <c r="BV44" i="15"/>
  <c r="BW44" i="15"/>
  <c r="BV45" i="15"/>
  <c r="BW45" i="15"/>
  <c r="BV46" i="15"/>
  <c r="BW46" i="15"/>
  <c r="BV47" i="15"/>
  <c r="BW47" i="15"/>
  <c r="BV48" i="15"/>
  <c r="BW48" i="15"/>
  <c r="BV49" i="15"/>
  <c r="BW49" i="15"/>
  <c r="BV51" i="15"/>
  <c r="BW51" i="15"/>
  <c r="BV52" i="15"/>
  <c r="BW52" i="15"/>
  <c r="BV53" i="15"/>
  <c r="BW53" i="15"/>
  <c r="BV54" i="15"/>
  <c r="BW54" i="15"/>
  <c r="BV55" i="15"/>
  <c r="BW55" i="15"/>
  <c r="BV56" i="15"/>
  <c r="BW56" i="15"/>
  <c r="BV57" i="15"/>
  <c r="BW57" i="15"/>
  <c r="BV58" i="15"/>
  <c r="BW58" i="15"/>
  <c r="BV59" i="15"/>
  <c r="BW59" i="15"/>
  <c r="BV60" i="15"/>
  <c r="BW60" i="15"/>
  <c r="BV61" i="15"/>
  <c r="BW61" i="15"/>
  <c r="BV62" i="15"/>
  <c r="BW62" i="15"/>
  <c r="BV63" i="15"/>
  <c r="BW63" i="15"/>
  <c r="BV64" i="15"/>
  <c r="BW64" i="15"/>
  <c r="BV65" i="15"/>
  <c r="BW65" i="15"/>
  <c r="BV66" i="15"/>
  <c r="BW66" i="15"/>
  <c r="BV67" i="15"/>
  <c r="BW67" i="15"/>
  <c r="BV68" i="15"/>
  <c r="BW68" i="15"/>
  <c r="BV70" i="15"/>
  <c r="BW70" i="15"/>
  <c r="BV71" i="15"/>
  <c r="BW71" i="15"/>
  <c r="BV72" i="15"/>
  <c r="BW72" i="15"/>
  <c r="BV73" i="15"/>
  <c r="BW73" i="15"/>
  <c r="BV74" i="15"/>
  <c r="BW74" i="15"/>
  <c r="BV75" i="15"/>
  <c r="BW75" i="15"/>
  <c r="BV76" i="15"/>
  <c r="BW76" i="15"/>
  <c r="CP13" i="14"/>
  <c r="CQ13" i="14"/>
  <c r="CP14" i="14"/>
  <c r="CQ14" i="14"/>
  <c r="CP15" i="14"/>
  <c r="CQ15" i="14"/>
  <c r="CP16" i="14"/>
  <c r="CQ16" i="14"/>
  <c r="CP17" i="14"/>
  <c r="CQ17" i="14"/>
  <c r="CP18" i="14"/>
  <c r="CQ18" i="14"/>
  <c r="CP19" i="14"/>
  <c r="CQ19" i="14"/>
  <c r="CP20" i="14"/>
  <c r="CQ20" i="14"/>
  <c r="CP21" i="14"/>
  <c r="CQ21" i="14"/>
  <c r="CP22" i="14"/>
  <c r="CQ22" i="14"/>
  <c r="CP23" i="14"/>
  <c r="CQ23" i="14"/>
  <c r="CP25" i="14"/>
  <c r="CQ25" i="14"/>
  <c r="CP26" i="14"/>
  <c r="CQ26" i="14"/>
  <c r="CP27" i="14"/>
  <c r="CQ27" i="14"/>
  <c r="CP28" i="14"/>
  <c r="CQ28" i="14"/>
  <c r="CP29" i="14"/>
  <c r="CQ29" i="14"/>
  <c r="CP30" i="14"/>
  <c r="CQ30" i="14"/>
  <c r="CP31" i="14"/>
  <c r="CQ31" i="14"/>
  <c r="CP32" i="14"/>
  <c r="CQ32" i="14"/>
  <c r="CP33" i="14"/>
  <c r="CQ33" i="14"/>
  <c r="CP34" i="14"/>
  <c r="CQ34" i="14"/>
  <c r="CP35" i="14"/>
  <c r="CQ35" i="14"/>
  <c r="CP36" i="14"/>
  <c r="CQ36" i="14"/>
  <c r="CP37" i="14"/>
  <c r="CQ37" i="14"/>
  <c r="CP38" i="14"/>
  <c r="CQ38" i="14"/>
  <c r="CP40" i="14"/>
  <c r="CQ40" i="14"/>
  <c r="CP41" i="14"/>
  <c r="CQ41" i="14"/>
  <c r="CP42" i="14"/>
  <c r="CQ42" i="14"/>
  <c r="CP43" i="14"/>
  <c r="CQ43" i="14"/>
  <c r="CP44" i="14"/>
  <c r="CQ44" i="14"/>
  <c r="CP45" i="14"/>
  <c r="CQ45" i="14"/>
  <c r="CP46" i="14"/>
  <c r="CQ46" i="14"/>
  <c r="CP47" i="14"/>
  <c r="CQ47" i="14"/>
  <c r="CP48" i="14"/>
  <c r="CQ48" i="14"/>
  <c r="CP49" i="14"/>
  <c r="CQ49" i="14"/>
  <c r="CP50" i="14"/>
  <c r="CQ50" i="14"/>
  <c r="CP51" i="14"/>
  <c r="CQ51" i="14"/>
  <c r="CP52" i="14"/>
  <c r="CQ52" i="14"/>
  <c r="CP53" i="14"/>
  <c r="CQ53" i="14"/>
  <c r="CK13" i="14"/>
  <c r="CL13" i="14"/>
  <c r="CK14" i="14"/>
  <c r="CL14" i="14"/>
  <c r="CK15" i="14"/>
  <c r="CL15" i="14"/>
  <c r="CK16" i="14"/>
  <c r="CL16" i="14"/>
  <c r="CK17" i="14"/>
  <c r="CL17" i="14"/>
  <c r="CK18" i="14"/>
  <c r="CL18" i="14"/>
  <c r="CK19" i="14"/>
  <c r="CL19" i="14"/>
  <c r="CK20" i="14"/>
  <c r="CL20" i="14"/>
  <c r="CK21" i="14"/>
  <c r="CL21" i="14"/>
  <c r="CK22" i="14"/>
  <c r="CL22" i="14"/>
  <c r="CK23" i="14"/>
  <c r="CL23" i="14"/>
  <c r="CK25" i="14"/>
  <c r="CL25" i="14"/>
  <c r="CK26" i="14"/>
  <c r="CL26" i="14"/>
  <c r="CK27" i="14"/>
  <c r="CL27" i="14"/>
  <c r="CK28" i="14"/>
  <c r="CL28" i="14"/>
  <c r="CK29" i="14"/>
  <c r="CL29" i="14"/>
  <c r="CK30" i="14"/>
  <c r="CL30" i="14"/>
  <c r="CK31" i="14"/>
  <c r="CL31" i="14"/>
  <c r="CK32" i="14"/>
  <c r="CL32" i="14"/>
  <c r="CK33" i="14"/>
  <c r="CL33" i="14"/>
  <c r="CK34" i="14"/>
  <c r="CL34" i="14"/>
  <c r="CK35" i="14"/>
  <c r="CL35" i="14"/>
  <c r="CK36" i="14"/>
  <c r="CL36" i="14"/>
  <c r="CK37" i="14"/>
  <c r="CL37" i="14"/>
  <c r="CK38" i="14"/>
  <c r="CL38" i="14"/>
  <c r="CK40" i="14"/>
  <c r="CL40" i="14"/>
  <c r="CK41" i="14"/>
  <c r="CL41" i="14"/>
  <c r="CK42" i="14"/>
  <c r="CL42" i="14"/>
  <c r="CK43" i="14"/>
  <c r="CL43" i="14"/>
  <c r="CK44" i="14"/>
  <c r="CL44" i="14"/>
  <c r="CK45" i="14"/>
  <c r="CL45" i="14"/>
  <c r="CK46" i="14"/>
  <c r="CL46" i="14"/>
  <c r="CK47" i="14"/>
  <c r="CL47" i="14"/>
  <c r="CK48" i="14"/>
  <c r="CL48" i="14"/>
  <c r="CK49" i="14"/>
  <c r="CL49" i="14"/>
  <c r="CK50" i="14"/>
  <c r="CL50" i="14"/>
  <c r="CK51" i="14"/>
  <c r="CL51" i="14"/>
  <c r="CK52" i="14"/>
  <c r="CL52" i="14"/>
  <c r="CK53" i="14"/>
  <c r="CL53" i="14"/>
  <c r="CF13" i="14"/>
  <c r="CG13" i="14"/>
  <c r="CF14" i="14"/>
  <c r="CG14" i="14"/>
  <c r="CF15" i="14"/>
  <c r="CG15" i="14"/>
  <c r="CF16" i="14"/>
  <c r="CG16" i="14"/>
  <c r="CF17" i="14"/>
  <c r="CG17" i="14"/>
  <c r="CF18" i="14"/>
  <c r="CG18" i="14"/>
  <c r="CF19" i="14"/>
  <c r="CG19" i="14"/>
  <c r="CF20" i="14"/>
  <c r="CG20" i="14"/>
  <c r="CF21" i="14"/>
  <c r="CG21" i="14"/>
  <c r="CF22" i="14"/>
  <c r="CG22" i="14"/>
  <c r="CF23" i="14"/>
  <c r="CG23" i="14"/>
  <c r="CF25" i="14"/>
  <c r="CG25" i="14"/>
  <c r="CF26" i="14"/>
  <c r="CG26" i="14"/>
  <c r="CF27" i="14"/>
  <c r="CG27" i="14"/>
  <c r="CF28" i="14"/>
  <c r="CG28" i="14"/>
  <c r="CF29" i="14"/>
  <c r="CG29" i="14"/>
  <c r="CF30" i="14"/>
  <c r="CG30" i="14"/>
  <c r="CF31" i="14"/>
  <c r="CG31" i="14"/>
  <c r="CF32" i="14"/>
  <c r="CG32" i="14"/>
  <c r="CF33" i="14"/>
  <c r="CG33" i="14"/>
  <c r="CF34" i="14"/>
  <c r="CG34" i="14"/>
  <c r="CF35" i="14"/>
  <c r="CG35" i="14"/>
  <c r="CF36" i="14"/>
  <c r="CG36" i="14"/>
  <c r="CF37" i="14"/>
  <c r="CG37" i="14"/>
  <c r="CF38" i="14"/>
  <c r="CG38" i="14"/>
  <c r="CF40" i="14"/>
  <c r="CG40" i="14"/>
  <c r="CF41" i="14"/>
  <c r="CG41" i="14"/>
  <c r="CF42" i="14"/>
  <c r="CG42" i="14"/>
  <c r="CF43" i="14"/>
  <c r="CG43" i="14"/>
  <c r="CF44" i="14"/>
  <c r="CG44" i="14"/>
  <c r="CF45" i="14"/>
  <c r="CG45" i="14"/>
  <c r="CF46" i="14"/>
  <c r="CG46" i="14"/>
  <c r="CF47" i="14"/>
  <c r="CG47" i="14"/>
  <c r="CF48" i="14"/>
  <c r="CG48" i="14"/>
  <c r="CF49" i="14"/>
  <c r="CG49" i="14"/>
  <c r="CF50" i="14"/>
  <c r="CG50" i="14"/>
  <c r="CF51" i="14"/>
  <c r="CG51" i="14"/>
  <c r="CF52" i="14"/>
  <c r="CG52" i="14"/>
  <c r="CF53" i="14"/>
  <c r="CG53" i="14"/>
  <c r="CA13" i="14"/>
  <c r="CB13" i="14"/>
  <c r="CA14" i="14"/>
  <c r="CB14" i="14"/>
  <c r="CA15" i="14"/>
  <c r="CB15" i="14"/>
  <c r="CA16" i="14"/>
  <c r="CB16" i="14"/>
  <c r="CA17" i="14"/>
  <c r="CB17" i="14"/>
  <c r="CA18" i="14"/>
  <c r="CB18" i="14"/>
  <c r="CA19" i="14"/>
  <c r="CB19" i="14"/>
  <c r="CA20" i="14"/>
  <c r="CB20" i="14"/>
  <c r="CA21" i="14"/>
  <c r="CB21" i="14"/>
  <c r="CA22" i="14"/>
  <c r="CB22" i="14"/>
  <c r="CA23" i="14"/>
  <c r="CB23" i="14"/>
  <c r="CA25" i="14"/>
  <c r="CB25" i="14"/>
  <c r="CA26" i="14"/>
  <c r="CB26" i="14"/>
  <c r="CA27" i="14"/>
  <c r="CB27" i="14"/>
  <c r="CA28" i="14"/>
  <c r="CB28" i="14"/>
  <c r="CA29" i="14"/>
  <c r="CB29" i="14"/>
  <c r="CA30" i="14"/>
  <c r="CB30" i="14"/>
  <c r="CA31" i="14"/>
  <c r="CB31" i="14"/>
  <c r="CA32" i="14"/>
  <c r="CB32" i="14"/>
  <c r="CA33" i="14"/>
  <c r="CB33" i="14"/>
  <c r="CA34" i="14"/>
  <c r="CB34" i="14"/>
  <c r="CA35" i="14"/>
  <c r="CB35" i="14"/>
  <c r="CA36" i="14"/>
  <c r="CB36" i="14"/>
  <c r="CA37" i="14"/>
  <c r="CB37" i="14"/>
  <c r="CA38" i="14"/>
  <c r="CB38" i="14"/>
  <c r="CA40" i="14"/>
  <c r="CB40" i="14"/>
  <c r="CA41" i="14"/>
  <c r="CB41" i="14"/>
  <c r="CA42" i="14"/>
  <c r="CB42" i="14"/>
  <c r="CA43" i="14"/>
  <c r="CB43" i="14"/>
  <c r="CA44" i="14"/>
  <c r="CB44" i="14"/>
  <c r="CA45" i="14"/>
  <c r="CB45" i="14"/>
  <c r="CA46" i="14"/>
  <c r="CB46" i="14"/>
  <c r="CA47" i="14"/>
  <c r="CB47" i="14"/>
  <c r="CA48" i="14"/>
  <c r="CB48" i="14"/>
  <c r="CA49" i="14"/>
  <c r="CB49" i="14"/>
  <c r="CA50" i="14"/>
  <c r="CB50" i="14"/>
  <c r="CA51" i="14"/>
  <c r="CB51" i="14"/>
  <c r="CA52" i="14"/>
  <c r="CB52" i="14"/>
  <c r="CA53" i="14"/>
  <c r="CB53" i="14"/>
  <c r="BV13" i="14"/>
  <c r="BW13" i="14"/>
  <c r="BV14" i="14"/>
  <c r="BW14" i="14"/>
  <c r="BV15" i="14"/>
  <c r="BW15" i="14"/>
  <c r="BV16" i="14"/>
  <c r="BW16" i="14"/>
  <c r="BV17" i="14"/>
  <c r="BW17" i="14"/>
  <c r="BV18" i="14"/>
  <c r="BW18" i="14"/>
  <c r="BV19" i="14"/>
  <c r="BW19" i="14"/>
  <c r="BV20" i="14"/>
  <c r="BW20" i="14"/>
  <c r="BV21" i="14"/>
  <c r="BW21" i="14"/>
  <c r="BV22" i="14"/>
  <c r="BW22" i="14"/>
  <c r="BV23" i="14"/>
  <c r="BW23" i="14"/>
  <c r="BV25" i="14"/>
  <c r="BW25" i="14"/>
  <c r="BV26" i="14"/>
  <c r="BW26" i="14"/>
  <c r="BV27" i="14"/>
  <c r="BW27" i="14"/>
  <c r="BV28" i="14"/>
  <c r="BW28" i="14"/>
  <c r="BV29" i="14"/>
  <c r="BW29" i="14"/>
  <c r="BV30" i="14"/>
  <c r="BW30" i="14"/>
  <c r="BV31" i="14"/>
  <c r="BW31" i="14"/>
  <c r="BV32" i="14"/>
  <c r="BW32" i="14"/>
  <c r="BV33" i="14"/>
  <c r="BW33" i="14"/>
  <c r="BV34" i="14"/>
  <c r="BW34" i="14"/>
  <c r="BV35" i="14"/>
  <c r="BW35" i="14"/>
  <c r="BV36" i="14"/>
  <c r="BW36" i="14"/>
  <c r="BV37" i="14"/>
  <c r="BW37" i="14"/>
  <c r="BV38" i="14"/>
  <c r="BW38" i="14"/>
  <c r="BV40" i="14"/>
  <c r="BW40" i="14"/>
  <c r="BV41" i="14"/>
  <c r="BW41" i="14"/>
  <c r="BV42" i="14"/>
  <c r="BW42" i="14"/>
  <c r="BV43" i="14"/>
  <c r="BW43" i="14"/>
  <c r="BV44" i="14"/>
  <c r="BW44" i="14"/>
  <c r="BV45" i="14"/>
  <c r="BW45" i="14"/>
  <c r="BV46" i="14"/>
  <c r="BW46" i="14"/>
  <c r="BV47" i="14"/>
  <c r="BW47" i="14"/>
  <c r="BV48" i="14"/>
  <c r="BW48" i="14"/>
  <c r="BV49" i="14"/>
  <c r="BW49" i="14"/>
  <c r="BV50" i="14"/>
  <c r="BW50" i="14"/>
  <c r="BV51" i="14"/>
  <c r="BW51" i="14"/>
  <c r="BV52" i="14"/>
  <c r="BW52" i="14"/>
  <c r="BV53" i="14"/>
  <c r="BW53" i="14"/>
  <c r="CP13" i="19"/>
  <c r="CQ13" i="19"/>
  <c r="CP14" i="19"/>
  <c r="CQ14" i="19"/>
  <c r="CP15" i="19"/>
  <c r="CQ15" i="19"/>
  <c r="CP16" i="19"/>
  <c r="CQ16" i="19"/>
  <c r="CP17" i="19"/>
  <c r="CQ17" i="19"/>
  <c r="CP18" i="19"/>
  <c r="CQ18" i="19"/>
  <c r="CP19" i="19"/>
  <c r="CQ19" i="19"/>
  <c r="CP20" i="19"/>
  <c r="CQ20" i="19"/>
  <c r="CP21" i="19"/>
  <c r="CQ21" i="19"/>
  <c r="CP22" i="19"/>
  <c r="CQ22" i="19"/>
  <c r="CP23" i="19"/>
  <c r="CQ23" i="19"/>
  <c r="CP24" i="19"/>
  <c r="CQ24" i="19"/>
  <c r="CP25" i="19"/>
  <c r="CQ25" i="19"/>
  <c r="CP26" i="19"/>
  <c r="CQ26" i="19"/>
  <c r="CP27" i="19"/>
  <c r="CQ27" i="19"/>
  <c r="CP28" i="19"/>
  <c r="CQ28" i="19"/>
  <c r="CP29" i="19"/>
  <c r="CQ29" i="19"/>
  <c r="CP30" i="19"/>
  <c r="CQ30" i="19"/>
  <c r="CP31" i="19"/>
  <c r="CQ31" i="19"/>
  <c r="CP32" i="19"/>
  <c r="CQ32" i="19"/>
  <c r="CP33" i="19"/>
  <c r="CQ33" i="19"/>
  <c r="CP34" i="19"/>
  <c r="CQ34" i="19"/>
  <c r="CP35" i="19"/>
  <c r="CQ35" i="19"/>
  <c r="CP36" i="19"/>
  <c r="CQ36" i="19"/>
  <c r="CP37" i="19"/>
  <c r="CQ37" i="19"/>
  <c r="CP38" i="19"/>
  <c r="CQ38" i="19"/>
  <c r="CP39" i="19"/>
  <c r="CQ39" i="19"/>
  <c r="CP40" i="19"/>
  <c r="CQ40" i="19"/>
  <c r="CP41" i="19"/>
  <c r="CQ41" i="19"/>
  <c r="CP42" i="19"/>
  <c r="CQ42" i="19"/>
  <c r="CP43" i="19"/>
  <c r="CQ43" i="19"/>
  <c r="CP44" i="19"/>
  <c r="CQ44" i="19"/>
  <c r="CP45" i="19"/>
  <c r="CQ45" i="19"/>
  <c r="CP46" i="19"/>
  <c r="CQ46" i="19"/>
  <c r="CP47" i="19"/>
  <c r="CQ47" i="19"/>
  <c r="CP48" i="19"/>
  <c r="CQ48" i="19"/>
  <c r="CP49" i="19"/>
  <c r="CQ49" i="19"/>
  <c r="CP50" i="19"/>
  <c r="CQ50" i="19"/>
  <c r="CP51" i="19"/>
  <c r="CQ51" i="19"/>
  <c r="CP52" i="19"/>
  <c r="CQ52" i="19"/>
  <c r="CP53" i="19"/>
  <c r="CQ53" i="19"/>
  <c r="CP54" i="19"/>
  <c r="CQ54" i="19"/>
  <c r="CP55" i="19"/>
  <c r="CQ55" i="19"/>
  <c r="CP56" i="19"/>
  <c r="CQ56" i="19"/>
  <c r="CP57" i="19"/>
  <c r="CQ57" i="19"/>
  <c r="CP58" i="19"/>
  <c r="CQ58" i="19"/>
  <c r="CP59" i="19"/>
  <c r="CQ59" i="19"/>
  <c r="CP60" i="19"/>
  <c r="CQ60" i="19"/>
  <c r="CP61" i="19"/>
  <c r="CQ61" i="19"/>
  <c r="CP62" i="19"/>
  <c r="CQ62" i="19"/>
  <c r="CP64" i="19"/>
  <c r="CQ64" i="19"/>
  <c r="CP65" i="19"/>
  <c r="CQ65" i="19"/>
  <c r="CP66" i="19"/>
  <c r="CQ66" i="19"/>
  <c r="CP67" i="19"/>
  <c r="CQ67" i="19"/>
  <c r="CP68" i="19"/>
  <c r="CQ68" i="19"/>
  <c r="CP69" i="19"/>
  <c r="CQ69" i="19"/>
  <c r="CP70" i="19"/>
  <c r="CQ70" i="19"/>
  <c r="CP71" i="19"/>
  <c r="CQ71" i="19"/>
  <c r="CP72" i="19"/>
  <c r="CQ72" i="19"/>
  <c r="CP73" i="19"/>
  <c r="CQ73" i="19"/>
  <c r="CP74" i="19"/>
  <c r="CQ74" i="19"/>
  <c r="CP75" i="19"/>
  <c r="CQ75" i="19"/>
  <c r="CP76" i="19"/>
  <c r="CQ76" i="19"/>
  <c r="CP77" i="19"/>
  <c r="CQ77" i="19"/>
  <c r="CP78" i="19"/>
  <c r="CQ78" i="19"/>
  <c r="CP79" i="19"/>
  <c r="CQ79" i="19"/>
  <c r="CP80" i="19"/>
  <c r="CQ80" i="19"/>
  <c r="CP81" i="19"/>
  <c r="CQ81" i="19"/>
  <c r="CP82" i="19"/>
  <c r="CQ82" i="19"/>
  <c r="CP83" i="19"/>
  <c r="CQ83" i="19"/>
  <c r="CP84" i="19"/>
  <c r="CQ84" i="19"/>
  <c r="CP85" i="19"/>
  <c r="CQ85" i="19"/>
  <c r="CP86" i="19"/>
  <c r="CQ86" i="19"/>
  <c r="CP87" i="19"/>
  <c r="CQ87" i="19"/>
  <c r="CP88" i="19"/>
  <c r="CQ88" i="19"/>
  <c r="CP89" i="19"/>
  <c r="CQ89" i="19"/>
  <c r="CP90" i="19"/>
  <c r="CQ90" i="19"/>
  <c r="CP91" i="19"/>
  <c r="CQ91" i="19"/>
  <c r="CP92" i="19"/>
  <c r="CQ92" i="19"/>
  <c r="CP93" i="19"/>
  <c r="CQ93" i="19"/>
  <c r="CP94" i="19"/>
  <c r="CQ94" i="19"/>
  <c r="CP95" i="19"/>
  <c r="CQ95" i="19"/>
  <c r="CP96" i="19"/>
  <c r="CQ96" i="19"/>
  <c r="CP97" i="19"/>
  <c r="CQ97" i="19"/>
  <c r="CP98" i="19"/>
  <c r="CQ98" i="19"/>
  <c r="CP99" i="19"/>
  <c r="CQ99" i="19"/>
  <c r="CP100" i="19"/>
  <c r="CQ100" i="19"/>
  <c r="CP101" i="19"/>
  <c r="CQ101" i="19"/>
  <c r="CP102" i="19"/>
  <c r="CQ102" i="19"/>
  <c r="CP103" i="19"/>
  <c r="CQ103" i="19"/>
  <c r="CP105" i="19"/>
  <c r="CQ105" i="19"/>
  <c r="CP106" i="19"/>
  <c r="CQ106" i="19"/>
  <c r="CP107" i="19"/>
  <c r="CQ107" i="19"/>
  <c r="CP108" i="19"/>
  <c r="CQ108" i="19"/>
  <c r="CP109" i="19"/>
  <c r="CQ109" i="19"/>
  <c r="CP110" i="19"/>
  <c r="CQ110" i="19"/>
  <c r="CP111" i="19"/>
  <c r="CQ111" i="19"/>
  <c r="CP112" i="19"/>
  <c r="CQ112" i="19"/>
  <c r="CP113" i="19"/>
  <c r="CQ113" i="19"/>
  <c r="CP114" i="19"/>
  <c r="CQ114" i="19"/>
  <c r="CP115" i="19"/>
  <c r="CQ115" i="19"/>
  <c r="CP116" i="19"/>
  <c r="CQ116" i="19"/>
  <c r="CP117" i="19"/>
  <c r="CQ117" i="19"/>
  <c r="CP118" i="19"/>
  <c r="CQ118" i="19"/>
  <c r="CP119" i="19"/>
  <c r="CQ119" i="19"/>
  <c r="CP121" i="19"/>
  <c r="CQ121" i="19"/>
  <c r="CP122" i="19"/>
  <c r="CQ122" i="19"/>
  <c r="CP123" i="19"/>
  <c r="CQ123" i="19"/>
  <c r="CP124" i="19"/>
  <c r="CQ124" i="19"/>
  <c r="CP125" i="19"/>
  <c r="CQ125" i="19"/>
  <c r="CP126" i="19"/>
  <c r="CQ126" i="19"/>
  <c r="CP127" i="19"/>
  <c r="CQ127" i="19"/>
  <c r="CP128" i="19"/>
  <c r="CQ128" i="19"/>
  <c r="CP129" i="19"/>
  <c r="CQ129" i="19"/>
  <c r="CP130" i="19"/>
  <c r="CQ130" i="19"/>
  <c r="CP131" i="19"/>
  <c r="CQ131" i="19"/>
  <c r="CP132" i="19"/>
  <c r="CQ132" i="19"/>
  <c r="CP133" i="19"/>
  <c r="CQ133" i="19"/>
  <c r="CP134" i="19"/>
  <c r="CQ134" i="19"/>
  <c r="CP135" i="19"/>
  <c r="CQ135" i="19"/>
  <c r="CP136" i="19"/>
  <c r="CQ136" i="19"/>
  <c r="CP137" i="19"/>
  <c r="CQ137" i="19"/>
  <c r="CP138" i="19"/>
  <c r="CQ138" i="19"/>
  <c r="CP139" i="19"/>
  <c r="CQ139" i="19"/>
  <c r="CP140" i="19"/>
  <c r="CQ140" i="19"/>
  <c r="CP141" i="19"/>
  <c r="CQ141" i="19"/>
  <c r="CP142" i="19"/>
  <c r="CQ142" i="19"/>
  <c r="CP143" i="19"/>
  <c r="CQ143" i="19"/>
  <c r="CP144" i="19"/>
  <c r="CQ144" i="19"/>
  <c r="CP145" i="19"/>
  <c r="CQ145" i="19"/>
  <c r="CP146" i="19"/>
  <c r="CQ146" i="19"/>
  <c r="CP147" i="19"/>
  <c r="CQ147" i="19"/>
  <c r="CP148" i="19"/>
  <c r="CQ148" i="19"/>
  <c r="CP149" i="19"/>
  <c r="CQ149" i="19"/>
  <c r="CP150" i="19"/>
  <c r="CQ150" i="19"/>
  <c r="CP151" i="19"/>
  <c r="CQ151" i="19"/>
  <c r="CP152" i="19"/>
  <c r="CQ152" i="19"/>
  <c r="CP153" i="19"/>
  <c r="CQ153" i="19"/>
  <c r="CP154" i="19"/>
  <c r="CQ154" i="19"/>
  <c r="CP155" i="19"/>
  <c r="CQ155" i="19"/>
  <c r="CP156" i="19"/>
  <c r="CQ156" i="19"/>
  <c r="CP157" i="19"/>
  <c r="CQ157" i="19"/>
  <c r="CP158" i="19"/>
  <c r="CQ158" i="19"/>
  <c r="CP159" i="19"/>
  <c r="CQ159" i="19"/>
  <c r="CP160" i="19"/>
  <c r="CQ160" i="19"/>
  <c r="CP161" i="19"/>
  <c r="CQ161" i="19"/>
  <c r="CP162" i="19"/>
  <c r="CQ162" i="19"/>
  <c r="CP163" i="19"/>
  <c r="CQ163" i="19"/>
  <c r="CP164" i="19"/>
  <c r="CQ164" i="19"/>
  <c r="CP165" i="19"/>
  <c r="CQ165" i="19"/>
  <c r="CP166" i="19"/>
  <c r="CQ166" i="19"/>
  <c r="CP167" i="19"/>
  <c r="CQ167" i="19"/>
  <c r="CP169" i="19"/>
  <c r="CQ169" i="19"/>
  <c r="CP170" i="19"/>
  <c r="CQ170" i="19"/>
  <c r="CP171" i="19"/>
  <c r="CQ171" i="19"/>
  <c r="CP172" i="19"/>
  <c r="CQ172" i="19"/>
  <c r="CP173" i="19"/>
  <c r="CQ173" i="19"/>
  <c r="CP174" i="19"/>
  <c r="CQ174" i="19"/>
  <c r="CP175" i="19"/>
  <c r="CQ175" i="19"/>
  <c r="CP176" i="19"/>
  <c r="CQ176" i="19"/>
  <c r="CP177" i="19"/>
  <c r="CQ177" i="19"/>
  <c r="CP178" i="19"/>
  <c r="CQ178" i="19"/>
  <c r="CP179" i="19"/>
  <c r="CQ179" i="19"/>
  <c r="CP180" i="19"/>
  <c r="CQ180" i="19"/>
  <c r="CP181" i="19"/>
  <c r="CQ181" i="19"/>
  <c r="CP182" i="19"/>
  <c r="CQ182" i="19"/>
  <c r="CP183" i="19"/>
  <c r="CQ183" i="19"/>
  <c r="CP184" i="19"/>
  <c r="CQ184" i="19"/>
  <c r="CP185" i="19"/>
  <c r="CQ185" i="19"/>
  <c r="CP186" i="19"/>
  <c r="CQ186" i="19"/>
  <c r="CP187" i="19"/>
  <c r="CQ187" i="19"/>
  <c r="CP188" i="19"/>
  <c r="CQ188" i="19"/>
  <c r="CP189" i="19"/>
  <c r="CQ189" i="19"/>
  <c r="CP191" i="19"/>
  <c r="CQ191" i="19"/>
  <c r="CP192" i="19"/>
  <c r="CQ192" i="19"/>
  <c r="CP193" i="19"/>
  <c r="CQ193" i="19"/>
  <c r="CP194" i="19"/>
  <c r="CQ194" i="19"/>
  <c r="CP195" i="19"/>
  <c r="CQ195" i="19"/>
  <c r="CP196" i="19"/>
  <c r="CQ196" i="19"/>
  <c r="CP197" i="19"/>
  <c r="CQ197" i="19"/>
  <c r="CP198" i="19"/>
  <c r="CQ198" i="19"/>
  <c r="CP199" i="19"/>
  <c r="CQ199" i="19"/>
  <c r="CP200" i="19"/>
  <c r="CQ200" i="19"/>
  <c r="CP201" i="19"/>
  <c r="CQ201" i="19"/>
  <c r="CP202" i="19"/>
  <c r="CQ202" i="19"/>
  <c r="CP203" i="19"/>
  <c r="CQ203" i="19"/>
  <c r="CP204" i="19"/>
  <c r="CQ204" i="19"/>
  <c r="CP205" i="19"/>
  <c r="CQ205" i="19"/>
  <c r="CP206" i="19"/>
  <c r="CQ206" i="19"/>
  <c r="CP207" i="19"/>
  <c r="CQ207" i="19"/>
  <c r="CP208" i="19"/>
  <c r="CQ208" i="19"/>
  <c r="CP209" i="19"/>
  <c r="CQ209" i="19"/>
  <c r="CP210" i="19"/>
  <c r="CQ210" i="19"/>
  <c r="CP211" i="19"/>
  <c r="CQ211" i="19"/>
  <c r="CP212" i="19"/>
  <c r="CQ212" i="19"/>
  <c r="CP213" i="19"/>
  <c r="CQ213" i="19"/>
  <c r="CP214" i="19"/>
  <c r="CQ214" i="19"/>
  <c r="CP215" i="19"/>
  <c r="CQ215" i="19"/>
  <c r="CP216" i="19"/>
  <c r="CQ216" i="19"/>
  <c r="CP217" i="19"/>
  <c r="CQ217" i="19"/>
  <c r="CP218" i="19"/>
  <c r="CQ218" i="19"/>
  <c r="CP219" i="19"/>
  <c r="CQ219" i="19"/>
  <c r="CP220" i="19"/>
  <c r="CQ220" i="19"/>
  <c r="CK13" i="19"/>
  <c r="CL13" i="19"/>
  <c r="CK14" i="19"/>
  <c r="CL14" i="19"/>
  <c r="CK15" i="19"/>
  <c r="CL15" i="19"/>
  <c r="CK16" i="19"/>
  <c r="CL16" i="19"/>
  <c r="CK17" i="19"/>
  <c r="CL17" i="19"/>
  <c r="CK18" i="19"/>
  <c r="CL18" i="19"/>
  <c r="CK19" i="19"/>
  <c r="CL19" i="19"/>
  <c r="CK20" i="19"/>
  <c r="CL20" i="19"/>
  <c r="CK21" i="19"/>
  <c r="CL21" i="19"/>
  <c r="CK22" i="19"/>
  <c r="CL22" i="19"/>
  <c r="CK23" i="19"/>
  <c r="CL23" i="19"/>
  <c r="CK24" i="19"/>
  <c r="CL24" i="19"/>
  <c r="CK25" i="19"/>
  <c r="CL25" i="19"/>
  <c r="CK26" i="19"/>
  <c r="CL26" i="19"/>
  <c r="CK27" i="19"/>
  <c r="CL27" i="19"/>
  <c r="CK28" i="19"/>
  <c r="CL28" i="19"/>
  <c r="CK29" i="19"/>
  <c r="CL29" i="19"/>
  <c r="CK30" i="19"/>
  <c r="CL30" i="19"/>
  <c r="CK31" i="19"/>
  <c r="CL31" i="19"/>
  <c r="CK32" i="19"/>
  <c r="CL32" i="19"/>
  <c r="CK33" i="19"/>
  <c r="CL33" i="19"/>
  <c r="CK34" i="19"/>
  <c r="CL34" i="19"/>
  <c r="CK35" i="19"/>
  <c r="CL35" i="19"/>
  <c r="CK36" i="19"/>
  <c r="CL36" i="19"/>
  <c r="CK37" i="19"/>
  <c r="CL37" i="19"/>
  <c r="CK38" i="19"/>
  <c r="CL38" i="19"/>
  <c r="CK39" i="19"/>
  <c r="CL39" i="19"/>
  <c r="CK40" i="19"/>
  <c r="CL40" i="19"/>
  <c r="CK41" i="19"/>
  <c r="CL41" i="19"/>
  <c r="CK42" i="19"/>
  <c r="CL42" i="19"/>
  <c r="CK43" i="19"/>
  <c r="CL43" i="19"/>
  <c r="CK44" i="19"/>
  <c r="CL44" i="19"/>
  <c r="CK45" i="19"/>
  <c r="CL45" i="19"/>
  <c r="CK46" i="19"/>
  <c r="CL46" i="19"/>
  <c r="CK47" i="19"/>
  <c r="CL47" i="19"/>
  <c r="CK48" i="19"/>
  <c r="CL48" i="19"/>
  <c r="CK49" i="19"/>
  <c r="CL49" i="19"/>
  <c r="CK50" i="19"/>
  <c r="CL50" i="19"/>
  <c r="CK51" i="19"/>
  <c r="CL51" i="19"/>
  <c r="CK52" i="19"/>
  <c r="CL52" i="19"/>
  <c r="CK53" i="19"/>
  <c r="CL53" i="19"/>
  <c r="CK54" i="19"/>
  <c r="CL54" i="19"/>
  <c r="CK55" i="19"/>
  <c r="CL55" i="19"/>
  <c r="CK56" i="19"/>
  <c r="CL56" i="19"/>
  <c r="CK57" i="19"/>
  <c r="CL57" i="19"/>
  <c r="CK58" i="19"/>
  <c r="CL58" i="19"/>
  <c r="CK59" i="19"/>
  <c r="CL59" i="19"/>
  <c r="CK60" i="19"/>
  <c r="CL60" i="19"/>
  <c r="CK61" i="19"/>
  <c r="CL61" i="19"/>
  <c r="CK62" i="19"/>
  <c r="CL62" i="19"/>
  <c r="CK64" i="19"/>
  <c r="CL64" i="19"/>
  <c r="CK65" i="19"/>
  <c r="CL65" i="19"/>
  <c r="CK66" i="19"/>
  <c r="CL66" i="19"/>
  <c r="CK67" i="19"/>
  <c r="CL67" i="19"/>
  <c r="CK68" i="19"/>
  <c r="CL68" i="19"/>
  <c r="CK69" i="19"/>
  <c r="CL69" i="19"/>
  <c r="CK70" i="19"/>
  <c r="CL70" i="19"/>
  <c r="CK71" i="19"/>
  <c r="CL71" i="19"/>
  <c r="CK72" i="19"/>
  <c r="CL72" i="19"/>
  <c r="CK73" i="19"/>
  <c r="CL73" i="19"/>
  <c r="CK74" i="19"/>
  <c r="CL74" i="19"/>
  <c r="CK75" i="19"/>
  <c r="CL75" i="19"/>
  <c r="CK76" i="19"/>
  <c r="CL76" i="19"/>
  <c r="CK77" i="19"/>
  <c r="CL77" i="19"/>
  <c r="CK78" i="19"/>
  <c r="CL78" i="19"/>
  <c r="CK79" i="19"/>
  <c r="CL79" i="19"/>
  <c r="CK80" i="19"/>
  <c r="CL80" i="19"/>
  <c r="CK81" i="19"/>
  <c r="CL81" i="19"/>
  <c r="CK82" i="19"/>
  <c r="CL82" i="19"/>
  <c r="CK83" i="19"/>
  <c r="CL83" i="19"/>
  <c r="CK84" i="19"/>
  <c r="CL84" i="19"/>
  <c r="CK85" i="19"/>
  <c r="CL85" i="19"/>
  <c r="CK86" i="19"/>
  <c r="CL86" i="19"/>
  <c r="CK87" i="19"/>
  <c r="CL87" i="19"/>
  <c r="CK88" i="19"/>
  <c r="CL88" i="19"/>
  <c r="CK89" i="19"/>
  <c r="CL89" i="19"/>
  <c r="CK90" i="19"/>
  <c r="CL90" i="19"/>
  <c r="CK91" i="19"/>
  <c r="CL91" i="19"/>
  <c r="CK92" i="19"/>
  <c r="CL92" i="19"/>
  <c r="CK93" i="19"/>
  <c r="CL93" i="19"/>
  <c r="CK94" i="19"/>
  <c r="CL94" i="19"/>
  <c r="CK95" i="19"/>
  <c r="CL95" i="19"/>
  <c r="CK96" i="19"/>
  <c r="CL96" i="19"/>
  <c r="CK97" i="19"/>
  <c r="CL97" i="19"/>
  <c r="CK98" i="19"/>
  <c r="CL98" i="19"/>
  <c r="CK99" i="19"/>
  <c r="CL99" i="19"/>
  <c r="CK100" i="19"/>
  <c r="CL100" i="19"/>
  <c r="CK101" i="19"/>
  <c r="CL101" i="19"/>
  <c r="CK102" i="19"/>
  <c r="CL102" i="19"/>
  <c r="CK103" i="19"/>
  <c r="CL103" i="19"/>
  <c r="CK105" i="19"/>
  <c r="CL105" i="19"/>
  <c r="CK106" i="19"/>
  <c r="CL106" i="19"/>
  <c r="CK107" i="19"/>
  <c r="CL107" i="19"/>
  <c r="CK108" i="19"/>
  <c r="CL108" i="19"/>
  <c r="CK109" i="19"/>
  <c r="CL109" i="19"/>
  <c r="CK110" i="19"/>
  <c r="CL110" i="19"/>
  <c r="CK111" i="19"/>
  <c r="CL111" i="19"/>
  <c r="CK112" i="19"/>
  <c r="CL112" i="19"/>
  <c r="CK113" i="19"/>
  <c r="CL113" i="19"/>
  <c r="CK114" i="19"/>
  <c r="CL114" i="19"/>
  <c r="CK115" i="19"/>
  <c r="CL115" i="19"/>
  <c r="CK116" i="19"/>
  <c r="CL116" i="19"/>
  <c r="CK117" i="19"/>
  <c r="CL117" i="19"/>
  <c r="CK118" i="19"/>
  <c r="CL118" i="19"/>
  <c r="CK119" i="19"/>
  <c r="CL119" i="19"/>
  <c r="CK121" i="19"/>
  <c r="CL121" i="19"/>
  <c r="CK122" i="19"/>
  <c r="CL122" i="19"/>
  <c r="CK123" i="19"/>
  <c r="CL123" i="19"/>
  <c r="CK124" i="19"/>
  <c r="CL124" i="19"/>
  <c r="CK125" i="19"/>
  <c r="CL125" i="19"/>
  <c r="CK126" i="19"/>
  <c r="CL126" i="19"/>
  <c r="CK127" i="19"/>
  <c r="CL127" i="19"/>
  <c r="CK128" i="19"/>
  <c r="CL128" i="19"/>
  <c r="CK129" i="19"/>
  <c r="CL129" i="19"/>
  <c r="CK130" i="19"/>
  <c r="CL130" i="19"/>
  <c r="CK131" i="19"/>
  <c r="CL131" i="19"/>
  <c r="CK132" i="19"/>
  <c r="CL132" i="19"/>
  <c r="CK133" i="19"/>
  <c r="CL133" i="19"/>
  <c r="CK134" i="19"/>
  <c r="CL134" i="19"/>
  <c r="CK135" i="19"/>
  <c r="CL135" i="19"/>
  <c r="CK136" i="19"/>
  <c r="CL136" i="19"/>
  <c r="CK137" i="19"/>
  <c r="CL137" i="19"/>
  <c r="CK138" i="19"/>
  <c r="CL138" i="19"/>
  <c r="CK139" i="19"/>
  <c r="CL139" i="19"/>
  <c r="CK140" i="19"/>
  <c r="CL140" i="19"/>
  <c r="CK141" i="19"/>
  <c r="CL141" i="19"/>
  <c r="CK142" i="19"/>
  <c r="CL142" i="19"/>
  <c r="CK143" i="19"/>
  <c r="CL143" i="19"/>
  <c r="CK144" i="19"/>
  <c r="CL144" i="19"/>
  <c r="CK145" i="19"/>
  <c r="CL145" i="19"/>
  <c r="CK146" i="19"/>
  <c r="CL146" i="19"/>
  <c r="CK147" i="19"/>
  <c r="CL147" i="19"/>
  <c r="CK148" i="19"/>
  <c r="CL148" i="19"/>
  <c r="CK149" i="19"/>
  <c r="CL149" i="19"/>
  <c r="CK150" i="19"/>
  <c r="CL150" i="19"/>
  <c r="CK151" i="19"/>
  <c r="CL151" i="19"/>
  <c r="CK152" i="19"/>
  <c r="CL152" i="19"/>
  <c r="CK153" i="19"/>
  <c r="CL153" i="19"/>
  <c r="CK154" i="19"/>
  <c r="CL154" i="19"/>
  <c r="CK155" i="19"/>
  <c r="CL155" i="19"/>
  <c r="CK156" i="19"/>
  <c r="CL156" i="19"/>
  <c r="CK157" i="19"/>
  <c r="CL157" i="19"/>
  <c r="CK158" i="19"/>
  <c r="CL158" i="19"/>
  <c r="CK159" i="19"/>
  <c r="CL159" i="19"/>
  <c r="CK160" i="19"/>
  <c r="CL160" i="19"/>
  <c r="CK161" i="19"/>
  <c r="CL161" i="19"/>
  <c r="CK162" i="19"/>
  <c r="CL162" i="19"/>
  <c r="CK163" i="19"/>
  <c r="CL163" i="19"/>
  <c r="CK164" i="19"/>
  <c r="CL164" i="19"/>
  <c r="CK165" i="19"/>
  <c r="CL165" i="19"/>
  <c r="CK166" i="19"/>
  <c r="CL166" i="19"/>
  <c r="CK167" i="19"/>
  <c r="CL167" i="19"/>
  <c r="CK169" i="19"/>
  <c r="CL169" i="19"/>
  <c r="CK170" i="19"/>
  <c r="CL170" i="19"/>
  <c r="CK171" i="19"/>
  <c r="CL171" i="19"/>
  <c r="CK172" i="19"/>
  <c r="CL172" i="19"/>
  <c r="CK173" i="19"/>
  <c r="CL173" i="19"/>
  <c r="CK174" i="19"/>
  <c r="CL174" i="19"/>
  <c r="CK175" i="19"/>
  <c r="CL175" i="19"/>
  <c r="CK176" i="19"/>
  <c r="CL176" i="19"/>
  <c r="CK177" i="19"/>
  <c r="CL177" i="19"/>
  <c r="CK178" i="19"/>
  <c r="CL178" i="19"/>
  <c r="CK179" i="19"/>
  <c r="CL179" i="19"/>
  <c r="CK180" i="19"/>
  <c r="CL180" i="19"/>
  <c r="CK181" i="19"/>
  <c r="CL181" i="19"/>
  <c r="CK182" i="19"/>
  <c r="CL182" i="19"/>
  <c r="CK183" i="19"/>
  <c r="CL183" i="19"/>
  <c r="CK184" i="19"/>
  <c r="CL184" i="19"/>
  <c r="CK185" i="19"/>
  <c r="CL185" i="19"/>
  <c r="CK186" i="19"/>
  <c r="CL186" i="19"/>
  <c r="CK187" i="19"/>
  <c r="CL187" i="19"/>
  <c r="CK188" i="19"/>
  <c r="CL188" i="19"/>
  <c r="CK189" i="19"/>
  <c r="CL189" i="19"/>
  <c r="CK191" i="19"/>
  <c r="CL191" i="19"/>
  <c r="CK192" i="19"/>
  <c r="CL192" i="19"/>
  <c r="CK193" i="19"/>
  <c r="CL193" i="19"/>
  <c r="CK194" i="19"/>
  <c r="CL194" i="19"/>
  <c r="CK195" i="19"/>
  <c r="CL195" i="19"/>
  <c r="CK196" i="19"/>
  <c r="CL196" i="19"/>
  <c r="CK197" i="19"/>
  <c r="CL197" i="19"/>
  <c r="CK198" i="19"/>
  <c r="CL198" i="19"/>
  <c r="CK199" i="19"/>
  <c r="CL199" i="19"/>
  <c r="CK200" i="19"/>
  <c r="CL200" i="19"/>
  <c r="CK201" i="19"/>
  <c r="CL201" i="19"/>
  <c r="CK202" i="19"/>
  <c r="CL202" i="19"/>
  <c r="CK203" i="19"/>
  <c r="CL203" i="19"/>
  <c r="CK204" i="19"/>
  <c r="CL204" i="19"/>
  <c r="CK205" i="19"/>
  <c r="CL205" i="19"/>
  <c r="CK206" i="19"/>
  <c r="CL206" i="19"/>
  <c r="CK207" i="19"/>
  <c r="CL207" i="19"/>
  <c r="CK208" i="19"/>
  <c r="CL208" i="19"/>
  <c r="CK209" i="19"/>
  <c r="CL209" i="19"/>
  <c r="CK210" i="19"/>
  <c r="CL210" i="19"/>
  <c r="CK211" i="19"/>
  <c r="CL211" i="19"/>
  <c r="CK212" i="19"/>
  <c r="CL212" i="19"/>
  <c r="CK213" i="19"/>
  <c r="CL213" i="19"/>
  <c r="CK214" i="19"/>
  <c r="CL214" i="19"/>
  <c r="CK215" i="19"/>
  <c r="CL215" i="19"/>
  <c r="CK216" i="19"/>
  <c r="CL216" i="19"/>
  <c r="CK217" i="19"/>
  <c r="CL217" i="19"/>
  <c r="CK218" i="19"/>
  <c r="CL218" i="19"/>
  <c r="CK219" i="19"/>
  <c r="CL219" i="19"/>
  <c r="CK220" i="19"/>
  <c r="CL220" i="19"/>
  <c r="CF13" i="19"/>
  <c r="CG13" i="19"/>
  <c r="CF14" i="19"/>
  <c r="CG14" i="19"/>
  <c r="CF15" i="19"/>
  <c r="CG15" i="19"/>
  <c r="CF16" i="19"/>
  <c r="CG16" i="19"/>
  <c r="CF17" i="19"/>
  <c r="CG17" i="19"/>
  <c r="CF18" i="19"/>
  <c r="CG18" i="19"/>
  <c r="CF19" i="19"/>
  <c r="CG19" i="19"/>
  <c r="CF20" i="19"/>
  <c r="CG20" i="19"/>
  <c r="CF21" i="19"/>
  <c r="CG21" i="19"/>
  <c r="CF22" i="19"/>
  <c r="CG22" i="19"/>
  <c r="CF23" i="19"/>
  <c r="CG23" i="19"/>
  <c r="CF24" i="19"/>
  <c r="CG24" i="19"/>
  <c r="CF25" i="19"/>
  <c r="CG25" i="19"/>
  <c r="CF26" i="19"/>
  <c r="CG26" i="19"/>
  <c r="CF27" i="19"/>
  <c r="CG27" i="19"/>
  <c r="CF28" i="19"/>
  <c r="CG28" i="19"/>
  <c r="CF29" i="19"/>
  <c r="CG29" i="19"/>
  <c r="CF30" i="19"/>
  <c r="CG30" i="19"/>
  <c r="CF31" i="19"/>
  <c r="CG31" i="19"/>
  <c r="CF32" i="19"/>
  <c r="CG32" i="19"/>
  <c r="CF33" i="19"/>
  <c r="CG33" i="19"/>
  <c r="CF34" i="19"/>
  <c r="CG34" i="19"/>
  <c r="CF35" i="19"/>
  <c r="CG35" i="19"/>
  <c r="CF36" i="19"/>
  <c r="CG36" i="19"/>
  <c r="CF37" i="19"/>
  <c r="CG37" i="19"/>
  <c r="CF38" i="19"/>
  <c r="CG38" i="19"/>
  <c r="CF39" i="19"/>
  <c r="CG39" i="19"/>
  <c r="CF40" i="19"/>
  <c r="CG40" i="19"/>
  <c r="CF41" i="19"/>
  <c r="CG41" i="19"/>
  <c r="CF42" i="19"/>
  <c r="CG42" i="19"/>
  <c r="CF43" i="19"/>
  <c r="CG43" i="19"/>
  <c r="CF44" i="19"/>
  <c r="CG44" i="19"/>
  <c r="CF45" i="19"/>
  <c r="CG45" i="19"/>
  <c r="CF46" i="19"/>
  <c r="CG46" i="19"/>
  <c r="CF47" i="19"/>
  <c r="CG47" i="19"/>
  <c r="CF48" i="19"/>
  <c r="CG48" i="19"/>
  <c r="CF49" i="19"/>
  <c r="CG49" i="19"/>
  <c r="CF50" i="19"/>
  <c r="CG50" i="19"/>
  <c r="CF51" i="19"/>
  <c r="CG51" i="19"/>
  <c r="CF52" i="19"/>
  <c r="CG52" i="19"/>
  <c r="CF53" i="19"/>
  <c r="CG53" i="19"/>
  <c r="CF54" i="19"/>
  <c r="CG54" i="19"/>
  <c r="CF55" i="19"/>
  <c r="CG55" i="19"/>
  <c r="CF56" i="19"/>
  <c r="CG56" i="19"/>
  <c r="CF57" i="19"/>
  <c r="CG57" i="19"/>
  <c r="CF58" i="19"/>
  <c r="CG58" i="19"/>
  <c r="CF59" i="19"/>
  <c r="CG59" i="19"/>
  <c r="CF60" i="19"/>
  <c r="CG60" i="19"/>
  <c r="CF61" i="19"/>
  <c r="CG61" i="19"/>
  <c r="CF62" i="19"/>
  <c r="CG62" i="19"/>
  <c r="CF64" i="19"/>
  <c r="CG64" i="19"/>
  <c r="CF65" i="19"/>
  <c r="CG65" i="19"/>
  <c r="CF66" i="19"/>
  <c r="CG66" i="19"/>
  <c r="CF67" i="19"/>
  <c r="CG67" i="19"/>
  <c r="CF68" i="19"/>
  <c r="CG68" i="19"/>
  <c r="CF69" i="19"/>
  <c r="CG69" i="19"/>
  <c r="CF70" i="19"/>
  <c r="CG70" i="19"/>
  <c r="CF71" i="19"/>
  <c r="CG71" i="19"/>
  <c r="CF72" i="19"/>
  <c r="CG72" i="19"/>
  <c r="CF73" i="19"/>
  <c r="CG73" i="19"/>
  <c r="CF74" i="19"/>
  <c r="CG74" i="19"/>
  <c r="CF75" i="19"/>
  <c r="CG75" i="19"/>
  <c r="CF76" i="19"/>
  <c r="CG76" i="19"/>
  <c r="CF77" i="19"/>
  <c r="CG77" i="19"/>
  <c r="CF78" i="19"/>
  <c r="CG78" i="19"/>
  <c r="CF79" i="19"/>
  <c r="CG79" i="19"/>
  <c r="CF80" i="19"/>
  <c r="CG80" i="19"/>
  <c r="CF81" i="19"/>
  <c r="CG81" i="19"/>
  <c r="CF82" i="19"/>
  <c r="CG82" i="19"/>
  <c r="CF83" i="19"/>
  <c r="CG83" i="19"/>
  <c r="CF84" i="19"/>
  <c r="CG84" i="19"/>
  <c r="CF85" i="19"/>
  <c r="CG85" i="19"/>
  <c r="CF86" i="19"/>
  <c r="CG86" i="19"/>
  <c r="CF87" i="19"/>
  <c r="CG87" i="19"/>
  <c r="CF88" i="19"/>
  <c r="CG88" i="19"/>
  <c r="CF89" i="19"/>
  <c r="CG89" i="19"/>
  <c r="CF90" i="19"/>
  <c r="CG90" i="19"/>
  <c r="CF91" i="19"/>
  <c r="CG91" i="19"/>
  <c r="CF92" i="19"/>
  <c r="CG92" i="19"/>
  <c r="CF93" i="19"/>
  <c r="CG93" i="19"/>
  <c r="CF94" i="19"/>
  <c r="CG94" i="19"/>
  <c r="CF95" i="19"/>
  <c r="CG95" i="19"/>
  <c r="CF96" i="19"/>
  <c r="CG96" i="19"/>
  <c r="CF97" i="19"/>
  <c r="CG97" i="19"/>
  <c r="CF98" i="19"/>
  <c r="CG98" i="19"/>
  <c r="CF99" i="19"/>
  <c r="CG99" i="19"/>
  <c r="CF100" i="19"/>
  <c r="CG100" i="19"/>
  <c r="CF101" i="19"/>
  <c r="CG101" i="19"/>
  <c r="CF102" i="19"/>
  <c r="CG102" i="19"/>
  <c r="CF103" i="19"/>
  <c r="CG103" i="19"/>
  <c r="CF105" i="19"/>
  <c r="CG105" i="19"/>
  <c r="CF106" i="19"/>
  <c r="CG106" i="19"/>
  <c r="CF107" i="19"/>
  <c r="CG107" i="19"/>
  <c r="CF108" i="19"/>
  <c r="CG108" i="19"/>
  <c r="CF109" i="19"/>
  <c r="CG109" i="19"/>
  <c r="CF110" i="19"/>
  <c r="CG110" i="19"/>
  <c r="CF111" i="19"/>
  <c r="CG111" i="19"/>
  <c r="CF112" i="19"/>
  <c r="CG112" i="19"/>
  <c r="CF113" i="19"/>
  <c r="CG113" i="19"/>
  <c r="CF114" i="19"/>
  <c r="CG114" i="19"/>
  <c r="CF115" i="19"/>
  <c r="CG115" i="19"/>
  <c r="CF116" i="19"/>
  <c r="CG116" i="19"/>
  <c r="CF117" i="19"/>
  <c r="CG117" i="19"/>
  <c r="CF118" i="19"/>
  <c r="CG118" i="19"/>
  <c r="CF119" i="19"/>
  <c r="CG119" i="19"/>
  <c r="CF121" i="19"/>
  <c r="CG121" i="19"/>
  <c r="CF122" i="19"/>
  <c r="CG122" i="19"/>
  <c r="CF123" i="19"/>
  <c r="CG123" i="19"/>
  <c r="CF124" i="19"/>
  <c r="CG124" i="19"/>
  <c r="CF125" i="19"/>
  <c r="CG125" i="19"/>
  <c r="CF126" i="19"/>
  <c r="CG126" i="19"/>
  <c r="CF127" i="19"/>
  <c r="CG127" i="19"/>
  <c r="CF128" i="19"/>
  <c r="CG128" i="19"/>
  <c r="CF129" i="19"/>
  <c r="CG129" i="19"/>
  <c r="CF130" i="19"/>
  <c r="CG130" i="19"/>
  <c r="CF131" i="19"/>
  <c r="CG131" i="19"/>
  <c r="CF132" i="19"/>
  <c r="CG132" i="19"/>
  <c r="CF133" i="19"/>
  <c r="CG133" i="19"/>
  <c r="CF134" i="19"/>
  <c r="CG134" i="19"/>
  <c r="CF135" i="19"/>
  <c r="CG135" i="19"/>
  <c r="CF136" i="19"/>
  <c r="CG136" i="19"/>
  <c r="CF137" i="19"/>
  <c r="CG137" i="19"/>
  <c r="CF138" i="19"/>
  <c r="CG138" i="19"/>
  <c r="CF139" i="19"/>
  <c r="CG139" i="19"/>
  <c r="CF140" i="19"/>
  <c r="CG140" i="19"/>
  <c r="CF141" i="19"/>
  <c r="CG141" i="19"/>
  <c r="CF142" i="19"/>
  <c r="CG142" i="19"/>
  <c r="CF143" i="19"/>
  <c r="CG143" i="19"/>
  <c r="CF144" i="19"/>
  <c r="CG144" i="19"/>
  <c r="CF145" i="19"/>
  <c r="CG145" i="19"/>
  <c r="CF146" i="19"/>
  <c r="CG146" i="19"/>
  <c r="CF147" i="19"/>
  <c r="CG147" i="19"/>
  <c r="CF148" i="19"/>
  <c r="CG148" i="19"/>
  <c r="CF149" i="19"/>
  <c r="CG149" i="19"/>
  <c r="CF150" i="19"/>
  <c r="CG150" i="19"/>
  <c r="CF151" i="19"/>
  <c r="CG151" i="19"/>
  <c r="CF152" i="19"/>
  <c r="CG152" i="19"/>
  <c r="CF153" i="19"/>
  <c r="CG153" i="19"/>
  <c r="CF154" i="19"/>
  <c r="CG154" i="19"/>
  <c r="CF155" i="19"/>
  <c r="CG155" i="19"/>
  <c r="CF156" i="19"/>
  <c r="CG156" i="19"/>
  <c r="CF157" i="19"/>
  <c r="CG157" i="19"/>
  <c r="CF158" i="19"/>
  <c r="CG158" i="19"/>
  <c r="CF159" i="19"/>
  <c r="CG159" i="19"/>
  <c r="CF160" i="19"/>
  <c r="CG160" i="19"/>
  <c r="CF161" i="19"/>
  <c r="CG161" i="19"/>
  <c r="CF162" i="19"/>
  <c r="CG162" i="19"/>
  <c r="CF163" i="19"/>
  <c r="CG163" i="19"/>
  <c r="CF164" i="19"/>
  <c r="CG164" i="19"/>
  <c r="CF165" i="19"/>
  <c r="CG165" i="19"/>
  <c r="CF166" i="19"/>
  <c r="CG166" i="19"/>
  <c r="CF167" i="19"/>
  <c r="CG167" i="19"/>
  <c r="CF169" i="19"/>
  <c r="CG169" i="19"/>
  <c r="CF170" i="19"/>
  <c r="CG170" i="19"/>
  <c r="CF171" i="19"/>
  <c r="CG171" i="19"/>
  <c r="CF172" i="19"/>
  <c r="CG172" i="19"/>
  <c r="CF173" i="19"/>
  <c r="CG173" i="19"/>
  <c r="CF174" i="19"/>
  <c r="CG174" i="19"/>
  <c r="CF175" i="19"/>
  <c r="CG175" i="19"/>
  <c r="CF176" i="19"/>
  <c r="CG176" i="19"/>
  <c r="CF177" i="19"/>
  <c r="CG177" i="19"/>
  <c r="CF178" i="19"/>
  <c r="CG178" i="19"/>
  <c r="CF179" i="19"/>
  <c r="CG179" i="19"/>
  <c r="CF180" i="19"/>
  <c r="CG180" i="19"/>
  <c r="CF181" i="19"/>
  <c r="CG181" i="19"/>
  <c r="CF182" i="19"/>
  <c r="CG182" i="19"/>
  <c r="CF183" i="19"/>
  <c r="CG183" i="19"/>
  <c r="CF184" i="19"/>
  <c r="CG184" i="19"/>
  <c r="CF185" i="19"/>
  <c r="CG185" i="19"/>
  <c r="CF186" i="19"/>
  <c r="CG186" i="19"/>
  <c r="CF187" i="19"/>
  <c r="CG187" i="19"/>
  <c r="CF188" i="19"/>
  <c r="CG188" i="19"/>
  <c r="CF189" i="19"/>
  <c r="CG189" i="19"/>
  <c r="CF191" i="19"/>
  <c r="CG191" i="19"/>
  <c r="CF192" i="19"/>
  <c r="CG192" i="19"/>
  <c r="CF193" i="19"/>
  <c r="CG193" i="19"/>
  <c r="CF194" i="19"/>
  <c r="CG194" i="19"/>
  <c r="CF195" i="19"/>
  <c r="CG195" i="19"/>
  <c r="CF196" i="19"/>
  <c r="CG196" i="19"/>
  <c r="CF197" i="19"/>
  <c r="CG197" i="19"/>
  <c r="CF198" i="19"/>
  <c r="CG198" i="19"/>
  <c r="CF199" i="19"/>
  <c r="CG199" i="19"/>
  <c r="CF200" i="19"/>
  <c r="CG200" i="19"/>
  <c r="CF201" i="19"/>
  <c r="CG201" i="19"/>
  <c r="CF202" i="19"/>
  <c r="CG202" i="19"/>
  <c r="CF203" i="19"/>
  <c r="CG203" i="19"/>
  <c r="CF204" i="19"/>
  <c r="CG204" i="19"/>
  <c r="CF205" i="19"/>
  <c r="CG205" i="19"/>
  <c r="CF206" i="19"/>
  <c r="CG206" i="19"/>
  <c r="CF207" i="19"/>
  <c r="CG207" i="19"/>
  <c r="CF208" i="19"/>
  <c r="CG208" i="19"/>
  <c r="CF209" i="19"/>
  <c r="CG209" i="19"/>
  <c r="CF210" i="19"/>
  <c r="CG210" i="19"/>
  <c r="CF211" i="19"/>
  <c r="CG211" i="19"/>
  <c r="CF212" i="19"/>
  <c r="CG212" i="19"/>
  <c r="CF213" i="19"/>
  <c r="CG213" i="19"/>
  <c r="CF214" i="19"/>
  <c r="CG214" i="19"/>
  <c r="CF215" i="19"/>
  <c r="CG215" i="19"/>
  <c r="CF216" i="19"/>
  <c r="CG216" i="19"/>
  <c r="CF217" i="19"/>
  <c r="CG217" i="19"/>
  <c r="CF218" i="19"/>
  <c r="CG218" i="19"/>
  <c r="CF219" i="19"/>
  <c r="CG219" i="19"/>
  <c r="CF220" i="19"/>
  <c r="CG220" i="19"/>
  <c r="CA13" i="19"/>
  <c r="CB13" i="19"/>
  <c r="CA14" i="19"/>
  <c r="CB14" i="19"/>
  <c r="CA15" i="19"/>
  <c r="CB15" i="19"/>
  <c r="CA16" i="19"/>
  <c r="CB16" i="19"/>
  <c r="CA17" i="19"/>
  <c r="CB17" i="19"/>
  <c r="CA18" i="19"/>
  <c r="CB18" i="19"/>
  <c r="CA19" i="19"/>
  <c r="CB19" i="19"/>
  <c r="CA20" i="19"/>
  <c r="CB20" i="19"/>
  <c r="CA21" i="19"/>
  <c r="CB21" i="19"/>
  <c r="CA22" i="19"/>
  <c r="CB22" i="19"/>
  <c r="CA23" i="19"/>
  <c r="CB23" i="19"/>
  <c r="CA24" i="19"/>
  <c r="CB24" i="19"/>
  <c r="CA25" i="19"/>
  <c r="CB25" i="19"/>
  <c r="CA26" i="19"/>
  <c r="CB26" i="19"/>
  <c r="CA27" i="19"/>
  <c r="CB27" i="19"/>
  <c r="CA28" i="19"/>
  <c r="CB28" i="19"/>
  <c r="CA29" i="19"/>
  <c r="CB29" i="19"/>
  <c r="CA30" i="19"/>
  <c r="CB30" i="19"/>
  <c r="CA31" i="19"/>
  <c r="CB31" i="19"/>
  <c r="CA32" i="19"/>
  <c r="CB32" i="19"/>
  <c r="CA33" i="19"/>
  <c r="CB33" i="19"/>
  <c r="CA34" i="19"/>
  <c r="CB34" i="19"/>
  <c r="CA35" i="19"/>
  <c r="CB35" i="19"/>
  <c r="CA36" i="19"/>
  <c r="CB36" i="19"/>
  <c r="CA37" i="19"/>
  <c r="CB37" i="19"/>
  <c r="CA38" i="19"/>
  <c r="CB38" i="19"/>
  <c r="CA39" i="19"/>
  <c r="CB39" i="19"/>
  <c r="CA40" i="19"/>
  <c r="CB40" i="19"/>
  <c r="CA41" i="19"/>
  <c r="CB41" i="19"/>
  <c r="CA42" i="19"/>
  <c r="CB42" i="19"/>
  <c r="CA43" i="19"/>
  <c r="CB43" i="19"/>
  <c r="CA44" i="19"/>
  <c r="CB44" i="19"/>
  <c r="CA45" i="19"/>
  <c r="CB45" i="19"/>
  <c r="CA46" i="19"/>
  <c r="CB46" i="19"/>
  <c r="CA47" i="19"/>
  <c r="CB47" i="19"/>
  <c r="CA48" i="19"/>
  <c r="CB48" i="19"/>
  <c r="CA49" i="19"/>
  <c r="CB49" i="19"/>
  <c r="CA50" i="19"/>
  <c r="CB50" i="19"/>
  <c r="CA51" i="19"/>
  <c r="CB51" i="19"/>
  <c r="CA52" i="19"/>
  <c r="CB52" i="19"/>
  <c r="CA53" i="19"/>
  <c r="CB53" i="19"/>
  <c r="CA54" i="19"/>
  <c r="CB54" i="19"/>
  <c r="CA55" i="19"/>
  <c r="CB55" i="19"/>
  <c r="CA56" i="19"/>
  <c r="CB56" i="19"/>
  <c r="CA57" i="19"/>
  <c r="CB57" i="19"/>
  <c r="CA58" i="19"/>
  <c r="CB58" i="19"/>
  <c r="CA59" i="19"/>
  <c r="CB59" i="19"/>
  <c r="CA60" i="19"/>
  <c r="CB60" i="19"/>
  <c r="CA61" i="19"/>
  <c r="CB61" i="19"/>
  <c r="CA62" i="19"/>
  <c r="CB62" i="19"/>
  <c r="CA64" i="19"/>
  <c r="CB64" i="19"/>
  <c r="CA65" i="19"/>
  <c r="CB65" i="19"/>
  <c r="CA66" i="19"/>
  <c r="CB66" i="19"/>
  <c r="CA67" i="19"/>
  <c r="CB67" i="19"/>
  <c r="CA68" i="19"/>
  <c r="CB68" i="19"/>
  <c r="CA69" i="19"/>
  <c r="CB69" i="19"/>
  <c r="CA70" i="19"/>
  <c r="CB70" i="19"/>
  <c r="CA71" i="19"/>
  <c r="CB71" i="19"/>
  <c r="CA72" i="19"/>
  <c r="CB72" i="19"/>
  <c r="CA73" i="19"/>
  <c r="CB73" i="19"/>
  <c r="CA74" i="19"/>
  <c r="CB74" i="19"/>
  <c r="CA75" i="19"/>
  <c r="CB75" i="19"/>
  <c r="CA76" i="19"/>
  <c r="CB76" i="19"/>
  <c r="CA77" i="19"/>
  <c r="CB77" i="19"/>
  <c r="CA78" i="19"/>
  <c r="CB78" i="19"/>
  <c r="CA79" i="19"/>
  <c r="CB79" i="19"/>
  <c r="CA80" i="19"/>
  <c r="CB80" i="19"/>
  <c r="CA81" i="19"/>
  <c r="CB81" i="19"/>
  <c r="CA82" i="19"/>
  <c r="CB82" i="19"/>
  <c r="CA83" i="19"/>
  <c r="CB83" i="19"/>
  <c r="CA84" i="19"/>
  <c r="CB84" i="19"/>
  <c r="CA85" i="19"/>
  <c r="CB85" i="19"/>
  <c r="CA86" i="19"/>
  <c r="CB86" i="19"/>
  <c r="CA87" i="19"/>
  <c r="CB87" i="19"/>
  <c r="CA88" i="19"/>
  <c r="CB88" i="19"/>
  <c r="CA89" i="19"/>
  <c r="CB89" i="19"/>
  <c r="CA90" i="19"/>
  <c r="CB90" i="19"/>
  <c r="CA91" i="19"/>
  <c r="CB91" i="19"/>
  <c r="CA92" i="19"/>
  <c r="CB92" i="19"/>
  <c r="CA93" i="19"/>
  <c r="CB93" i="19"/>
  <c r="CA94" i="19"/>
  <c r="CB94" i="19"/>
  <c r="CA95" i="19"/>
  <c r="CB95" i="19"/>
  <c r="CA96" i="19"/>
  <c r="CB96" i="19"/>
  <c r="CA97" i="19"/>
  <c r="CB97" i="19"/>
  <c r="CA98" i="19"/>
  <c r="CB98" i="19"/>
  <c r="CA99" i="19"/>
  <c r="CB99" i="19"/>
  <c r="CA100" i="19"/>
  <c r="CB100" i="19"/>
  <c r="CA101" i="19"/>
  <c r="CB101" i="19"/>
  <c r="CA102" i="19"/>
  <c r="CB102" i="19"/>
  <c r="CA103" i="19"/>
  <c r="CB103" i="19"/>
  <c r="CA105" i="19"/>
  <c r="CB105" i="19"/>
  <c r="CA106" i="19"/>
  <c r="CB106" i="19"/>
  <c r="CA107" i="19"/>
  <c r="CB107" i="19"/>
  <c r="CA108" i="19"/>
  <c r="CB108" i="19"/>
  <c r="CA109" i="19"/>
  <c r="CB109" i="19"/>
  <c r="CA110" i="19"/>
  <c r="CB110" i="19"/>
  <c r="CA111" i="19"/>
  <c r="CB111" i="19"/>
  <c r="CA112" i="19"/>
  <c r="CB112" i="19"/>
  <c r="CA113" i="19"/>
  <c r="CB113" i="19"/>
  <c r="CA114" i="19"/>
  <c r="CB114" i="19"/>
  <c r="CA115" i="19"/>
  <c r="CB115" i="19"/>
  <c r="CA116" i="19"/>
  <c r="CB116" i="19"/>
  <c r="CA117" i="19"/>
  <c r="CB117" i="19"/>
  <c r="CA118" i="19"/>
  <c r="CB118" i="19"/>
  <c r="CA119" i="19"/>
  <c r="CB119" i="19"/>
  <c r="CA121" i="19"/>
  <c r="CB121" i="19"/>
  <c r="CA122" i="19"/>
  <c r="CB122" i="19"/>
  <c r="CA123" i="19"/>
  <c r="CB123" i="19"/>
  <c r="CA124" i="19"/>
  <c r="CB124" i="19"/>
  <c r="CA125" i="19"/>
  <c r="CB125" i="19"/>
  <c r="CA126" i="19"/>
  <c r="CB126" i="19"/>
  <c r="CA127" i="19"/>
  <c r="CB127" i="19"/>
  <c r="CA128" i="19"/>
  <c r="CB128" i="19"/>
  <c r="CA129" i="19"/>
  <c r="CB129" i="19"/>
  <c r="CA130" i="19"/>
  <c r="CB130" i="19"/>
  <c r="CA131" i="19"/>
  <c r="CB131" i="19"/>
  <c r="CA132" i="19"/>
  <c r="CB132" i="19"/>
  <c r="CA133" i="19"/>
  <c r="CB133" i="19"/>
  <c r="CA134" i="19"/>
  <c r="CB134" i="19"/>
  <c r="CA135" i="19"/>
  <c r="CB135" i="19"/>
  <c r="CA136" i="19"/>
  <c r="CB136" i="19"/>
  <c r="CA137" i="19"/>
  <c r="CB137" i="19"/>
  <c r="CA138" i="19"/>
  <c r="CB138" i="19"/>
  <c r="CA139" i="19"/>
  <c r="CB139" i="19"/>
  <c r="CA140" i="19"/>
  <c r="CB140" i="19"/>
  <c r="CA141" i="19"/>
  <c r="CB141" i="19"/>
  <c r="CA142" i="19"/>
  <c r="CB142" i="19"/>
  <c r="CA143" i="19"/>
  <c r="CB143" i="19"/>
  <c r="CA144" i="19"/>
  <c r="CB144" i="19"/>
  <c r="CA145" i="19"/>
  <c r="CB145" i="19"/>
  <c r="CA146" i="19"/>
  <c r="CB146" i="19"/>
  <c r="CA147" i="19"/>
  <c r="CB147" i="19"/>
  <c r="CA148" i="19"/>
  <c r="CB148" i="19"/>
  <c r="CA149" i="19"/>
  <c r="CB149" i="19"/>
  <c r="CA150" i="19"/>
  <c r="CB150" i="19"/>
  <c r="CA151" i="19"/>
  <c r="CB151" i="19"/>
  <c r="CA152" i="19"/>
  <c r="CB152" i="19"/>
  <c r="CA153" i="19"/>
  <c r="CB153" i="19"/>
  <c r="CA154" i="19"/>
  <c r="CB154" i="19"/>
  <c r="CA155" i="19"/>
  <c r="CB155" i="19"/>
  <c r="CA156" i="19"/>
  <c r="CB156" i="19"/>
  <c r="CA157" i="19"/>
  <c r="CB157" i="19"/>
  <c r="CA158" i="19"/>
  <c r="CB158" i="19"/>
  <c r="CA159" i="19"/>
  <c r="CB159" i="19"/>
  <c r="CA160" i="19"/>
  <c r="CB160" i="19"/>
  <c r="CA161" i="19"/>
  <c r="CB161" i="19"/>
  <c r="CA162" i="19"/>
  <c r="CB162" i="19"/>
  <c r="CA163" i="19"/>
  <c r="CB163" i="19"/>
  <c r="CA164" i="19"/>
  <c r="CB164" i="19"/>
  <c r="CA165" i="19"/>
  <c r="CB165" i="19"/>
  <c r="CA166" i="19"/>
  <c r="CB166" i="19"/>
  <c r="CA167" i="19"/>
  <c r="CB167" i="19"/>
  <c r="CA169" i="19"/>
  <c r="CB169" i="19"/>
  <c r="CA170" i="19"/>
  <c r="CB170" i="19"/>
  <c r="CA171" i="19"/>
  <c r="CB171" i="19"/>
  <c r="CB172" i="19"/>
  <c r="CB173" i="19"/>
  <c r="CB174" i="19"/>
  <c r="CB175" i="19"/>
  <c r="CB176" i="19"/>
  <c r="CA177" i="19"/>
  <c r="CB177" i="19"/>
  <c r="CA178" i="19"/>
  <c r="CB178" i="19"/>
  <c r="CA179" i="19"/>
  <c r="CB179" i="19"/>
  <c r="CA180" i="19"/>
  <c r="CB180" i="19"/>
  <c r="CA181" i="19"/>
  <c r="CB181" i="19"/>
  <c r="CA182" i="19"/>
  <c r="CB182" i="19"/>
  <c r="CA183" i="19"/>
  <c r="CB183" i="19"/>
  <c r="CA184" i="19"/>
  <c r="CB184" i="19"/>
  <c r="CA185" i="19"/>
  <c r="CB185" i="19"/>
  <c r="CA186" i="19"/>
  <c r="CB186" i="19"/>
  <c r="CA187" i="19"/>
  <c r="CB187" i="19"/>
  <c r="CA188" i="19"/>
  <c r="CB188" i="19"/>
  <c r="CA189" i="19"/>
  <c r="CB189" i="19"/>
  <c r="CA191" i="19"/>
  <c r="CB191" i="19"/>
  <c r="CA192" i="19"/>
  <c r="CB192" i="19"/>
  <c r="CA193" i="19"/>
  <c r="CB193" i="19"/>
  <c r="CA194" i="19"/>
  <c r="CB194" i="19"/>
  <c r="CA195" i="19"/>
  <c r="CB195" i="19"/>
  <c r="CA196" i="19"/>
  <c r="CB196" i="19"/>
  <c r="CA197" i="19"/>
  <c r="CB197" i="19"/>
  <c r="CA198" i="19"/>
  <c r="CB198" i="19"/>
  <c r="CA199" i="19"/>
  <c r="CB199" i="19"/>
  <c r="CA200" i="19"/>
  <c r="CB200" i="19"/>
  <c r="CA201" i="19"/>
  <c r="CB201" i="19"/>
  <c r="CA202" i="19"/>
  <c r="CB202" i="19"/>
  <c r="CA203" i="19"/>
  <c r="CB203" i="19"/>
  <c r="CA204" i="19"/>
  <c r="CB204" i="19"/>
  <c r="CA205" i="19"/>
  <c r="CB205" i="19"/>
  <c r="CA206" i="19"/>
  <c r="CB206" i="19"/>
  <c r="CA207" i="19"/>
  <c r="CB207" i="19"/>
  <c r="CA208" i="19"/>
  <c r="CB208" i="19"/>
  <c r="CA209" i="19"/>
  <c r="CB209" i="19"/>
  <c r="CA210" i="19"/>
  <c r="CB210" i="19"/>
  <c r="CA211" i="19"/>
  <c r="CB211" i="19"/>
  <c r="CA212" i="19"/>
  <c r="CB212" i="19"/>
  <c r="CA213" i="19"/>
  <c r="CB213" i="19"/>
  <c r="CA214" i="19"/>
  <c r="CB214" i="19"/>
  <c r="CA215" i="19"/>
  <c r="CB215" i="19"/>
  <c r="CA216" i="19"/>
  <c r="CB216" i="19"/>
  <c r="CA217" i="19"/>
  <c r="CB217" i="19"/>
  <c r="CA218" i="19"/>
  <c r="CB218" i="19"/>
  <c r="CA219" i="19"/>
  <c r="CB219" i="19"/>
  <c r="CA220" i="19"/>
  <c r="CB220" i="19"/>
  <c r="BV13" i="19"/>
  <c r="BW13" i="19"/>
  <c r="BV14" i="19"/>
  <c r="BW14" i="19"/>
  <c r="BV15" i="19"/>
  <c r="BW15" i="19"/>
  <c r="BV16" i="19"/>
  <c r="BW16" i="19"/>
  <c r="BV17" i="19"/>
  <c r="BW17" i="19"/>
  <c r="BV18" i="19"/>
  <c r="BW18" i="19"/>
  <c r="BV19" i="19"/>
  <c r="BW19" i="19"/>
  <c r="BV20" i="19"/>
  <c r="BW20" i="19"/>
  <c r="BV21" i="19"/>
  <c r="BW21" i="19"/>
  <c r="BV22" i="19"/>
  <c r="BW22" i="19"/>
  <c r="BV23" i="19"/>
  <c r="BW23" i="19"/>
  <c r="BV24" i="19"/>
  <c r="BW24" i="19"/>
  <c r="BV25" i="19"/>
  <c r="BW25" i="19"/>
  <c r="BV26" i="19"/>
  <c r="BW26" i="19"/>
  <c r="BV27" i="19"/>
  <c r="BW27" i="19"/>
  <c r="BV28" i="19"/>
  <c r="BW28" i="19"/>
  <c r="BV29" i="19"/>
  <c r="BW29" i="19"/>
  <c r="BV30" i="19"/>
  <c r="BW30" i="19"/>
  <c r="BV31" i="19"/>
  <c r="BW31" i="19"/>
  <c r="BV32" i="19"/>
  <c r="BW32" i="19"/>
  <c r="BV33" i="19"/>
  <c r="BW33" i="19"/>
  <c r="BV34" i="19"/>
  <c r="BW34" i="19"/>
  <c r="BV35" i="19"/>
  <c r="BW35" i="19"/>
  <c r="BV36" i="19"/>
  <c r="BW36" i="19"/>
  <c r="BV37" i="19"/>
  <c r="BW37" i="19"/>
  <c r="BV38" i="19"/>
  <c r="BW38" i="19"/>
  <c r="BV39" i="19"/>
  <c r="BW39" i="19"/>
  <c r="BV40" i="19"/>
  <c r="BW40" i="19"/>
  <c r="BV41" i="19"/>
  <c r="BW41" i="19"/>
  <c r="BV42" i="19"/>
  <c r="BW42" i="19"/>
  <c r="BV43" i="19"/>
  <c r="BW43" i="19"/>
  <c r="BV44" i="19"/>
  <c r="BW44" i="19"/>
  <c r="BV45" i="19"/>
  <c r="BW45" i="19"/>
  <c r="BV46" i="19"/>
  <c r="BW46" i="19"/>
  <c r="BV47" i="19"/>
  <c r="BW47" i="19"/>
  <c r="BV48" i="19"/>
  <c r="BW48" i="19"/>
  <c r="BV49" i="19"/>
  <c r="BW49" i="19"/>
  <c r="BV50" i="19"/>
  <c r="BW50" i="19"/>
  <c r="BV51" i="19"/>
  <c r="BW51" i="19"/>
  <c r="BV52" i="19"/>
  <c r="BW52" i="19"/>
  <c r="BV53" i="19"/>
  <c r="BW53" i="19"/>
  <c r="BV54" i="19"/>
  <c r="BW54" i="19"/>
  <c r="BV55" i="19"/>
  <c r="BW55" i="19"/>
  <c r="BV56" i="19"/>
  <c r="BW56" i="19"/>
  <c r="BV57" i="19"/>
  <c r="BW57" i="19"/>
  <c r="BV58" i="19"/>
  <c r="BW58" i="19"/>
  <c r="BV59" i="19"/>
  <c r="BW59" i="19"/>
  <c r="BV60" i="19"/>
  <c r="BW60" i="19"/>
  <c r="BV61" i="19"/>
  <c r="BW61" i="19"/>
  <c r="BV62" i="19"/>
  <c r="BW62" i="19"/>
  <c r="BV64" i="19"/>
  <c r="BW64" i="19"/>
  <c r="BV65" i="19"/>
  <c r="BW65" i="19"/>
  <c r="BV66" i="19"/>
  <c r="BW66" i="19"/>
  <c r="BV67" i="19"/>
  <c r="BW67" i="19"/>
  <c r="BV68" i="19"/>
  <c r="BW68" i="19"/>
  <c r="BV69" i="19"/>
  <c r="BW69" i="19"/>
  <c r="BV70" i="19"/>
  <c r="BW70" i="19"/>
  <c r="BV71" i="19"/>
  <c r="BW71" i="19"/>
  <c r="BV72" i="19"/>
  <c r="BW72" i="19"/>
  <c r="BV73" i="19"/>
  <c r="BW73" i="19"/>
  <c r="BV74" i="19"/>
  <c r="BW74" i="19"/>
  <c r="BV75" i="19"/>
  <c r="BW75" i="19"/>
  <c r="BV76" i="19"/>
  <c r="BW76" i="19"/>
  <c r="BV77" i="19"/>
  <c r="BW77" i="19"/>
  <c r="BV78" i="19"/>
  <c r="BW78" i="19"/>
  <c r="BV79" i="19"/>
  <c r="BW79" i="19"/>
  <c r="BV80" i="19"/>
  <c r="BW80" i="19"/>
  <c r="BV81" i="19"/>
  <c r="BW81" i="19"/>
  <c r="BV82" i="19"/>
  <c r="BW82" i="19"/>
  <c r="BV83" i="19"/>
  <c r="BW83" i="19"/>
  <c r="BV84" i="19"/>
  <c r="BW84" i="19"/>
  <c r="BV85" i="19"/>
  <c r="BW85" i="19"/>
  <c r="BV86" i="19"/>
  <c r="BW86" i="19"/>
  <c r="BV87" i="19"/>
  <c r="BW87" i="19"/>
  <c r="BV88" i="19"/>
  <c r="BW88" i="19"/>
  <c r="BV89" i="19"/>
  <c r="BW89" i="19"/>
  <c r="BV90" i="19"/>
  <c r="BW90" i="19"/>
  <c r="BV91" i="19"/>
  <c r="BW91" i="19"/>
  <c r="BV92" i="19"/>
  <c r="BW92" i="19"/>
  <c r="BV93" i="19"/>
  <c r="BW93" i="19"/>
  <c r="BV94" i="19"/>
  <c r="BW94" i="19"/>
  <c r="BV95" i="19"/>
  <c r="BW95" i="19"/>
  <c r="BV96" i="19"/>
  <c r="BW96" i="19"/>
  <c r="BV97" i="19"/>
  <c r="BW97" i="19"/>
  <c r="BV98" i="19"/>
  <c r="BW98" i="19"/>
  <c r="BV99" i="19"/>
  <c r="BW99" i="19"/>
  <c r="BV100" i="19"/>
  <c r="BW100" i="19"/>
  <c r="BV101" i="19"/>
  <c r="BW101" i="19"/>
  <c r="BV102" i="19"/>
  <c r="BW102" i="19"/>
  <c r="BV103" i="19"/>
  <c r="BW103" i="19"/>
  <c r="BV105" i="19"/>
  <c r="BW105" i="19"/>
  <c r="BV106" i="19"/>
  <c r="BW106" i="19"/>
  <c r="BV107" i="19"/>
  <c r="BW107" i="19"/>
  <c r="BV108" i="19"/>
  <c r="BW108" i="19"/>
  <c r="BV109" i="19"/>
  <c r="BW109" i="19"/>
  <c r="BV110" i="19"/>
  <c r="BW110" i="19"/>
  <c r="BV111" i="19"/>
  <c r="BW111" i="19"/>
  <c r="BV112" i="19"/>
  <c r="BW112" i="19"/>
  <c r="BV113" i="19"/>
  <c r="BW113" i="19"/>
  <c r="BV114" i="19"/>
  <c r="BW114" i="19"/>
  <c r="BV115" i="19"/>
  <c r="BW115" i="19"/>
  <c r="BV116" i="19"/>
  <c r="BW116" i="19"/>
  <c r="BV117" i="19"/>
  <c r="BW117" i="19"/>
  <c r="BV118" i="19"/>
  <c r="BW118" i="19"/>
  <c r="BV119" i="19"/>
  <c r="BW119" i="19"/>
  <c r="BV121" i="19"/>
  <c r="BW121" i="19"/>
  <c r="BV122" i="19"/>
  <c r="BW122" i="19"/>
  <c r="BV123" i="19"/>
  <c r="BW123" i="19"/>
  <c r="BV124" i="19"/>
  <c r="BW124" i="19"/>
  <c r="BV125" i="19"/>
  <c r="BW125" i="19"/>
  <c r="BV126" i="19"/>
  <c r="BW126" i="19"/>
  <c r="BV127" i="19"/>
  <c r="BW127" i="19"/>
  <c r="BV128" i="19"/>
  <c r="BW128" i="19"/>
  <c r="BV129" i="19"/>
  <c r="BW129" i="19"/>
  <c r="BV130" i="19"/>
  <c r="BW130" i="19"/>
  <c r="BV131" i="19"/>
  <c r="BW131" i="19"/>
  <c r="BV132" i="19"/>
  <c r="BW132" i="19"/>
  <c r="BV133" i="19"/>
  <c r="BW133" i="19"/>
  <c r="BV134" i="19"/>
  <c r="BW134" i="19"/>
  <c r="BV135" i="19"/>
  <c r="BW135" i="19"/>
  <c r="BV136" i="19"/>
  <c r="BW136" i="19"/>
  <c r="BV137" i="19"/>
  <c r="BW137" i="19"/>
  <c r="BV138" i="19"/>
  <c r="BW138" i="19"/>
  <c r="BV139" i="19"/>
  <c r="BW139" i="19"/>
  <c r="BV140" i="19"/>
  <c r="BW140" i="19"/>
  <c r="BV141" i="19"/>
  <c r="BW141" i="19"/>
  <c r="BV142" i="19"/>
  <c r="BW142" i="19"/>
  <c r="BV143" i="19"/>
  <c r="BW143" i="19"/>
  <c r="BV144" i="19"/>
  <c r="BW144" i="19"/>
  <c r="BV145" i="19"/>
  <c r="BW145" i="19"/>
  <c r="BV146" i="19"/>
  <c r="BW146" i="19"/>
  <c r="BV147" i="19"/>
  <c r="BW147" i="19"/>
  <c r="BV148" i="19"/>
  <c r="BW148" i="19"/>
  <c r="BV149" i="19"/>
  <c r="BW149" i="19"/>
  <c r="BV150" i="19"/>
  <c r="BW150" i="19"/>
  <c r="BV151" i="19"/>
  <c r="BW151" i="19"/>
  <c r="BV152" i="19"/>
  <c r="BW152" i="19"/>
  <c r="BV153" i="19"/>
  <c r="BW153" i="19"/>
  <c r="BV154" i="19"/>
  <c r="BW154" i="19"/>
  <c r="BV155" i="19"/>
  <c r="BW155" i="19"/>
  <c r="BV156" i="19"/>
  <c r="BW156" i="19"/>
  <c r="BV157" i="19"/>
  <c r="BW157" i="19"/>
  <c r="BV158" i="19"/>
  <c r="BW158" i="19"/>
  <c r="BV159" i="19"/>
  <c r="BW159" i="19"/>
  <c r="BV160" i="19"/>
  <c r="BW160" i="19"/>
  <c r="BV161" i="19"/>
  <c r="BW161" i="19"/>
  <c r="BV162" i="19"/>
  <c r="BW162" i="19"/>
  <c r="BV163" i="19"/>
  <c r="BW163" i="19"/>
  <c r="BV164" i="19"/>
  <c r="BW164" i="19"/>
  <c r="BV165" i="19"/>
  <c r="BW165" i="19"/>
  <c r="BV166" i="19"/>
  <c r="BW166" i="19"/>
  <c r="BV167" i="19"/>
  <c r="BW167" i="19"/>
  <c r="BV169" i="19"/>
  <c r="BW169" i="19"/>
  <c r="BV170" i="19"/>
  <c r="BW170" i="19"/>
  <c r="BV171" i="19"/>
  <c r="BW171" i="19"/>
  <c r="BV172" i="19"/>
  <c r="BW172" i="19"/>
  <c r="BV173" i="19"/>
  <c r="BW173" i="19"/>
  <c r="BV174" i="19"/>
  <c r="BW174" i="19"/>
  <c r="BV175" i="19"/>
  <c r="BW175" i="19"/>
  <c r="BV176" i="19"/>
  <c r="BW176" i="19"/>
  <c r="BV177" i="19"/>
  <c r="BW177" i="19"/>
  <c r="BV178" i="19"/>
  <c r="BW178" i="19"/>
  <c r="BV179" i="19"/>
  <c r="BW179" i="19"/>
  <c r="BV180" i="19"/>
  <c r="BW180" i="19"/>
  <c r="BV181" i="19"/>
  <c r="BW181" i="19"/>
  <c r="BV182" i="19"/>
  <c r="BW182" i="19"/>
  <c r="BV183" i="19"/>
  <c r="BW183" i="19"/>
  <c r="BV184" i="19"/>
  <c r="BW184" i="19"/>
  <c r="BV185" i="19"/>
  <c r="BW185" i="19"/>
  <c r="BV186" i="19"/>
  <c r="BW186" i="19"/>
  <c r="BV187" i="19"/>
  <c r="BW187" i="19"/>
  <c r="BV188" i="19"/>
  <c r="BW188" i="19"/>
  <c r="BV189" i="19"/>
  <c r="BW189" i="19"/>
  <c r="BV191" i="19"/>
  <c r="BW191" i="19"/>
  <c r="BV192" i="19"/>
  <c r="BW192" i="19"/>
  <c r="BV193" i="19"/>
  <c r="BW193" i="19"/>
  <c r="BV194" i="19"/>
  <c r="BW194" i="19"/>
  <c r="BV195" i="19"/>
  <c r="BW195" i="19"/>
  <c r="BV196" i="19"/>
  <c r="BW196" i="19"/>
  <c r="BV197" i="19"/>
  <c r="BW197" i="19"/>
  <c r="BV198" i="19"/>
  <c r="BW198" i="19"/>
  <c r="BV199" i="19"/>
  <c r="BW199" i="19"/>
  <c r="BV200" i="19"/>
  <c r="BW200" i="19"/>
  <c r="BV201" i="19"/>
  <c r="BW201" i="19"/>
  <c r="BV202" i="19"/>
  <c r="BW202" i="19"/>
  <c r="BV203" i="19"/>
  <c r="BW203" i="19"/>
  <c r="BV204" i="19"/>
  <c r="BW204" i="19"/>
  <c r="BV205" i="19"/>
  <c r="BW205" i="19"/>
  <c r="BV206" i="19"/>
  <c r="BW206" i="19"/>
  <c r="BV207" i="19"/>
  <c r="BW207" i="19"/>
  <c r="BV208" i="19"/>
  <c r="BW208" i="19"/>
  <c r="BV209" i="19"/>
  <c r="BW209" i="19"/>
  <c r="BV210" i="19"/>
  <c r="BW210" i="19"/>
  <c r="BV211" i="19"/>
  <c r="BW211" i="19"/>
  <c r="BV212" i="19"/>
  <c r="BW212" i="19"/>
  <c r="BV213" i="19"/>
  <c r="BW213" i="19"/>
  <c r="BV214" i="19"/>
  <c r="BW214" i="19"/>
  <c r="BV215" i="19"/>
  <c r="BW215" i="19"/>
  <c r="BV216" i="19"/>
  <c r="BW216" i="19"/>
  <c r="BV217" i="19"/>
  <c r="BW217" i="19"/>
  <c r="BV218" i="19"/>
  <c r="BW218" i="19"/>
  <c r="BV219" i="19"/>
  <c r="BW219" i="19"/>
  <c r="BV220" i="19"/>
  <c r="BW220" i="19"/>
  <c r="CP13" i="18"/>
  <c r="CQ13" i="18"/>
  <c r="CP14" i="18"/>
  <c r="CQ14" i="18"/>
  <c r="CP15" i="18"/>
  <c r="CQ15" i="18"/>
  <c r="CP16" i="18"/>
  <c r="CQ16" i="18"/>
  <c r="CP17" i="18"/>
  <c r="CQ17" i="18"/>
  <c r="CP19" i="18"/>
  <c r="CQ19" i="18"/>
  <c r="CP20" i="18"/>
  <c r="CQ20" i="18"/>
  <c r="CP21" i="18"/>
  <c r="CQ21" i="18"/>
  <c r="CP22" i="18"/>
  <c r="CQ22" i="18"/>
  <c r="CP23" i="18"/>
  <c r="CQ23" i="18"/>
  <c r="CP24" i="18"/>
  <c r="CQ24" i="18"/>
  <c r="CP25" i="18"/>
  <c r="CQ25" i="18"/>
  <c r="CP26" i="18"/>
  <c r="CQ26" i="18"/>
  <c r="CP27" i="18"/>
  <c r="CQ27" i="18"/>
  <c r="CP28" i="18"/>
  <c r="CQ28" i="18"/>
  <c r="CP29" i="18"/>
  <c r="CQ29" i="18"/>
  <c r="CP30" i="18"/>
  <c r="CQ30" i="18"/>
  <c r="CP31" i="18"/>
  <c r="CQ31" i="18"/>
  <c r="CP32" i="18"/>
  <c r="CQ32" i="18"/>
  <c r="CP33" i="18"/>
  <c r="CQ33" i="18"/>
  <c r="CP34" i="18"/>
  <c r="CQ34" i="18"/>
  <c r="CP35" i="18"/>
  <c r="CQ35" i="18"/>
  <c r="CP36" i="18"/>
  <c r="CQ36" i="18"/>
  <c r="CP37" i="18"/>
  <c r="CQ37" i="18"/>
  <c r="CP39" i="18"/>
  <c r="CQ39" i="18"/>
  <c r="CP40" i="18"/>
  <c r="CQ40" i="18"/>
  <c r="CP41" i="18"/>
  <c r="CQ41" i="18"/>
  <c r="CP42" i="18"/>
  <c r="CQ42" i="18"/>
  <c r="CP43" i="18"/>
  <c r="CQ43" i="18"/>
  <c r="CP44" i="18"/>
  <c r="CQ44" i="18"/>
  <c r="CP45" i="18"/>
  <c r="CQ45" i="18"/>
  <c r="CP46" i="18"/>
  <c r="CQ46" i="18"/>
  <c r="CP47" i="18"/>
  <c r="CQ47" i="18"/>
  <c r="CP48" i="18"/>
  <c r="CQ48" i="18"/>
  <c r="CP49" i="18"/>
  <c r="CQ49" i="18"/>
  <c r="CP50" i="18"/>
  <c r="CQ50" i="18"/>
  <c r="CP51" i="18"/>
  <c r="CQ51" i="18"/>
  <c r="CP52" i="18"/>
  <c r="CQ52" i="18"/>
  <c r="CP53" i="18"/>
  <c r="CQ53" i="18"/>
  <c r="CP54" i="18"/>
  <c r="CQ54" i="18"/>
  <c r="CP55" i="18"/>
  <c r="CQ55" i="18"/>
  <c r="CP56" i="18"/>
  <c r="CQ56" i="18"/>
  <c r="CP57" i="18"/>
  <c r="CQ57" i="18"/>
  <c r="CP58" i="18"/>
  <c r="CQ58" i="18"/>
  <c r="CP60" i="18"/>
  <c r="CQ60" i="18"/>
  <c r="CP61" i="18"/>
  <c r="CQ61" i="18"/>
  <c r="CP62" i="18"/>
  <c r="CQ62" i="18"/>
  <c r="CP63" i="18"/>
  <c r="CQ63" i="18"/>
  <c r="CP64" i="18"/>
  <c r="CQ64" i="18"/>
  <c r="CP65" i="18"/>
  <c r="CQ65" i="18"/>
  <c r="CP66" i="18"/>
  <c r="CQ66" i="18"/>
  <c r="CP67" i="18"/>
  <c r="CQ67" i="18"/>
  <c r="CP68" i="18"/>
  <c r="CQ68" i="18"/>
  <c r="CP69" i="18"/>
  <c r="CQ69" i="18"/>
  <c r="CP70" i="18"/>
  <c r="CQ70" i="18"/>
  <c r="CK13" i="18"/>
  <c r="CL13" i="18"/>
  <c r="CK14" i="18"/>
  <c r="CL14" i="18"/>
  <c r="CK15" i="18"/>
  <c r="CL15" i="18"/>
  <c r="CK16" i="18"/>
  <c r="CL16" i="18"/>
  <c r="CK17" i="18"/>
  <c r="CL17" i="18"/>
  <c r="CK19" i="18"/>
  <c r="CL19" i="18"/>
  <c r="CK20" i="18"/>
  <c r="CL20" i="18"/>
  <c r="CK21" i="18"/>
  <c r="CL21" i="18"/>
  <c r="CK22" i="18"/>
  <c r="CL22" i="18"/>
  <c r="CK23" i="18"/>
  <c r="CL23" i="18"/>
  <c r="CK24" i="18"/>
  <c r="CL24" i="18"/>
  <c r="CK25" i="18"/>
  <c r="CL25" i="18"/>
  <c r="CK26" i="18"/>
  <c r="CL26" i="18"/>
  <c r="CK27" i="18"/>
  <c r="CL27" i="18"/>
  <c r="CK28" i="18"/>
  <c r="CL28" i="18"/>
  <c r="CK29" i="18"/>
  <c r="CL29" i="18"/>
  <c r="CK30" i="18"/>
  <c r="CL30" i="18"/>
  <c r="CK31" i="18"/>
  <c r="CL31" i="18"/>
  <c r="CK32" i="18"/>
  <c r="CL32" i="18"/>
  <c r="CK33" i="18"/>
  <c r="CL33" i="18"/>
  <c r="CK34" i="18"/>
  <c r="CL34" i="18"/>
  <c r="CK35" i="18"/>
  <c r="CL35" i="18"/>
  <c r="CK36" i="18"/>
  <c r="CL36" i="18"/>
  <c r="CK37" i="18"/>
  <c r="CL37" i="18"/>
  <c r="CK39" i="18"/>
  <c r="CL39" i="18"/>
  <c r="CK40" i="18"/>
  <c r="CL40" i="18"/>
  <c r="CK41" i="18"/>
  <c r="CL41" i="18"/>
  <c r="CK42" i="18"/>
  <c r="CL42" i="18"/>
  <c r="CK43" i="18"/>
  <c r="CL43" i="18"/>
  <c r="CK44" i="18"/>
  <c r="CL44" i="18"/>
  <c r="CK45" i="18"/>
  <c r="CL45" i="18"/>
  <c r="CK46" i="18"/>
  <c r="CL46" i="18"/>
  <c r="CK47" i="18"/>
  <c r="CL47" i="18"/>
  <c r="CK48" i="18"/>
  <c r="CL48" i="18"/>
  <c r="CK49" i="18"/>
  <c r="CL49" i="18"/>
  <c r="CK50" i="18"/>
  <c r="CL50" i="18"/>
  <c r="CK51" i="18"/>
  <c r="CL51" i="18"/>
  <c r="CK52" i="18"/>
  <c r="CL52" i="18"/>
  <c r="CK53" i="18"/>
  <c r="CL53" i="18"/>
  <c r="CK54" i="18"/>
  <c r="CL54" i="18"/>
  <c r="CK55" i="18"/>
  <c r="CL55" i="18"/>
  <c r="CK56" i="18"/>
  <c r="CL56" i="18"/>
  <c r="CK57" i="18"/>
  <c r="CL57" i="18"/>
  <c r="CK58" i="18"/>
  <c r="CL58" i="18"/>
  <c r="CK60" i="18"/>
  <c r="CL60" i="18"/>
  <c r="CK61" i="18"/>
  <c r="CL61" i="18"/>
  <c r="CK62" i="18"/>
  <c r="CL62" i="18"/>
  <c r="CK63" i="18"/>
  <c r="CL63" i="18"/>
  <c r="CK64" i="18"/>
  <c r="CL64" i="18"/>
  <c r="CK65" i="18"/>
  <c r="CL65" i="18"/>
  <c r="CK66" i="18"/>
  <c r="CL66" i="18"/>
  <c r="CK67" i="18"/>
  <c r="CL67" i="18"/>
  <c r="CK68" i="18"/>
  <c r="CL68" i="18"/>
  <c r="CK69" i="18"/>
  <c r="CL69" i="18"/>
  <c r="CK70" i="18"/>
  <c r="CL70" i="18"/>
  <c r="CF13" i="18"/>
  <c r="CG13" i="18"/>
  <c r="CF14" i="18"/>
  <c r="CG14" i="18"/>
  <c r="CF15" i="18"/>
  <c r="CG15" i="18"/>
  <c r="CF16" i="18"/>
  <c r="CG16" i="18"/>
  <c r="CF17" i="18"/>
  <c r="CG17" i="18"/>
  <c r="CF19" i="18"/>
  <c r="CG19" i="18"/>
  <c r="CF20" i="18"/>
  <c r="CG20" i="18"/>
  <c r="CF21" i="18"/>
  <c r="CG21" i="18"/>
  <c r="CF22" i="18"/>
  <c r="CG22" i="18"/>
  <c r="CF23" i="18"/>
  <c r="CG23" i="18"/>
  <c r="CF24" i="18"/>
  <c r="CG24" i="18"/>
  <c r="CF25" i="18"/>
  <c r="CG25" i="18"/>
  <c r="CF26" i="18"/>
  <c r="CG26" i="18"/>
  <c r="CF27" i="18"/>
  <c r="CG27" i="18"/>
  <c r="CF28" i="18"/>
  <c r="CG28" i="18"/>
  <c r="CF29" i="18"/>
  <c r="CG29" i="18"/>
  <c r="CF30" i="18"/>
  <c r="CG30" i="18"/>
  <c r="CF31" i="18"/>
  <c r="CG31" i="18"/>
  <c r="CF32" i="18"/>
  <c r="CG32" i="18"/>
  <c r="CF33" i="18"/>
  <c r="CG33" i="18"/>
  <c r="CF34" i="18"/>
  <c r="CG34" i="18"/>
  <c r="CF35" i="18"/>
  <c r="CG35" i="18"/>
  <c r="CF36" i="18"/>
  <c r="CG36" i="18"/>
  <c r="CF37" i="18"/>
  <c r="CG37" i="18"/>
  <c r="CF39" i="18"/>
  <c r="CG39" i="18"/>
  <c r="CF40" i="18"/>
  <c r="CG40" i="18"/>
  <c r="CF41" i="18"/>
  <c r="CG41" i="18"/>
  <c r="CF42" i="18"/>
  <c r="CG42" i="18"/>
  <c r="CF43" i="18"/>
  <c r="CG43" i="18"/>
  <c r="CF44" i="18"/>
  <c r="CG44" i="18"/>
  <c r="CF45" i="18"/>
  <c r="CG45" i="18"/>
  <c r="CF46" i="18"/>
  <c r="CG46" i="18"/>
  <c r="CF47" i="18"/>
  <c r="CG47" i="18"/>
  <c r="CF48" i="18"/>
  <c r="CG48" i="18"/>
  <c r="CF49" i="18"/>
  <c r="CG49" i="18"/>
  <c r="CF50" i="18"/>
  <c r="CG50" i="18"/>
  <c r="CF51" i="18"/>
  <c r="CG51" i="18"/>
  <c r="CF52" i="18"/>
  <c r="CG52" i="18"/>
  <c r="CF53" i="18"/>
  <c r="CG53" i="18"/>
  <c r="CF54" i="18"/>
  <c r="CG54" i="18"/>
  <c r="CF55" i="18"/>
  <c r="CG55" i="18"/>
  <c r="CF56" i="18"/>
  <c r="CG56" i="18"/>
  <c r="CF57" i="18"/>
  <c r="CG57" i="18"/>
  <c r="CF58" i="18"/>
  <c r="CG58" i="18"/>
  <c r="CF60" i="18"/>
  <c r="CG60" i="18"/>
  <c r="CF61" i="18"/>
  <c r="CG61" i="18"/>
  <c r="CF62" i="18"/>
  <c r="CG62" i="18"/>
  <c r="CF63" i="18"/>
  <c r="CG63" i="18"/>
  <c r="CF64" i="18"/>
  <c r="CG64" i="18"/>
  <c r="CF65" i="18"/>
  <c r="CG65" i="18"/>
  <c r="CF66" i="18"/>
  <c r="CG66" i="18"/>
  <c r="CF67" i="18"/>
  <c r="CG67" i="18"/>
  <c r="CF68" i="18"/>
  <c r="CG68" i="18"/>
  <c r="CF69" i="18"/>
  <c r="CG69" i="18"/>
  <c r="CF70" i="18"/>
  <c r="CG70" i="18"/>
  <c r="CA13" i="18"/>
  <c r="CB13" i="18"/>
  <c r="CA14" i="18"/>
  <c r="CB14" i="18"/>
  <c r="CA15" i="18"/>
  <c r="CB15" i="18"/>
  <c r="CA16" i="18"/>
  <c r="CB16" i="18"/>
  <c r="CA17" i="18"/>
  <c r="CB17" i="18"/>
  <c r="CA19" i="18"/>
  <c r="CB19" i="18"/>
  <c r="CA20" i="18"/>
  <c r="CB20" i="18"/>
  <c r="CA21" i="18"/>
  <c r="CB21" i="18"/>
  <c r="CA22" i="18"/>
  <c r="CB22" i="18"/>
  <c r="CA23" i="18"/>
  <c r="CB23" i="18"/>
  <c r="CA24" i="18"/>
  <c r="CB24" i="18"/>
  <c r="CA25" i="18"/>
  <c r="CB25" i="18"/>
  <c r="CA26" i="18"/>
  <c r="CB26" i="18"/>
  <c r="CA27" i="18"/>
  <c r="CB27" i="18"/>
  <c r="CA28" i="18"/>
  <c r="CB28" i="18"/>
  <c r="CA29" i="18"/>
  <c r="CB29" i="18"/>
  <c r="CA30" i="18"/>
  <c r="CB30" i="18"/>
  <c r="CA31" i="18"/>
  <c r="CB31" i="18"/>
  <c r="CA32" i="18"/>
  <c r="CB32" i="18"/>
  <c r="CA33" i="18"/>
  <c r="CB33" i="18"/>
  <c r="CA34" i="18"/>
  <c r="CB34" i="18"/>
  <c r="CA35" i="18"/>
  <c r="CB35" i="18"/>
  <c r="CA36" i="18"/>
  <c r="CB36" i="18"/>
  <c r="CA37" i="18"/>
  <c r="CB37" i="18"/>
  <c r="CA39" i="18"/>
  <c r="CB39" i="18"/>
  <c r="CA40" i="18"/>
  <c r="CB40" i="18"/>
  <c r="CA41" i="18"/>
  <c r="CB41" i="18"/>
  <c r="CA42" i="18"/>
  <c r="CB42" i="18"/>
  <c r="CA43" i="18"/>
  <c r="CB43" i="18"/>
  <c r="CA44" i="18"/>
  <c r="CB44" i="18"/>
  <c r="CA45" i="18"/>
  <c r="CB45" i="18"/>
  <c r="CA46" i="18"/>
  <c r="CB46" i="18"/>
  <c r="CA47" i="18"/>
  <c r="CB47" i="18"/>
  <c r="CA48" i="18"/>
  <c r="CB48" i="18"/>
  <c r="CA49" i="18"/>
  <c r="CB49" i="18"/>
  <c r="CA50" i="18"/>
  <c r="CB50" i="18"/>
  <c r="CA51" i="18"/>
  <c r="CB51" i="18"/>
  <c r="CA52" i="18"/>
  <c r="CB52" i="18"/>
  <c r="CA53" i="18"/>
  <c r="CB53" i="18"/>
  <c r="CA54" i="18"/>
  <c r="CB54" i="18"/>
  <c r="CA55" i="18"/>
  <c r="CB55" i="18"/>
  <c r="CA56" i="18"/>
  <c r="CB56" i="18"/>
  <c r="CA57" i="18"/>
  <c r="CB57" i="18"/>
  <c r="CA58" i="18"/>
  <c r="CB58" i="18"/>
  <c r="CA60" i="18"/>
  <c r="CB60" i="18"/>
  <c r="CA61" i="18"/>
  <c r="CB61" i="18"/>
  <c r="CA62" i="18"/>
  <c r="CB62" i="18"/>
  <c r="CA63" i="18"/>
  <c r="CB63" i="18"/>
  <c r="CA64" i="18"/>
  <c r="CB64" i="18"/>
  <c r="CA65" i="18"/>
  <c r="CB65" i="18"/>
  <c r="CA66" i="18"/>
  <c r="CB66" i="18"/>
  <c r="CA67" i="18"/>
  <c r="CB67" i="18"/>
  <c r="CA68" i="18"/>
  <c r="CB68" i="18"/>
  <c r="CA69" i="18"/>
  <c r="CB69" i="18"/>
  <c r="CA70" i="18"/>
  <c r="CB70" i="18"/>
  <c r="BV13" i="18"/>
  <c r="BW13" i="18"/>
  <c r="BV14" i="18"/>
  <c r="BW14" i="18"/>
  <c r="BV15" i="18"/>
  <c r="BW15" i="18"/>
  <c r="BV16" i="18"/>
  <c r="BW16" i="18"/>
  <c r="BV17" i="18"/>
  <c r="BW17" i="18"/>
  <c r="BV19" i="18"/>
  <c r="BW19" i="18"/>
  <c r="BV20" i="18"/>
  <c r="BW20" i="18"/>
  <c r="BV21" i="18"/>
  <c r="BW21" i="18"/>
  <c r="BV22" i="18"/>
  <c r="BW22" i="18"/>
  <c r="BV23" i="18"/>
  <c r="BW23" i="18"/>
  <c r="BV24" i="18"/>
  <c r="BW24" i="18"/>
  <c r="BV25" i="18"/>
  <c r="BW25" i="18"/>
  <c r="BV26" i="18"/>
  <c r="BW26" i="18"/>
  <c r="BV27" i="18"/>
  <c r="BW27" i="18"/>
  <c r="BV28" i="18"/>
  <c r="BW28" i="18"/>
  <c r="BV29" i="18"/>
  <c r="BW29" i="18"/>
  <c r="BV30" i="18"/>
  <c r="BW30" i="18"/>
  <c r="BV31" i="18"/>
  <c r="BW31" i="18"/>
  <c r="BV32" i="18"/>
  <c r="BW32" i="18"/>
  <c r="BV33" i="18"/>
  <c r="BW33" i="18"/>
  <c r="BV34" i="18"/>
  <c r="BW34" i="18"/>
  <c r="BV35" i="18"/>
  <c r="BW35" i="18"/>
  <c r="BV36" i="18"/>
  <c r="BW36" i="18"/>
  <c r="BV37" i="18"/>
  <c r="BW37" i="18"/>
  <c r="BV39" i="18"/>
  <c r="BW39" i="18"/>
  <c r="BV40" i="18"/>
  <c r="BW40" i="18"/>
  <c r="BV41" i="18"/>
  <c r="BW41" i="18"/>
  <c r="BV42" i="18"/>
  <c r="BW42" i="18"/>
  <c r="BV43" i="18"/>
  <c r="BW43" i="18"/>
  <c r="BV44" i="18"/>
  <c r="BW44" i="18"/>
  <c r="BV45" i="18"/>
  <c r="BW45" i="18"/>
  <c r="BV46" i="18"/>
  <c r="BW46" i="18"/>
  <c r="BV47" i="18"/>
  <c r="BW47" i="18"/>
  <c r="BV48" i="18"/>
  <c r="BW48" i="18"/>
  <c r="BV49" i="18"/>
  <c r="BW49" i="18"/>
  <c r="BV50" i="18"/>
  <c r="BW50" i="18"/>
  <c r="BV51" i="18"/>
  <c r="BW51" i="18"/>
  <c r="BV52" i="18"/>
  <c r="BW52" i="18"/>
  <c r="BV53" i="18"/>
  <c r="BW53" i="18"/>
  <c r="BV54" i="18"/>
  <c r="BW54" i="18"/>
  <c r="BV55" i="18"/>
  <c r="BW55" i="18"/>
  <c r="BV56" i="18"/>
  <c r="BW56" i="18"/>
  <c r="BV57" i="18"/>
  <c r="BW57" i="18"/>
  <c r="BV58" i="18"/>
  <c r="BW58" i="18"/>
  <c r="BV60" i="18"/>
  <c r="BW60" i="18"/>
  <c r="BV61" i="18"/>
  <c r="BW61" i="18"/>
  <c r="BV62" i="18"/>
  <c r="BW62" i="18"/>
  <c r="BV63" i="18"/>
  <c r="BW63" i="18"/>
  <c r="BV64" i="18"/>
  <c r="BW64" i="18"/>
  <c r="BV65" i="18"/>
  <c r="BW65" i="18"/>
  <c r="BV66" i="18"/>
  <c r="BW66" i="18"/>
  <c r="BV67" i="18"/>
  <c r="BW67" i="18"/>
  <c r="BV68" i="18"/>
  <c r="BW68" i="18"/>
  <c r="BV69" i="18"/>
  <c r="BW69" i="18"/>
  <c r="BV70" i="18"/>
  <c r="BW70" i="18"/>
  <c r="CP13" i="16"/>
  <c r="CQ13" i="16"/>
  <c r="CP14" i="16"/>
  <c r="CQ14" i="16"/>
  <c r="CP15" i="16"/>
  <c r="CQ15" i="16"/>
  <c r="CP16" i="16"/>
  <c r="CQ16" i="16"/>
  <c r="CP17" i="16"/>
  <c r="CQ17" i="16"/>
  <c r="CP18" i="16"/>
  <c r="CQ18" i="16"/>
  <c r="CP19" i="16"/>
  <c r="CQ19" i="16"/>
  <c r="CP20" i="16"/>
  <c r="CQ20" i="16"/>
  <c r="CP21" i="16"/>
  <c r="CQ21" i="16"/>
  <c r="CP22" i="16"/>
  <c r="CQ22" i="16"/>
  <c r="CP23" i="16"/>
  <c r="CQ23" i="16"/>
  <c r="CP24" i="16"/>
  <c r="CQ24" i="16"/>
  <c r="CP25" i="16"/>
  <c r="CQ25" i="16"/>
  <c r="CP26" i="16"/>
  <c r="CQ26" i="16"/>
  <c r="CP27" i="16"/>
  <c r="CQ27" i="16"/>
  <c r="CP28" i="16"/>
  <c r="CQ28" i="16"/>
  <c r="CP29" i="16"/>
  <c r="CQ29" i="16"/>
  <c r="CP30" i="16"/>
  <c r="CQ30" i="16"/>
  <c r="CP31" i="16"/>
  <c r="CQ31" i="16"/>
  <c r="CP32" i="16"/>
  <c r="CQ32" i="16"/>
  <c r="CP33" i="16"/>
  <c r="CQ33" i="16"/>
  <c r="CP34" i="16"/>
  <c r="CQ34" i="16"/>
  <c r="CP35" i="16"/>
  <c r="CQ35" i="16"/>
  <c r="CP36" i="16"/>
  <c r="CQ36" i="16"/>
  <c r="CP37" i="16"/>
  <c r="CQ37" i="16"/>
  <c r="CP38" i="16"/>
  <c r="CQ38" i="16"/>
  <c r="CP39" i="16"/>
  <c r="CQ39" i="16"/>
  <c r="CP40" i="16"/>
  <c r="CQ40" i="16"/>
  <c r="CP41" i="16"/>
  <c r="CQ41" i="16"/>
  <c r="CP42" i="16"/>
  <c r="CQ42" i="16"/>
  <c r="CP43" i="16"/>
  <c r="CQ43" i="16"/>
  <c r="CP44" i="16"/>
  <c r="CQ44" i="16"/>
  <c r="CP45" i="16"/>
  <c r="CQ45" i="16"/>
  <c r="CP46" i="16"/>
  <c r="CQ46" i="16"/>
  <c r="CP47" i="16"/>
  <c r="CQ47" i="16"/>
  <c r="CP48" i="16"/>
  <c r="CQ48" i="16"/>
  <c r="CP49" i="16"/>
  <c r="CQ49" i="16"/>
  <c r="CP50" i="16"/>
  <c r="CQ50" i="16"/>
  <c r="CP51" i="16"/>
  <c r="CQ51" i="16"/>
  <c r="CP52" i="16"/>
  <c r="CQ52" i="16"/>
  <c r="CP53" i="16"/>
  <c r="CQ53" i="16"/>
  <c r="CP54" i="16"/>
  <c r="CQ54" i="16"/>
  <c r="CP55" i="16"/>
  <c r="CQ55" i="16"/>
  <c r="CP56" i="16"/>
  <c r="CQ56" i="16"/>
  <c r="CP57" i="16"/>
  <c r="CQ57" i="16"/>
  <c r="CP58" i="16"/>
  <c r="CQ58" i="16"/>
  <c r="CP59" i="16"/>
  <c r="CQ59" i="16"/>
  <c r="CP60" i="16"/>
  <c r="CQ60" i="16"/>
  <c r="CP61" i="16"/>
  <c r="CQ61" i="16"/>
  <c r="CP62" i="16"/>
  <c r="CQ62" i="16"/>
  <c r="CP63" i="16"/>
  <c r="CQ63" i="16"/>
  <c r="CP64" i="16"/>
  <c r="CQ64" i="16"/>
  <c r="CP65" i="16"/>
  <c r="CQ65" i="16"/>
  <c r="CP66" i="16"/>
  <c r="CQ66" i="16"/>
  <c r="CP68" i="16"/>
  <c r="CQ68" i="16"/>
  <c r="CP69" i="16"/>
  <c r="CQ69" i="16"/>
  <c r="CP70" i="16"/>
  <c r="CQ70" i="16"/>
  <c r="CP71" i="16"/>
  <c r="CQ71" i="16"/>
  <c r="CP72" i="16"/>
  <c r="CQ72" i="16"/>
  <c r="CP73" i="16"/>
  <c r="CQ73" i="16"/>
  <c r="CP74" i="16"/>
  <c r="CQ74" i="16"/>
  <c r="CP75" i="16"/>
  <c r="CQ75" i="16"/>
  <c r="CP76" i="16"/>
  <c r="CQ76" i="16"/>
  <c r="CP77" i="16"/>
  <c r="CQ77" i="16"/>
  <c r="CP78" i="16"/>
  <c r="CQ78" i="16"/>
  <c r="CP79" i="16"/>
  <c r="CQ79" i="16"/>
  <c r="CP80" i="16"/>
  <c r="CQ80" i="16"/>
  <c r="CP81" i="16"/>
  <c r="CQ81" i="16"/>
  <c r="CP82" i="16"/>
  <c r="CQ82" i="16"/>
  <c r="CP83" i="16"/>
  <c r="CQ83" i="16"/>
  <c r="CP84" i="16"/>
  <c r="CQ84" i="16"/>
  <c r="CP85" i="16"/>
  <c r="CQ85" i="16"/>
  <c r="CP86" i="16"/>
  <c r="CQ86" i="16"/>
  <c r="CP87" i="16"/>
  <c r="CQ87" i="16"/>
  <c r="CP88" i="16"/>
  <c r="CQ88" i="16"/>
  <c r="CP89" i="16"/>
  <c r="CQ89" i="16"/>
  <c r="CP90" i="16"/>
  <c r="CQ90" i="16"/>
  <c r="CP91" i="16"/>
  <c r="CQ91" i="16"/>
  <c r="CP92" i="16"/>
  <c r="CQ92" i="16"/>
  <c r="CP93" i="16"/>
  <c r="CQ93" i="16"/>
  <c r="CP94" i="16"/>
  <c r="CQ94" i="16"/>
  <c r="CP95" i="16"/>
  <c r="CQ95" i="16"/>
  <c r="CP96" i="16"/>
  <c r="CQ96" i="16"/>
  <c r="CP97" i="16"/>
  <c r="CQ97" i="16"/>
  <c r="CP98" i="16"/>
  <c r="CQ98" i="16"/>
  <c r="CP99" i="16"/>
  <c r="CQ99" i="16"/>
  <c r="CP100" i="16"/>
  <c r="CQ100" i="16"/>
  <c r="CP101" i="16"/>
  <c r="CQ101" i="16"/>
  <c r="CP102" i="16"/>
  <c r="CQ102" i="16"/>
  <c r="CP103" i="16"/>
  <c r="CQ103" i="16"/>
  <c r="CP104" i="16"/>
  <c r="CQ104" i="16"/>
  <c r="CP105" i="16"/>
  <c r="CQ105" i="16"/>
  <c r="CP106" i="16"/>
  <c r="CQ106" i="16"/>
  <c r="CP107" i="16"/>
  <c r="CQ107" i="16"/>
  <c r="CP108" i="16"/>
  <c r="CQ108" i="16"/>
  <c r="CP109" i="16"/>
  <c r="CQ109" i="16"/>
  <c r="CP110" i="16"/>
  <c r="CQ110" i="16"/>
  <c r="CP111" i="16"/>
  <c r="CQ111" i="16"/>
  <c r="CP112" i="16"/>
  <c r="CQ112" i="16"/>
  <c r="CP113" i="16"/>
  <c r="CQ113" i="16"/>
  <c r="CP114" i="16"/>
  <c r="CQ114" i="16"/>
  <c r="CP115" i="16"/>
  <c r="CQ115" i="16"/>
  <c r="CP116" i="16"/>
  <c r="CQ116" i="16"/>
  <c r="CP117" i="16"/>
  <c r="CQ117" i="16"/>
  <c r="CP118" i="16"/>
  <c r="CQ118" i="16"/>
  <c r="CP119" i="16"/>
  <c r="CQ119" i="16"/>
  <c r="CP120" i="16"/>
  <c r="CQ120" i="16"/>
  <c r="CP121" i="16"/>
  <c r="CQ121" i="16"/>
  <c r="CP122" i="16"/>
  <c r="CQ122" i="16"/>
  <c r="CP123" i="16"/>
  <c r="CQ123" i="16"/>
  <c r="CP124" i="16"/>
  <c r="CQ124" i="16"/>
  <c r="CP125" i="16"/>
  <c r="CQ125" i="16"/>
  <c r="CP126" i="16"/>
  <c r="CQ126" i="16"/>
  <c r="CP127" i="16"/>
  <c r="CQ127" i="16"/>
  <c r="CP129" i="16"/>
  <c r="CQ129" i="16"/>
  <c r="CP130" i="16"/>
  <c r="CQ130" i="16"/>
  <c r="CP131" i="16"/>
  <c r="CQ131" i="16"/>
  <c r="CP132" i="16"/>
  <c r="CQ132" i="16"/>
  <c r="CP133" i="16"/>
  <c r="CQ133" i="16"/>
  <c r="CP134" i="16"/>
  <c r="CQ134" i="16"/>
  <c r="CP135" i="16"/>
  <c r="CQ135" i="16"/>
  <c r="CP136" i="16"/>
  <c r="CQ136" i="16"/>
  <c r="CP137" i="16"/>
  <c r="CQ137" i="16"/>
  <c r="CP138" i="16"/>
  <c r="CQ138" i="16"/>
  <c r="CP139" i="16"/>
  <c r="CQ139" i="16"/>
  <c r="CP140" i="16"/>
  <c r="CQ140" i="16"/>
  <c r="CP141" i="16"/>
  <c r="CQ141" i="16"/>
  <c r="CP142" i="16"/>
  <c r="CQ142" i="16"/>
  <c r="CP143" i="16"/>
  <c r="CQ143" i="16"/>
  <c r="CP144" i="16"/>
  <c r="CQ144" i="16"/>
  <c r="CP145" i="16"/>
  <c r="CQ145" i="16"/>
  <c r="CP146" i="16"/>
  <c r="CQ146" i="16"/>
  <c r="CP147" i="16"/>
  <c r="CQ147" i="16"/>
  <c r="CP148" i="16"/>
  <c r="CQ148" i="16"/>
  <c r="CP149" i="16"/>
  <c r="CQ149" i="16"/>
  <c r="CP150" i="16"/>
  <c r="CQ150" i="16"/>
  <c r="CP152" i="16"/>
  <c r="CQ152" i="16"/>
  <c r="CP153" i="16"/>
  <c r="CQ153" i="16"/>
  <c r="CP154" i="16"/>
  <c r="CQ154" i="16"/>
  <c r="CP155" i="16"/>
  <c r="CQ155" i="16"/>
  <c r="CP156" i="16"/>
  <c r="CQ156" i="16"/>
  <c r="CP157" i="16"/>
  <c r="CQ157" i="16"/>
  <c r="CP158" i="16"/>
  <c r="CQ158" i="16"/>
  <c r="CP159" i="16"/>
  <c r="CQ159" i="16"/>
  <c r="CP160" i="16"/>
  <c r="CQ160" i="16"/>
  <c r="CP161" i="16"/>
  <c r="CQ161" i="16"/>
  <c r="CP162" i="16"/>
  <c r="CQ162" i="16"/>
  <c r="CP163" i="16"/>
  <c r="CQ163" i="16"/>
  <c r="CP164" i="16"/>
  <c r="CQ164" i="16"/>
  <c r="CP165" i="16"/>
  <c r="CQ165" i="16"/>
  <c r="CK13" i="16"/>
  <c r="CL13" i="16"/>
  <c r="CK14" i="16"/>
  <c r="CL14" i="16"/>
  <c r="CK15" i="16"/>
  <c r="CL15" i="16"/>
  <c r="CK16" i="16"/>
  <c r="CL16" i="16"/>
  <c r="CK17" i="16"/>
  <c r="CL17" i="16"/>
  <c r="CK18" i="16"/>
  <c r="CL18" i="16"/>
  <c r="CK19" i="16"/>
  <c r="CL19" i="16"/>
  <c r="CK20" i="16"/>
  <c r="CL20" i="16"/>
  <c r="CK21" i="16"/>
  <c r="CL21" i="16"/>
  <c r="CK22" i="16"/>
  <c r="CL22" i="16"/>
  <c r="CK23" i="16"/>
  <c r="CL23" i="16"/>
  <c r="CK24" i="16"/>
  <c r="CL24" i="16"/>
  <c r="CK25" i="16"/>
  <c r="CL25" i="16"/>
  <c r="CK26" i="16"/>
  <c r="CL26" i="16"/>
  <c r="CK27" i="16"/>
  <c r="CL27" i="16"/>
  <c r="CK28" i="16"/>
  <c r="CL28" i="16"/>
  <c r="CK29" i="16"/>
  <c r="CL29" i="16"/>
  <c r="CK30" i="16"/>
  <c r="CL30" i="16"/>
  <c r="CK31" i="16"/>
  <c r="CL31" i="16"/>
  <c r="CK32" i="16"/>
  <c r="CL32" i="16"/>
  <c r="CK33" i="16"/>
  <c r="CL33" i="16"/>
  <c r="CK34" i="16"/>
  <c r="CL34" i="16"/>
  <c r="CK35" i="16"/>
  <c r="CL35" i="16"/>
  <c r="CK36" i="16"/>
  <c r="CL36" i="16"/>
  <c r="CK37" i="16"/>
  <c r="CL37" i="16"/>
  <c r="CK38" i="16"/>
  <c r="CL38" i="16"/>
  <c r="CK39" i="16"/>
  <c r="CL39" i="16"/>
  <c r="CK40" i="16"/>
  <c r="CL40" i="16"/>
  <c r="CK41" i="16"/>
  <c r="CL41" i="16"/>
  <c r="CK42" i="16"/>
  <c r="CL42" i="16"/>
  <c r="CK43" i="16"/>
  <c r="CL43" i="16"/>
  <c r="CK44" i="16"/>
  <c r="CL44" i="16"/>
  <c r="CK45" i="16"/>
  <c r="CL45" i="16"/>
  <c r="CK46" i="16"/>
  <c r="CL46" i="16"/>
  <c r="CK47" i="16"/>
  <c r="CL47" i="16"/>
  <c r="CK48" i="16"/>
  <c r="CL48" i="16"/>
  <c r="CK49" i="16"/>
  <c r="CL49" i="16"/>
  <c r="CK50" i="16"/>
  <c r="CL50" i="16"/>
  <c r="CK51" i="16"/>
  <c r="CL51" i="16"/>
  <c r="CK52" i="16"/>
  <c r="CL52" i="16"/>
  <c r="CK53" i="16"/>
  <c r="CL53" i="16"/>
  <c r="CK54" i="16"/>
  <c r="CL54" i="16"/>
  <c r="CK55" i="16"/>
  <c r="CL55" i="16"/>
  <c r="CK56" i="16"/>
  <c r="CL56" i="16"/>
  <c r="CK57" i="16"/>
  <c r="CL57" i="16"/>
  <c r="CK58" i="16"/>
  <c r="CL58" i="16"/>
  <c r="CK59" i="16"/>
  <c r="CL59" i="16"/>
  <c r="CK60" i="16"/>
  <c r="CL60" i="16"/>
  <c r="CK61" i="16"/>
  <c r="CL61" i="16"/>
  <c r="CK62" i="16"/>
  <c r="CL62" i="16"/>
  <c r="CK63" i="16"/>
  <c r="CL63" i="16"/>
  <c r="CK64" i="16"/>
  <c r="CL64" i="16"/>
  <c r="CK65" i="16"/>
  <c r="CL65" i="16"/>
  <c r="CK66" i="16"/>
  <c r="CL66" i="16"/>
  <c r="CK68" i="16"/>
  <c r="CL68" i="16"/>
  <c r="CK69" i="16"/>
  <c r="CL69" i="16"/>
  <c r="CK70" i="16"/>
  <c r="CL70" i="16"/>
  <c r="CK71" i="16"/>
  <c r="CL71" i="16"/>
  <c r="CK72" i="16"/>
  <c r="CL72" i="16"/>
  <c r="CK73" i="16"/>
  <c r="CL73" i="16"/>
  <c r="CK74" i="16"/>
  <c r="CL74" i="16"/>
  <c r="CK75" i="16"/>
  <c r="CL75" i="16"/>
  <c r="CK76" i="16"/>
  <c r="CL76" i="16"/>
  <c r="CK77" i="16"/>
  <c r="CL77" i="16"/>
  <c r="CK78" i="16"/>
  <c r="CL78" i="16"/>
  <c r="CK79" i="16"/>
  <c r="CL79" i="16"/>
  <c r="CK80" i="16"/>
  <c r="CL80" i="16"/>
  <c r="CK81" i="16"/>
  <c r="CL81" i="16"/>
  <c r="CK82" i="16"/>
  <c r="CL82" i="16"/>
  <c r="CK83" i="16"/>
  <c r="CL83" i="16"/>
  <c r="CK84" i="16"/>
  <c r="CL84" i="16"/>
  <c r="CK85" i="16"/>
  <c r="CL85" i="16"/>
  <c r="CK86" i="16"/>
  <c r="CL86" i="16"/>
  <c r="CK87" i="16"/>
  <c r="CL87" i="16"/>
  <c r="CK88" i="16"/>
  <c r="CL88" i="16"/>
  <c r="CK89" i="16"/>
  <c r="CL89" i="16"/>
  <c r="CK90" i="16"/>
  <c r="CL90" i="16"/>
  <c r="CK91" i="16"/>
  <c r="CL91" i="16"/>
  <c r="CK92" i="16"/>
  <c r="CL92" i="16"/>
  <c r="CK93" i="16"/>
  <c r="CL93" i="16"/>
  <c r="CK94" i="16"/>
  <c r="CL94" i="16"/>
  <c r="CK95" i="16"/>
  <c r="CL95" i="16"/>
  <c r="CK96" i="16"/>
  <c r="CL96" i="16"/>
  <c r="CK97" i="16"/>
  <c r="CL97" i="16"/>
  <c r="CK98" i="16"/>
  <c r="CL98" i="16"/>
  <c r="CK99" i="16"/>
  <c r="CL99" i="16"/>
  <c r="CK100" i="16"/>
  <c r="CL100" i="16"/>
  <c r="CK101" i="16"/>
  <c r="CL101" i="16"/>
  <c r="CK102" i="16"/>
  <c r="CL102" i="16"/>
  <c r="CK103" i="16"/>
  <c r="CL103" i="16"/>
  <c r="CK104" i="16"/>
  <c r="CL104" i="16"/>
  <c r="CK105" i="16"/>
  <c r="CL105" i="16"/>
  <c r="CK106" i="16"/>
  <c r="CL106" i="16"/>
  <c r="CK107" i="16"/>
  <c r="CL107" i="16"/>
  <c r="CK108" i="16"/>
  <c r="CL108" i="16"/>
  <c r="CK109" i="16"/>
  <c r="CL109" i="16"/>
  <c r="CK110" i="16"/>
  <c r="CL110" i="16"/>
  <c r="CK111" i="16"/>
  <c r="CL111" i="16"/>
  <c r="CK112" i="16"/>
  <c r="CL112" i="16"/>
  <c r="CK113" i="16"/>
  <c r="CL113" i="16"/>
  <c r="CK114" i="16"/>
  <c r="CL114" i="16"/>
  <c r="CK115" i="16"/>
  <c r="CL115" i="16"/>
  <c r="CK116" i="16"/>
  <c r="CL116" i="16"/>
  <c r="CK117" i="16"/>
  <c r="CL117" i="16"/>
  <c r="CK118" i="16"/>
  <c r="CL118" i="16"/>
  <c r="CK119" i="16"/>
  <c r="CL119" i="16"/>
  <c r="CK120" i="16"/>
  <c r="CL120" i="16"/>
  <c r="CK121" i="16"/>
  <c r="CL121" i="16"/>
  <c r="CK122" i="16"/>
  <c r="CL122" i="16"/>
  <c r="CK123" i="16"/>
  <c r="CL123" i="16"/>
  <c r="CK124" i="16"/>
  <c r="CL124" i="16"/>
  <c r="CK125" i="16"/>
  <c r="CL125" i="16"/>
  <c r="CK126" i="16"/>
  <c r="CL126" i="16"/>
  <c r="CK127" i="16"/>
  <c r="CL127" i="16"/>
  <c r="CK129" i="16"/>
  <c r="CL129" i="16"/>
  <c r="CK130" i="16"/>
  <c r="CL130" i="16"/>
  <c r="CK131" i="16"/>
  <c r="CL131" i="16"/>
  <c r="CK132" i="16"/>
  <c r="CL132" i="16"/>
  <c r="CK133" i="16"/>
  <c r="CL133" i="16"/>
  <c r="CK134" i="16"/>
  <c r="CL134" i="16"/>
  <c r="CK135" i="16"/>
  <c r="CL135" i="16"/>
  <c r="CK136" i="16"/>
  <c r="CL136" i="16"/>
  <c r="CK137" i="16"/>
  <c r="CL137" i="16"/>
  <c r="CK138" i="16"/>
  <c r="CL138" i="16"/>
  <c r="CK139" i="16"/>
  <c r="CL139" i="16"/>
  <c r="CK140" i="16"/>
  <c r="CL140" i="16"/>
  <c r="CK141" i="16"/>
  <c r="CL141" i="16"/>
  <c r="CK142" i="16"/>
  <c r="CL142" i="16"/>
  <c r="CK143" i="16"/>
  <c r="CL143" i="16"/>
  <c r="CK144" i="16"/>
  <c r="CL144" i="16"/>
  <c r="CK145" i="16"/>
  <c r="CL145" i="16"/>
  <c r="CK146" i="16"/>
  <c r="CL146" i="16"/>
  <c r="CK147" i="16"/>
  <c r="CL147" i="16"/>
  <c r="CK148" i="16"/>
  <c r="CL148" i="16"/>
  <c r="CK149" i="16"/>
  <c r="CL149" i="16"/>
  <c r="CK150" i="16"/>
  <c r="CL150" i="16"/>
  <c r="CK152" i="16"/>
  <c r="CL152" i="16"/>
  <c r="CK153" i="16"/>
  <c r="CL153" i="16"/>
  <c r="CK154" i="16"/>
  <c r="CL154" i="16"/>
  <c r="CK155" i="16"/>
  <c r="CL155" i="16"/>
  <c r="CK156" i="16"/>
  <c r="CL156" i="16"/>
  <c r="CK157" i="16"/>
  <c r="CL157" i="16"/>
  <c r="CK158" i="16"/>
  <c r="CL158" i="16"/>
  <c r="CK159" i="16"/>
  <c r="CL159" i="16"/>
  <c r="CK160" i="16"/>
  <c r="CL160" i="16"/>
  <c r="CK161" i="16"/>
  <c r="CL161" i="16"/>
  <c r="CK162" i="16"/>
  <c r="CL162" i="16"/>
  <c r="CK163" i="16"/>
  <c r="CL163" i="16"/>
  <c r="CK164" i="16"/>
  <c r="CL164" i="16"/>
  <c r="CK165" i="16"/>
  <c r="CL165" i="16"/>
  <c r="CF13" i="16"/>
  <c r="CG13" i="16"/>
  <c r="CF14" i="16"/>
  <c r="CG14" i="16"/>
  <c r="CF15" i="16"/>
  <c r="CG15" i="16"/>
  <c r="CF16" i="16"/>
  <c r="CG16" i="16"/>
  <c r="CF17" i="16"/>
  <c r="CG17" i="16"/>
  <c r="CF18" i="16"/>
  <c r="CG18" i="16"/>
  <c r="CF19" i="16"/>
  <c r="CG19" i="16"/>
  <c r="CF20" i="16"/>
  <c r="CG20" i="16"/>
  <c r="CF21" i="16"/>
  <c r="CG21" i="16"/>
  <c r="CF22" i="16"/>
  <c r="CG22" i="16"/>
  <c r="CF23" i="16"/>
  <c r="CG23" i="16"/>
  <c r="CF24" i="16"/>
  <c r="CG24" i="16"/>
  <c r="CF25" i="16"/>
  <c r="CG25" i="16"/>
  <c r="CF26" i="16"/>
  <c r="CG26" i="16"/>
  <c r="CF27" i="16"/>
  <c r="CG27" i="16"/>
  <c r="CF28" i="16"/>
  <c r="CG28" i="16"/>
  <c r="CF29" i="16"/>
  <c r="CG29" i="16"/>
  <c r="CF30" i="16"/>
  <c r="CG30" i="16"/>
  <c r="CF31" i="16"/>
  <c r="CG31" i="16"/>
  <c r="CF32" i="16"/>
  <c r="CG32" i="16"/>
  <c r="CF33" i="16"/>
  <c r="CG33" i="16"/>
  <c r="CF34" i="16"/>
  <c r="CG34" i="16"/>
  <c r="CF35" i="16"/>
  <c r="CG35" i="16"/>
  <c r="CF36" i="16"/>
  <c r="CG36" i="16"/>
  <c r="CF37" i="16"/>
  <c r="CG37" i="16"/>
  <c r="CF38" i="16"/>
  <c r="CG38" i="16"/>
  <c r="CF39" i="16"/>
  <c r="CG39" i="16"/>
  <c r="CF40" i="16"/>
  <c r="CG40" i="16"/>
  <c r="CF41" i="16"/>
  <c r="CG41" i="16"/>
  <c r="CF42" i="16"/>
  <c r="CG42" i="16"/>
  <c r="CF43" i="16"/>
  <c r="CG43" i="16"/>
  <c r="CF44" i="16"/>
  <c r="CG44" i="16"/>
  <c r="CF45" i="16"/>
  <c r="CG45" i="16"/>
  <c r="CF46" i="16"/>
  <c r="CG46" i="16"/>
  <c r="CF47" i="16"/>
  <c r="CG47" i="16"/>
  <c r="CF48" i="16"/>
  <c r="CG48" i="16"/>
  <c r="CF49" i="16"/>
  <c r="CG49" i="16"/>
  <c r="CF50" i="16"/>
  <c r="CG50" i="16"/>
  <c r="CF51" i="16"/>
  <c r="CG51" i="16"/>
  <c r="CF52" i="16"/>
  <c r="CG52" i="16"/>
  <c r="CF53" i="16"/>
  <c r="CG53" i="16"/>
  <c r="CF54" i="16"/>
  <c r="CG54" i="16"/>
  <c r="CF55" i="16"/>
  <c r="CG55" i="16"/>
  <c r="CF56" i="16"/>
  <c r="CG56" i="16"/>
  <c r="CF57" i="16"/>
  <c r="CG57" i="16"/>
  <c r="CF58" i="16"/>
  <c r="CG58" i="16"/>
  <c r="CF59" i="16"/>
  <c r="CG59" i="16"/>
  <c r="CF60" i="16"/>
  <c r="CG60" i="16"/>
  <c r="CF61" i="16"/>
  <c r="CG61" i="16"/>
  <c r="CF62" i="16"/>
  <c r="CG62" i="16"/>
  <c r="CF63" i="16"/>
  <c r="CG63" i="16"/>
  <c r="CF64" i="16"/>
  <c r="CG64" i="16"/>
  <c r="CF65" i="16"/>
  <c r="CG65" i="16"/>
  <c r="CF66" i="16"/>
  <c r="CG66" i="16"/>
  <c r="CF68" i="16"/>
  <c r="CG68" i="16"/>
  <c r="CF69" i="16"/>
  <c r="CG69" i="16"/>
  <c r="CF70" i="16"/>
  <c r="CG70" i="16"/>
  <c r="CF71" i="16"/>
  <c r="CG71" i="16"/>
  <c r="CF72" i="16"/>
  <c r="CG72" i="16"/>
  <c r="CF73" i="16"/>
  <c r="CG73" i="16"/>
  <c r="CF74" i="16"/>
  <c r="CG74" i="16"/>
  <c r="CF75" i="16"/>
  <c r="CG75" i="16"/>
  <c r="CF76" i="16"/>
  <c r="CG76" i="16"/>
  <c r="CF77" i="16"/>
  <c r="CG77" i="16"/>
  <c r="CF78" i="16"/>
  <c r="CG78" i="16"/>
  <c r="CF79" i="16"/>
  <c r="CG79" i="16"/>
  <c r="CF80" i="16"/>
  <c r="CG80" i="16"/>
  <c r="CF81" i="16"/>
  <c r="CG81" i="16"/>
  <c r="CF82" i="16"/>
  <c r="CG82" i="16"/>
  <c r="CF83" i="16"/>
  <c r="CG83" i="16"/>
  <c r="CF84" i="16"/>
  <c r="CG84" i="16"/>
  <c r="CF85" i="16"/>
  <c r="CG85" i="16"/>
  <c r="CF86" i="16"/>
  <c r="CG86" i="16"/>
  <c r="CF87" i="16"/>
  <c r="CG87" i="16"/>
  <c r="CF88" i="16"/>
  <c r="CG88" i="16"/>
  <c r="CF89" i="16"/>
  <c r="CG89" i="16"/>
  <c r="CF90" i="16"/>
  <c r="CG90" i="16"/>
  <c r="CF91" i="16"/>
  <c r="CG91" i="16"/>
  <c r="CF92" i="16"/>
  <c r="CG92" i="16"/>
  <c r="CF93" i="16"/>
  <c r="CG93" i="16"/>
  <c r="CF94" i="16"/>
  <c r="CG94" i="16"/>
  <c r="CF95" i="16"/>
  <c r="CG95" i="16"/>
  <c r="CF96" i="16"/>
  <c r="CG96" i="16"/>
  <c r="CF97" i="16"/>
  <c r="CG97" i="16"/>
  <c r="CF98" i="16"/>
  <c r="CG98" i="16"/>
  <c r="CF99" i="16"/>
  <c r="CG99" i="16"/>
  <c r="CF100" i="16"/>
  <c r="CG100" i="16"/>
  <c r="CF101" i="16"/>
  <c r="CG101" i="16"/>
  <c r="CF102" i="16"/>
  <c r="CG102" i="16"/>
  <c r="CF103" i="16"/>
  <c r="CG103" i="16"/>
  <c r="CF104" i="16"/>
  <c r="CG104" i="16"/>
  <c r="CF105" i="16"/>
  <c r="CG105" i="16"/>
  <c r="CF106" i="16"/>
  <c r="CG106" i="16"/>
  <c r="CF107" i="16"/>
  <c r="CG107" i="16"/>
  <c r="CF108" i="16"/>
  <c r="CG108" i="16"/>
  <c r="CF109" i="16"/>
  <c r="CG109" i="16"/>
  <c r="CF110" i="16"/>
  <c r="CG110" i="16"/>
  <c r="CF111" i="16"/>
  <c r="CG111" i="16"/>
  <c r="CF112" i="16"/>
  <c r="CG112" i="16"/>
  <c r="CF113" i="16"/>
  <c r="CG113" i="16"/>
  <c r="CF114" i="16"/>
  <c r="CG114" i="16"/>
  <c r="CF115" i="16"/>
  <c r="CG115" i="16"/>
  <c r="CF116" i="16"/>
  <c r="CG116" i="16"/>
  <c r="CF117" i="16"/>
  <c r="CG117" i="16"/>
  <c r="CF118" i="16"/>
  <c r="CG118" i="16"/>
  <c r="CF119" i="16"/>
  <c r="CG119" i="16"/>
  <c r="CF120" i="16"/>
  <c r="CG120" i="16"/>
  <c r="CF121" i="16"/>
  <c r="CG121" i="16"/>
  <c r="CF122" i="16"/>
  <c r="CG122" i="16"/>
  <c r="CF123" i="16"/>
  <c r="CG123" i="16"/>
  <c r="CF124" i="16"/>
  <c r="CG124" i="16"/>
  <c r="CF125" i="16"/>
  <c r="CG125" i="16"/>
  <c r="CF126" i="16"/>
  <c r="CG126" i="16"/>
  <c r="CF127" i="16"/>
  <c r="CG127" i="16"/>
  <c r="CF129" i="16"/>
  <c r="CG129" i="16"/>
  <c r="CF130" i="16"/>
  <c r="CG130" i="16"/>
  <c r="CF131" i="16"/>
  <c r="CG131" i="16"/>
  <c r="CF132" i="16"/>
  <c r="CG132" i="16"/>
  <c r="CF133" i="16"/>
  <c r="CG133" i="16"/>
  <c r="CF134" i="16"/>
  <c r="CG134" i="16"/>
  <c r="CF135" i="16"/>
  <c r="CG135" i="16"/>
  <c r="CF136" i="16"/>
  <c r="CG136" i="16"/>
  <c r="CF137" i="16"/>
  <c r="CG137" i="16"/>
  <c r="CF138" i="16"/>
  <c r="CG138" i="16"/>
  <c r="CF139" i="16"/>
  <c r="CG139" i="16"/>
  <c r="CF140" i="16"/>
  <c r="CG140" i="16"/>
  <c r="CF141" i="16"/>
  <c r="CG141" i="16"/>
  <c r="CF142" i="16"/>
  <c r="CG142" i="16"/>
  <c r="CF143" i="16"/>
  <c r="CG143" i="16"/>
  <c r="CF144" i="16"/>
  <c r="CG144" i="16"/>
  <c r="CF145" i="16"/>
  <c r="CG145" i="16"/>
  <c r="CF146" i="16"/>
  <c r="CG146" i="16"/>
  <c r="CF147" i="16"/>
  <c r="CG147" i="16"/>
  <c r="CF148" i="16"/>
  <c r="CG148" i="16"/>
  <c r="CF149" i="16"/>
  <c r="CG149" i="16"/>
  <c r="CF150" i="16"/>
  <c r="CG150" i="16"/>
  <c r="CF152" i="16"/>
  <c r="CG152" i="16"/>
  <c r="CF153" i="16"/>
  <c r="CG153" i="16"/>
  <c r="CF154" i="16"/>
  <c r="CG154" i="16"/>
  <c r="CF155" i="16"/>
  <c r="CG155" i="16"/>
  <c r="CF156" i="16"/>
  <c r="CG156" i="16"/>
  <c r="CF157" i="16"/>
  <c r="CG157" i="16"/>
  <c r="CF158" i="16"/>
  <c r="CG158" i="16"/>
  <c r="CF159" i="16"/>
  <c r="CG159" i="16"/>
  <c r="CF160" i="16"/>
  <c r="CG160" i="16"/>
  <c r="CF161" i="16"/>
  <c r="CG161" i="16"/>
  <c r="CF162" i="16"/>
  <c r="CG162" i="16"/>
  <c r="CF163" i="16"/>
  <c r="CG163" i="16"/>
  <c r="CF164" i="16"/>
  <c r="CG164" i="16"/>
  <c r="CF165" i="16"/>
  <c r="CG165" i="16"/>
  <c r="CA13" i="16"/>
  <c r="CB13" i="16"/>
  <c r="CA14" i="16"/>
  <c r="CB14" i="16"/>
  <c r="CA15" i="16"/>
  <c r="CB15" i="16"/>
  <c r="CA16" i="16"/>
  <c r="CB16" i="16"/>
  <c r="CA17" i="16"/>
  <c r="CB17" i="16"/>
  <c r="CA18" i="16"/>
  <c r="CB18" i="16"/>
  <c r="CA19" i="16"/>
  <c r="CB19" i="16"/>
  <c r="CA20" i="16"/>
  <c r="CB20" i="16"/>
  <c r="CA21" i="16"/>
  <c r="CB21" i="16"/>
  <c r="CA22" i="16"/>
  <c r="CB22" i="16"/>
  <c r="CA23" i="16"/>
  <c r="CB23" i="16"/>
  <c r="CA24" i="16"/>
  <c r="CB24" i="16"/>
  <c r="CA25" i="16"/>
  <c r="CB25" i="16"/>
  <c r="CA26" i="16"/>
  <c r="CB26" i="16"/>
  <c r="CA27" i="16"/>
  <c r="CB27" i="16"/>
  <c r="CA28" i="16"/>
  <c r="CB28" i="16"/>
  <c r="CA29" i="16"/>
  <c r="CB29" i="16"/>
  <c r="CA30" i="16"/>
  <c r="CB30" i="16"/>
  <c r="CA31" i="16"/>
  <c r="CB31" i="16"/>
  <c r="CA32" i="16"/>
  <c r="CB32" i="16"/>
  <c r="CA33" i="16"/>
  <c r="CB33" i="16"/>
  <c r="CA34" i="16"/>
  <c r="CB34" i="16"/>
  <c r="CA35" i="16"/>
  <c r="CB35" i="16"/>
  <c r="CA36" i="16"/>
  <c r="CB36" i="16"/>
  <c r="CA37" i="16"/>
  <c r="CB37" i="16"/>
  <c r="CA38" i="16"/>
  <c r="CB38" i="16"/>
  <c r="CA39" i="16"/>
  <c r="CB39" i="16"/>
  <c r="CA40" i="16"/>
  <c r="CB40" i="16"/>
  <c r="CA41" i="16"/>
  <c r="CB41" i="16"/>
  <c r="CA42" i="16"/>
  <c r="CB42" i="16"/>
  <c r="CA43" i="16"/>
  <c r="CB43" i="16"/>
  <c r="CA44" i="16"/>
  <c r="CB44" i="16"/>
  <c r="CA45" i="16"/>
  <c r="CB45" i="16"/>
  <c r="CA46" i="16"/>
  <c r="CB46" i="16"/>
  <c r="CA47" i="16"/>
  <c r="CB47" i="16"/>
  <c r="CA48" i="16"/>
  <c r="CB48" i="16"/>
  <c r="CA49" i="16"/>
  <c r="CB49" i="16"/>
  <c r="CA50" i="16"/>
  <c r="CB50" i="16"/>
  <c r="CA51" i="16"/>
  <c r="CB51" i="16"/>
  <c r="CA52" i="16"/>
  <c r="CB52" i="16"/>
  <c r="CA53" i="16"/>
  <c r="CB53" i="16"/>
  <c r="CA54" i="16"/>
  <c r="CB54" i="16"/>
  <c r="CA55" i="16"/>
  <c r="CB55" i="16"/>
  <c r="CA56" i="16"/>
  <c r="CB56" i="16"/>
  <c r="CA57" i="16"/>
  <c r="CB57" i="16"/>
  <c r="CA58" i="16"/>
  <c r="CB58" i="16"/>
  <c r="CA59" i="16"/>
  <c r="CB59" i="16"/>
  <c r="CA60" i="16"/>
  <c r="CB60" i="16"/>
  <c r="CA61" i="16"/>
  <c r="CB61" i="16"/>
  <c r="CA62" i="16"/>
  <c r="CB62" i="16"/>
  <c r="CA63" i="16"/>
  <c r="CB63" i="16"/>
  <c r="CA64" i="16"/>
  <c r="CB64" i="16"/>
  <c r="CA65" i="16"/>
  <c r="CB65" i="16"/>
  <c r="CA66" i="16"/>
  <c r="CB66" i="16"/>
  <c r="CA68" i="16"/>
  <c r="CB68" i="16"/>
  <c r="CA69" i="16"/>
  <c r="CB69" i="16"/>
  <c r="CA70" i="16"/>
  <c r="CB70" i="16"/>
  <c r="CA71" i="16"/>
  <c r="CB71" i="16"/>
  <c r="CA72" i="16"/>
  <c r="CB72" i="16"/>
  <c r="CA73" i="16"/>
  <c r="CB73" i="16"/>
  <c r="CA74" i="16"/>
  <c r="CB74" i="16"/>
  <c r="CA75" i="16"/>
  <c r="CB75" i="16"/>
  <c r="CA76" i="16"/>
  <c r="CB76" i="16"/>
  <c r="CA77" i="16"/>
  <c r="CB77" i="16"/>
  <c r="CA78" i="16"/>
  <c r="CB78" i="16"/>
  <c r="CA79" i="16"/>
  <c r="CB79" i="16"/>
  <c r="CA80" i="16"/>
  <c r="CB80" i="16"/>
  <c r="CA81" i="16"/>
  <c r="CB81" i="16"/>
  <c r="CA82" i="16"/>
  <c r="CB82" i="16"/>
  <c r="CA83" i="16"/>
  <c r="CB83" i="16"/>
  <c r="CA84" i="16"/>
  <c r="CB84" i="16"/>
  <c r="CA85" i="16"/>
  <c r="CB85" i="16"/>
  <c r="CA86" i="16"/>
  <c r="CB86" i="16"/>
  <c r="CA87" i="16"/>
  <c r="CB87" i="16"/>
  <c r="CA88" i="16"/>
  <c r="CB88" i="16"/>
  <c r="CA89" i="16"/>
  <c r="CB89" i="16"/>
  <c r="CA90" i="16"/>
  <c r="CB90" i="16"/>
  <c r="CA91" i="16"/>
  <c r="CB91" i="16"/>
  <c r="CA92" i="16"/>
  <c r="CB92" i="16"/>
  <c r="CA93" i="16"/>
  <c r="CB93" i="16"/>
  <c r="CA94" i="16"/>
  <c r="CB94" i="16"/>
  <c r="CA95" i="16"/>
  <c r="CB95" i="16"/>
  <c r="CA96" i="16"/>
  <c r="CB96" i="16"/>
  <c r="CA97" i="16"/>
  <c r="CB97" i="16"/>
  <c r="CA98" i="16"/>
  <c r="CB98" i="16"/>
  <c r="CA99" i="16"/>
  <c r="CB99" i="16"/>
  <c r="CA100" i="16"/>
  <c r="CB100" i="16"/>
  <c r="CA101" i="16"/>
  <c r="CB101" i="16"/>
  <c r="CA102" i="16"/>
  <c r="CB102" i="16"/>
  <c r="CA103" i="16"/>
  <c r="CB103" i="16"/>
  <c r="CA104" i="16"/>
  <c r="CB104" i="16"/>
  <c r="CA105" i="16"/>
  <c r="CB105" i="16"/>
  <c r="CA106" i="16"/>
  <c r="CB106" i="16"/>
  <c r="CA107" i="16"/>
  <c r="CB107" i="16"/>
  <c r="CA108" i="16"/>
  <c r="CB108" i="16"/>
  <c r="CA109" i="16"/>
  <c r="CB109" i="16"/>
  <c r="CA110" i="16"/>
  <c r="CB110" i="16"/>
  <c r="CA111" i="16"/>
  <c r="CB111" i="16"/>
  <c r="CA112" i="16"/>
  <c r="CB112" i="16"/>
  <c r="CA113" i="16"/>
  <c r="CB113" i="16"/>
  <c r="CA114" i="16"/>
  <c r="CB114" i="16"/>
  <c r="CA115" i="16"/>
  <c r="CB115" i="16"/>
  <c r="CA116" i="16"/>
  <c r="CB116" i="16"/>
  <c r="CA117" i="16"/>
  <c r="CB117" i="16"/>
  <c r="CA118" i="16"/>
  <c r="CB118" i="16"/>
  <c r="CA119" i="16"/>
  <c r="CB119" i="16"/>
  <c r="CA120" i="16"/>
  <c r="CB120" i="16"/>
  <c r="CA121" i="16"/>
  <c r="CB121" i="16"/>
  <c r="CA122" i="16"/>
  <c r="CB122" i="16"/>
  <c r="CA123" i="16"/>
  <c r="CB123" i="16"/>
  <c r="CA124" i="16"/>
  <c r="CB124" i="16"/>
  <c r="CA125" i="16"/>
  <c r="CB125" i="16"/>
  <c r="CA126" i="16"/>
  <c r="CB126" i="16"/>
  <c r="CA127" i="16"/>
  <c r="CB127" i="16"/>
  <c r="CA129" i="16"/>
  <c r="CB129" i="16"/>
  <c r="CA130" i="16"/>
  <c r="CB130" i="16"/>
  <c r="CA131" i="16"/>
  <c r="CB131" i="16"/>
  <c r="CA132" i="16"/>
  <c r="CB132" i="16"/>
  <c r="CA133" i="16"/>
  <c r="CB133" i="16"/>
  <c r="CA134" i="16"/>
  <c r="CB134" i="16"/>
  <c r="CA135" i="16"/>
  <c r="CB135" i="16"/>
  <c r="CA136" i="16"/>
  <c r="CB136" i="16"/>
  <c r="CA137" i="16"/>
  <c r="CB137" i="16"/>
  <c r="CA138" i="16"/>
  <c r="CB138" i="16"/>
  <c r="CA139" i="16"/>
  <c r="CB139" i="16"/>
  <c r="CA140" i="16"/>
  <c r="CB140" i="16"/>
  <c r="CA141" i="16"/>
  <c r="CB141" i="16"/>
  <c r="CA142" i="16"/>
  <c r="CB142" i="16"/>
  <c r="CA143" i="16"/>
  <c r="CB143" i="16"/>
  <c r="CA144" i="16"/>
  <c r="CB144" i="16"/>
  <c r="CA145" i="16"/>
  <c r="CB145" i="16"/>
  <c r="CA146" i="16"/>
  <c r="CB146" i="16"/>
  <c r="CA147" i="16"/>
  <c r="CB147" i="16"/>
  <c r="CA148" i="16"/>
  <c r="CB148" i="16"/>
  <c r="CA149" i="16"/>
  <c r="CB149" i="16"/>
  <c r="CA150" i="16"/>
  <c r="CB150" i="16"/>
  <c r="CA152" i="16"/>
  <c r="CB152" i="16"/>
  <c r="CA153" i="16"/>
  <c r="CB153" i="16"/>
  <c r="CA154" i="16"/>
  <c r="CB154" i="16"/>
  <c r="CA155" i="16"/>
  <c r="CB155" i="16"/>
  <c r="CA156" i="16"/>
  <c r="CB156" i="16"/>
  <c r="CA157" i="16"/>
  <c r="CB157" i="16"/>
  <c r="CA158" i="16"/>
  <c r="CB158" i="16"/>
  <c r="CA159" i="16"/>
  <c r="CB159" i="16"/>
  <c r="CA160" i="16"/>
  <c r="CB160" i="16"/>
  <c r="CA161" i="16"/>
  <c r="CB161" i="16"/>
  <c r="CA162" i="16"/>
  <c r="CB162" i="16"/>
  <c r="CA163" i="16"/>
  <c r="CB163" i="16"/>
  <c r="CA164" i="16"/>
  <c r="CB164" i="16"/>
  <c r="CA165" i="16"/>
  <c r="CB165" i="16"/>
  <c r="BV17" i="16"/>
  <c r="BW17" i="16"/>
  <c r="BV18" i="16"/>
  <c r="BW18" i="16"/>
  <c r="BV19" i="16"/>
  <c r="BW19" i="16"/>
  <c r="BV20" i="16"/>
  <c r="BW20" i="16"/>
  <c r="BV21" i="16"/>
  <c r="BW21" i="16"/>
  <c r="BV22" i="16"/>
  <c r="BW22" i="16"/>
  <c r="BV23" i="16"/>
  <c r="BW23" i="16"/>
  <c r="BV24" i="16"/>
  <c r="BW24" i="16"/>
  <c r="BV25" i="16"/>
  <c r="BW25" i="16"/>
  <c r="BV26" i="16"/>
  <c r="BW26" i="16"/>
  <c r="BV27" i="16"/>
  <c r="BW27" i="16"/>
  <c r="BV28" i="16"/>
  <c r="BW28" i="16"/>
  <c r="BV29" i="16"/>
  <c r="BW29" i="16"/>
  <c r="BV30" i="16"/>
  <c r="BW30" i="16"/>
  <c r="BV31" i="16"/>
  <c r="BW31" i="16"/>
  <c r="BV32" i="16"/>
  <c r="BW32" i="16"/>
  <c r="BV33" i="16"/>
  <c r="BW33" i="16"/>
  <c r="BV34" i="16"/>
  <c r="BW34" i="16"/>
  <c r="BV35" i="16"/>
  <c r="BW35" i="16"/>
  <c r="BV36" i="16"/>
  <c r="BW36" i="16"/>
  <c r="BV37" i="16"/>
  <c r="BW37" i="16"/>
  <c r="BV38" i="16"/>
  <c r="BW38" i="16"/>
  <c r="BV39" i="16"/>
  <c r="BW39" i="16"/>
  <c r="BV40" i="16"/>
  <c r="BW40" i="16"/>
  <c r="BV41" i="16"/>
  <c r="BW41" i="16"/>
  <c r="BV42" i="16"/>
  <c r="BW42" i="16"/>
  <c r="BV43" i="16"/>
  <c r="BW43" i="16"/>
  <c r="BV44" i="16"/>
  <c r="BW44" i="16"/>
  <c r="BV45" i="16"/>
  <c r="BW45" i="16"/>
  <c r="BV46" i="16"/>
  <c r="BW46" i="16"/>
  <c r="BV47" i="16"/>
  <c r="BW47" i="16"/>
  <c r="BV48" i="16"/>
  <c r="BW48" i="16"/>
  <c r="BV49" i="16"/>
  <c r="BW49" i="16"/>
  <c r="BV50" i="16"/>
  <c r="BW50" i="16"/>
  <c r="BV51" i="16"/>
  <c r="BW51" i="16"/>
  <c r="BV52" i="16"/>
  <c r="BW52" i="16"/>
  <c r="BV53" i="16"/>
  <c r="BW53" i="16"/>
  <c r="BV54" i="16"/>
  <c r="BW54" i="16"/>
  <c r="BV55" i="16"/>
  <c r="BW55" i="16"/>
  <c r="BV56" i="16"/>
  <c r="BW56" i="16"/>
  <c r="BV57" i="16"/>
  <c r="BW57" i="16"/>
  <c r="BV58" i="16"/>
  <c r="BW58" i="16"/>
  <c r="BV59" i="16"/>
  <c r="BW59" i="16"/>
  <c r="BV60" i="16"/>
  <c r="BW60" i="16"/>
  <c r="BV61" i="16"/>
  <c r="BW61" i="16"/>
  <c r="BV62" i="16"/>
  <c r="BW62" i="16"/>
  <c r="BV63" i="16"/>
  <c r="BW63" i="16"/>
  <c r="BV64" i="16"/>
  <c r="BW64" i="16"/>
  <c r="BV65" i="16"/>
  <c r="BW65" i="16"/>
  <c r="BV66" i="16"/>
  <c r="BW66" i="16"/>
  <c r="BV68" i="16"/>
  <c r="BW68" i="16"/>
  <c r="BV69" i="16"/>
  <c r="BW69" i="16"/>
  <c r="BV70" i="16"/>
  <c r="BW70" i="16"/>
  <c r="BV71" i="16"/>
  <c r="BW71" i="16"/>
  <c r="BV72" i="16"/>
  <c r="BW72" i="16"/>
  <c r="BV73" i="16"/>
  <c r="BW73" i="16"/>
  <c r="BV74" i="16"/>
  <c r="BW74" i="16"/>
  <c r="BV75" i="16"/>
  <c r="BW75" i="16"/>
  <c r="BV76" i="16"/>
  <c r="BW76" i="16"/>
  <c r="BV77" i="16"/>
  <c r="BW77" i="16"/>
  <c r="BV78" i="16"/>
  <c r="BW78" i="16"/>
  <c r="BV79" i="16"/>
  <c r="BW79" i="16"/>
  <c r="BV80" i="16"/>
  <c r="BW80" i="16"/>
  <c r="BV81" i="16"/>
  <c r="BW81" i="16"/>
  <c r="BV82" i="16"/>
  <c r="BW82" i="16"/>
  <c r="BV83" i="16"/>
  <c r="BW83" i="16"/>
  <c r="BV84" i="16"/>
  <c r="BW84" i="16"/>
  <c r="BV85" i="16"/>
  <c r="BW85" i="16"/>
  <c r="BV86" i="16"/>
  <c r="BW86" i="16"/>
  <c r="BV87" i="16"/>
  <c r="BW87" i="16"/>
  <c r="BV88" i="16"/>
  <c r="BW88" i="16"/>
  <c r="BV89" i="16"/>
  <c r="BW89" i="16"/>
  <c r="BV90" i="16"/>
  <c r="BW90" i="16"/>
  <c r="BV91" i="16"/>
  <c r="BW91" i="16"/>
  <c r="BV92" i="16"/>
  <c r="BW92" i="16"/>
  <c r="BV93" i="16"/>
  <c r="BW93" i="16"/>
  <c r="BV94" i="16"/>
  <c r="BW94" i="16"/>
  <c r="BV95" i="16"/>
  <c r="BW95" i="16"/>
  <c r="BV96" i="16"/>
  <c r="BW96" i="16"/>
  <c r="BV97" i="16"/>
  <c r="BW97" i="16"/>
  <c r="BV98" i="16"/>
  <c r="BW98" i="16"/>
  <c r="BV99" i="16"/>
  <c r="BW99" i="16"/>
  <c r="BV100" i="16"/>
  <c r="BW100" i="16"/>
  <c r="BV101" i="16"/>
  <c r="BW101" i="16"/>
  <c r="BV102" i="16"/>
  <c r="BW102" i="16"/>
  <c r="BV103" i="16"/>
  <c r="BW103" i="16"/>
  <c r="BV104" i="16"/>
  <c r="BW104" i="16"/>
  <c r="BV105" i="16"/>
  <c r="BW105" i="16"/>
  <c r="BV106" i="16"/>
  <c r="BW106" i="16"/>
  <c r="BV107" i="16"/>
  <c r="BW107" i="16"/>
  <c r="BV108" i="16"/>
  <c r="BW108" i="16"/>
  <c r="BV109" i="16"/>
  <c r="BW109" i="16"/>
  <c r="BV110" i="16"/>
  <c r="BW110" i="16"/>
  <c r="BV111" i="16"/>
  <c r="BW111" i="16"/>
  <c r="BV112" i="16"/>
  <c r="BW112" i="16"/>
  <c r="BV113" i="16"/>
  <c r="BW113" i="16"/>
  <c r="BV114" i="16"/>
  <c r="BW114" i="16"/>
  <c r="BV115" i="16"/>
  <c r="BW115" i="16"/>
  <c r="BV116" i="16"/>
  <c r="BW116" i="16"/>
  <c r="BV117" i="16"/>
  <c r="BW117" i="16"/>
  <c r="BV118" i="16"/>
  <c r="BW118" i="16"/>
  <c r="BV119" i="16"/>
  <c r="BW119" i="16"/>
  <c r="BV120" i="16"/>
  <c r="BW120" i="16"/>
  <c r="BV121" i="16"/>
  <c r="BW121" i="16"/>
  <c r="BV122" i="16"/>
  <c r="BW122" i="16"/>
  <c r="BV123" i="16"/>
  <c r="BW123" i="16"/>
  <c r="BV124" i="16"/>
  <c r="BW124" i="16"/>
  <c r="BV125" i="16"/>
  <c r="BW125" i="16"/>
  <c r="BV126" i="16"/>
  <c r="BW126" i="16"/>
  <c r="BV127" i="16"/>
  <c r="BW127" i="16"/>
  <c r="BV129" i="16"/>
  <c r="BW129" i="16"/>
  <c r="BV130" i="16"/>
  <c r="BW130" i="16"/>
  <c r="BV131" i="16"/>
  <c r="BW131" i="16"/>
  <c r="BV132" i="16"/>
  <c r="BW132" i="16"/>
  <c r="BV133" i="16"/>
  <c r="BW133" i="16"/>
  <c r="BV134" i="16"/>
  <c r="BW134" i="16"/>
  <c r="BV135" i="16"/>
  <c r="BW135" i="16"/>
  <c r="BV136" i="16"/>
  <c r="BW136" i="16"/>
  <c r="BV137" i="16"/>
  <c r="BW137" i="16"/>
  <c r="BV138" i="16"/>
  <c r="BW138" i="16"/>
  <c r="BV139" i="16"/>
  <c r="BW139" i="16"/>
  <c r="BV140" i="16"/>
  <c r="BW140" i="16"/>
  <c r="BV141" i="16"/>
  <c r="BW141" i="16"/>
  <c r="BV142" i="16"/>
  <c r="BW142" i="16"/>
  <c r="BV143" i="16"/>
  <c r="BW143" i="16"/>
  <c r="BV144" i="16"/>
  <c r="BW144" i="16"/>
  <c r="BV145" i="16"/>
  <c r="BW145" i="16"/>
  <c r="BV146" i="16"/>
  <c r="BW146" i="16"/>
  <c r="BV147" i="16"/>
  <c r="BW147" i="16"/>
  <c r="BV148" i="16"/>
  <c r="BW148" i="16"/>
  <c r="BV149" i="16"/>
  <c r="BW149" i="16"/>
  <c r="BV150" i="16"/>
  <c r="BW150" i="16"/>
  <c r="BV152" i="16"/>
  <c r="BW152" i="16"/>
  <c r="BV153" i="16"/>
  <c r="BW153" i="16"/>
  <c r="BV154" i="16"/>
  <c r="BW154" i="16"/>
  <c r="BV155" i="16"/>
  <c r="BW155" i="16"/>
  <c r="BV156" i="16"/>
  <c r="BW156" i="16"/>
  <c r="BV157" i="16"/>
  <c r="BW157" i="16"/>
  <c r="BV158" i="16"/>
  <c r="BW158" i="16"/>
  <c r="BV159" i="16"/>
  <c r="BW159" i="16"/>
  <c r="BV160" i="16"/>
  <c r="BW160" i="16"/>
  <c r="BV161" i="16"/>
  <c r="BW161" i="16"/>
  <c r="BV162" i="16"/>
  <c r="BW162" i="16"/>
  <c r="BV163" i="16"/>
  <c r="BW163" i="16"/>
  <c r="BV164" i="16"/>
  <c r="BW164" i="16"/>
  <c r="BV165" i="16"/>
  <c r="BW165" i="16"/>
  <c r="CP13" i="17"/>
  <c r="CQ13" i="17"/>
  <c r="CP14" i="17"/>
  <c r="CQ14" i="17"/>
  <c r="CP15" i="17"/>
  <c r="CQ15" i="17"/>
  <c r="CP16" i="17"/>
  <c r="CQ16" i="17"/>
  <c r="CP17" i="17"/>
  <c r="CQ17" i="17"/>
  <c r="CP18" i="17"/>
  <c r="CQ18" i="17"/>
  <c r="CP19" i="17"/>
  <c r="CQ19" i="17"/>
  <c r="CP20" i="17"/>
  <c r="CQ20" i="17"/>
  <c r="CP21" i="17"/>
  <c r="CQ21" i="17"/>
  <c r="CP22" i="17"/>
  <c r="CQ22" i="17"/>
  <c r="CP23" i="17"/>
  <c r="CQ23" i="17"/>
  <c r="CP24" i="17"/>
  <c r="CQ24" i="17"/>
  <c r="CP25" i="17"/>
  <c r="CQ25" i="17"/>
  <c r="CP26" i="17"/>
  <c r="CQ26" i="17"/>
  <c r="CP27" i="17"/>
  <c r="CQ27" i="17"/>
  <c r="CP28" i="17"/>
  <c r="CQ28" i="17"/>
  <c r="CP29" i="17"/>
  <c r="CQ29" i="17"/>
  <c r="CP30" i="17"/>
  <c r="CQ30" i="17"/>
  <c r="CP31" i="17"/>
  <c r="CQ31" i="17"/>
  <c r="CP32" i="17"/>
  <c r="CQ32" i="17"/>
  <c r="CP33" i="17"/>
  <c r="CQ33" i="17"/>
  <c r="CP34" i="17"/>
  <c r="CQ34" i="17"/>
  <c r="CP35" i="17"/>
  <c r="CQ35" i="17"/>
  <c r="CP36" i="17"/>
  <c r="CQ36" i="17"/>
  <c r="CP37" i="17"/>
  <c r="CQ37" i="17"/>
  <c r="CP38" i="17"/>
  <c r="CQ38" i="17"/>
  <c r="CP39" i="17"/>
  <c r="CQ39" i="17"/>
  <c r="CP40" i="17"/>
  <c r="CQ40" i="17"/>
  <c r="CP41" i="17"/>
  <c r="CQ41" i="17"/>
  <c r="CP42" i="17"/>
  <c r="CQ42" i="17"/>
  <c r="CP43" i="17"/>
  <c r="CQ43" i="17"/>
  <c r="CP44" i="17"/>
  <c r="CQ44" i="17"/>
  <c r="CP45" i="17"/>
  <c r="CQ45" i="17"/>
  <c r="CP46" i="17"/>
  <c r="CQ46" i="17"/>
  <c r="CP47" i="17"/>
  <c r="CQ47" i="17"/>
  <c r="CP48" i="17"/>
  <c r="CQ48" i="17"/>
  <c r="CP49" i="17"/>
  <c r="CQ49" i="17"/>
  <c r="CP50" i="17"/>
  <c r="CQ50" i="17"/>
  <c r="CP51" i="17"/>
  <c r="CQ51" i="17"/>
  <c r="CP52" i="17"/>
  <c r="CQ52" i="17"/>
  <c r="CP53" i="17"/>
  <c r="CQ53" i="17"/>
  <c r="CP54" i="17"/>
  <c r="CQ54" i="17"/>
  <c r="CP55" i="17"/>
  <c r="CQ55" i="17"/>
  <c r="CP56" i="17"/>
  <c r="CQ56" i="17"/>
  <c r="CP57" i="17"/>
  <c r="CQ57" i="17"/>
  <c r="CP58" i="17"/>
  <c r="CQ58" i="17"/>
  <c r="CP59" i="17"/>
  <c r="CQ59" i="17"/>
  <c r="CP60" i="17"/>
  <c r="CQ60" i="17"/>
  <c r="CP61" i="17"/>
  <c r="CQ61" i="17"/>
  <c r="CP62" i="17"/>
  <c r="CQ62" i="17"/>
  <c r="CP63" i="17"/>
  <c r="CQ63" i="17"/>
  <c r="CP64" i="17"/>
  <c r="CQ64" i="17"/>
  <c r="CP65" i="17"/>
  <c r="CQ65" i="17"/>
  <c r="CP66" i="17"/>
  <c r="CQ66" i="17"/>
  <c r="CP67" i="17"/>
  <c r="CQ67" i="17"/>
  <c r="CP68" i="17"/>
  <c r="CQ68" i="17"/>
  <c r="CP69" i="17"/>
  <c r="CQ69" i="17"/>
  <c r="CP70" i="17"/>
  <c r="CQ70" i="17"/>
  <c r="CP71" i="17"/>
  <c r="CQ71" i="17"/>
  <c r="CP72" i="17"/>
  <c r="CQ72" i="17"/>
  <c r="CP73" i="17"/>
  <c r="CQ73" i="17"/>
  <c r="CP74" i="17"/>
  <c r="CQ74" i="17"/>
  <c r="CP75" i="17"/>
  <c r="CQ75" i="17"/>
  <c r="CP76" i="17"/>
  <c r="CQ76" i="17"/>
  <c r="CP78" i="17"/>
  <c r="CQ78" i="17"/>
  <c r="CP79" i="17"/>
  <c r="CQ79" i="17"/>
  <c r="CP80" i="17"/>
  <c r="CQ80" i="17"/>
  <c r="CP81" i="17"/>
  <c r="CQ81" i="17"/>
  <c r="CP82" i="17"/>
  <c r="CQ82" i="17"/>
  <c r="CP83" i="17"/>
  <c r="CQ83" i="17"/>
  <c r="CP84" i="17"/>
  <c r="CQ84" i="17"/>
  <c r="CP85" i="17"/>
  <c r="CQ85" i="17"/>
  <c r="CP86" i="17"/>
  <c r="CQ86" i="17"/>
  <c r="CP87" i="17"/>
  <c r="CQ87" i="17"/>
  <c r="CP88" i="17"/>
  <c r="CQ88" i="17"/>
  <c r="CP89" i="17"/>
  <c r="CQ89" i="17"/>
  <c r="CP90" i="17"/>
  <c r="CQ90" i="17"/>
  <c r="CP91" i="17"/>
  <c r="CQ91" i="17"/>
  <c r="CP92" i="17"/>
  <c r="CQ92" i="17"/>
  <c r="CP93" i="17"/>
  <c r="CQ93" i="17"/>
  <c r="CP94" i="17"/>
  <c r="CQ94" i="17"/>
  <c r="CP95" i="17"/>
  <c r="CQ95" i="17"/>
  <c r="CP96" i="17"/>
  <c r="CQ96" i="17"/>
  <c r="CP97" i="17"/>
  <c r="CQ97" i="17"/>
  <c r="CP98" i="17"/>
  <c r="CQ98" i="17"/>
  <c r="CP99" i="17"/>
  <c r="CQ99" i="17"/>
  <c r="CP100" i="17"/>
  <c r="CQ100" i="17"/>
  <c r="CP101" i="17"/>
  <c r="CQ101" i="17"/>
  <c r="CP102" i="17"/>
  <c r="CQ102" i="17"/>
  <c r="CP103" i="17"/>
  <c r="CQ103" i="17"/>
  <c r="CP104" i="17"/>
  <c r="CQ104" i="17"/>
  <c r="CP105" i="17"/>
  <c r="CQ105" i="17"/>
  <c r="CP106" i="17"/>
  <c r="CQ106" i="17"/>
  <c r="CP107" i="17"/>
  <c r="CQ107" i="17"/>
  <c r="CP108" i="17"/>
  <c r="CQ108" i="17"/>
  <c r="CP109" i="17"/>
  <c r="CQ109" i="17"/>
  <c r="CP110" i="17"/>
  <c r="CQ110" i="17"/>
  <c r="CP111" i="17"/>
  <c r="CQ111" i="17"/>
  <c r="CP112" i="17"/>
  <c r="CQ112" i="17"/>
  <c r="CP113" i="17"/>
  <c r="CQ113" i="17"/>
  <c r="CP114" i="17"/>
  <c r="CQ114" i="17"/>
  <c r="CP115" i="17"/>
  <c r="CQ115" i="17"/>
  <c r="CP116" i="17"/>
  <c r="CQ116" i="17"/>
  <c r="CP117" i="17"/>
  <c r="CQ117" i="17"/>
  <c r="CP118" i="17"/>
  <c r="CQ118" i="17"/>
  <c r="CP119" i="17"/>
  <c r="CQ119" i="17"/>
  <c r="CP120" i="17"/>
  <c r="CQ120" i="17"/>
  <c r="CP121" i="17"/>
  <c r="CQ121" i="17"/>
  <c r="CP122" i="17"/>
  <c r="CQ122" i="17"/>
  <c r="CP123" i="17"/>
  <c r="CQ123" i="17"/>
  <c r="CP124" i="17"/>
  <c r="CQ124" i="17"/>
  <c r="CP125" i="17"/>
  <c r="CQ125" i="17"/>
  <c r="CP126" i="17"/>
  <c r="CQ126" i="17"/>
  <c r="CP127" i="17"/>
  <c r="CQ127" i="17"/>
  <c r="CP128" i="17"/>
  <c r="CQ128" i="17"/>
  <c r="CP129" i="17"/>
  <c r="CQ129" i="17"/>
  <c r="CP130" i="17"/>
  <c r="CQ130" i="17"/>
  <c r="CP131" i="17"/>
  <c r="CQ131" i="17"/>
  <c r="CP132" i="17"/>
  <c r="CQ132" i="17"/>
  <c r="CP133" i="17"/>
  <c r="CQ133" i="17"/>
  <c r="CP134" i="17"/>
  <c r="CQ134" i="17"/>
  <c r="CP135" i="17"/>
  <c r="CQ135" i="17"/>
  <c r="CP137" i="17"/>
  <c r="CQ137" i="17"/>
  <c r="CP138" i="17"/>
  <c r="CQ138" i="17"/>
  <c r="CP139" i="17"/>
  <c r="CQ139" i="17"/>
  <c r="CP140" i="17"/>
  <c r="CQ140" i="17"/>
  <c r="CP141" i="17"/>
  <c r="CQ141" i="17"/>
  <c r="CP142" i="17"/>
  <c r="CQ142" i="17"/>
  <c r="CP143" i="17"/>
  <c r="CQ143" i="17"/>
  <c r="CP144" i="17"/>
  <c r="CQ144" i="17"/>
  <c r="CP145" i="17"/>
  <c r="CQ145" i="17"/>
  <c r="CP146" i="17"/>
  <c r="CQ146" i="17"/>
  <c r="CP147" i="17"/>
  <c r="CQ147" i="17"/>
  <c r="CP148" i="17"/>
  <c r="CQ148" i="17"/>
  <c r="CP149" i="17"/>
  <c r="CQ149" i="17"/>
  <c r="CP150" i="17"/>
  <c r="CQ150" i="17"/>
  <c r="CP152" i="17"/>
  <c r="CQ152" i="17"/>
  <c r="CP153" i="17"/>
  <c r="CQ153" i="17"/>
  <c r="CP154" i="17"/>
  <c r="CQ154" i="17"/>
  <c r="CP155" i="17"/>
  <c r="CQ155" i="17"/>
  <c r="CP156" i="17"/>
  <c r="CQ156" i="17"/>
  <c r="CP157" i="17"/>
  <c r="CQ157" i="17"/>
  <c r="CP158" i="17"/>
  <c r="CQ158" i="17"/>
  <c r="CP159" i="17"/>
  <c r="CQ159" i="17"/>
  <c r="CP160" i="17"/>
  <c r="CQ160" i="17"/>
  <c r="CP161" i="17"/>
  <c r="CQ161" i="17"/>
  <c r="CP162" i="17"/>
  <c r="CQ162" i="17"/>
  <c r="CP163" i="17"/>
  <c r="CQ163" i="17"/>
  <c r="CP164" i="17"/>
  <c r="CQ164" i="17"/>
  <c r="CP165" i="17"/>
  <c r="CQ165" i="17"/>
  <c r="CP166" i="17"/>
  <c r="CQ166" i="17"/>
  <c r="CP167" i="17"/>
  <c r="CQ167" i="17"/>
  <c r="CP168" i="17"/>
  <c r="CQ168" i="17"/>
  <c r="CP169" i="17"/>
  <c r="CQ169" i="17"/>
  <c r="CP170" i="17"/>
  <c r="CQ170" i="17"/>
  <c r="CP171" i="17"/>
  <c r="CQ171" i="17"/>
  <c r="CP172" i="17"/>
  <c r="CQ172" i="17"/>
  <c r="CP173" i="17"/>
  <c r="CQ173" i="17"/>
  <c r="CP174" i="17"/>
  <c r="CQ174" i="17"/>
  <c r="CP175" i="17"/>
  <c r="CQ175" i="17"/>
  <c r="CP176" i="17"/>
  <c r="CQ176" i="17"/>
  <c r="CP177" i="17"/>
  <c r="CQ177" i="17"/>
  <c r="CP178" i="17"/>
  <c r="CQ178" i="17"/>
  <c r="CP179" i="17"/>
  <c r="CQ179" i="17"/>
  <c r="CP180" i="17"/>
  <c r="CQ180" i="17"/>
  <c r="CP181" i="17"/>
  <c r="CQ181" i="17"/>
  <c r="CK13" i="17"/>
  <c r="CL13" i="17"/>
  <c r="CK14" i="17"/>
  <c r="CL14" i="17"/>
  <c r="CK15" i="17"/>
  <c r="CL15" i="17"/>
  <c r="CK16" i="17"/>
  <c r="CL16" i="17"/>
  <c r="CK17" i="17"/>
  <c r="CL17" i="17"/>
  <c r="CK18" i="17"/>
  <c r="CL18" i="17"/>
  <c r="CK19" i="17"/>
  <c r="CL19" i="17"/>
  <c r="CK20" i="17"/>
  <c r="CL20" i="17"/>
  <c r="CK21" i="17"/>
  <c r="CL21" i="17"/>
  <c r="CK22" i="17"/>
  <c r="CL22" i="17"/>
  <c r="CK23" i="17"/>
  <c r="CL23" i="17"/>
  <c r="CK24" i="17"/>
  <c r="CL24" i="17"/>
  <c r="CK25" i="17"/>
  <c r="CL25" i="17"/>
  <c r="CK26" i="17"/>
  <c r="CL26" i="17"/>
  <c r="CK27" i="17"/>
  <c r="CL27" i="17"/>
  <c r="CK28" i="17"/>
  <c r="CL28" i="17"/>
  <c r="CK29" i="17"/>
  <c r="CL29" i="17"/>
  <c r="CK30" i="17"/>
  <c r="CL30" i="17"/>
  <c r="CK31" i="17"/>
  <c r="CL31" i="17"/>
  <c r="CK32" i="17"/>
  <c r="CL32" i="17"/>
  <c r="CK33" i="17"/>
  <c r="CL33" i="17"/>
  <c r="CK34" i="17"/>
  <c r="CL34" i="17"/>
  <c r="CK35" i="17"/>
  <c r="CL35" i="17"/>
  <c r="CK36" i="17"/>
  <c r="CL36" i="17"/>
  <c r="CK37" i="17"/>
  <c r="CL37" i="17"/>
  <c r="CK38" i="17"/>
  <c r="CL38" i="17"/>
  <c r="CK39" i="17"/>
  <c r="CL39" i="17"/>
  <c r="CK40" i="17"/>
  <c r="CL40" i="17"/>
  <c r="CK41" i="17"/>
  <c r="CL41" i="17"/>
  <c r="CK42" i="17"/>
  <c r="CL42" i="17"/>
  <c r="CK43" i="17"/>
  <c r="CL43" i="17"/>
  <c r="CK44" i="17"/>
  <c r="CL44" i="17"/>
  <c r="CK45" i="17"/>
  <c r="CL45" i="17"/>
  <c r="CK46" i="17"/>
  <c r="CL46" i="17"/>
  <c r="CK47" i="17"/>
  <c r="CL47" i="17"/>
  <c r="CK48" i="17"/>
  <c r="CL48" i="17"/>
  <c r="CK49" i="17"/>
  <c r="CL49" i="17"/>
  <c r="CK50" i="17"/>
  <c r="CL50" i="17"/>
  <c r="CK51" i="17"/>
  <c r="CL51" i="17"/>
  <c r="CK52" i="17"/>
  <c r="CL52" i="17"/>
  <c r="CK53" i="17"/>
  <c r="CL53" i="17"/>
  <c r="CK54" i="17"/>
  <c r="CL54" i="17"/>
  <c r="CK55" i="17"/>
  <c r="CL55" i="17"/>
  <c r="CK56" i="17"/>
  <c r="CL56" i="17"/>
  <c r="CK57" i="17"/>
  <c r="CL57" i="17"/>
  <c r="CK58" i="17"/>
  <c r="CL58" i="17"/>
  <c r="CK59" i="17"/>
  <c r="CL59" i="17"/>
  <c r="CK60" i="17"/>
  <c r="CL60" i="17"/>
  <c r="CK61" i="17"/>
  <c r="CL61" i="17"/>
  <c r="CK62" i="17"/>
  <c r="CL62" i="17"/>
  <c r="CK63" i="17"/>
  <c r="CL63" i="17"/>
  <c r="CK64" i="17"/>
  <c r="CL64" i="17"/>
  <c r="CK65" i="17"/>
  <c r="CL65" i="17"/>
  <c r="CK66" i="17"/>
  <c r="CL66" i="17"/>
  <c r="CK67" i="17"/>
  <c r="CL67" i="17"/>
  <c r="CK68" i="17"/>
  <c r="CL68" i="17"/>
  <c r="CK69" i="17"/>
  <c r="CL69" i="17"/>
  <c r="CK70" i="17"/>
  <c r="CL70" i="17"/>
  <c r="CK71" i="17"/>
  <c r="CL71" i="17"/>
  <c r="CK72" i="17"/>
  <c r="CL72" i="17"/>
  <c r="CK73" i="17"/>
  <c r="CL73" i="17"/>
  <c r="CK74" i="17"/>
  <c r="CL74" i="17"/>
  <c r="CK75" i="17"/>
  <c r="CL75" i="17"/>
  <c r="CK76" i="17"/>
  <c r="CL76" i="17"/>
  <c r="CK78" i="17"/>
  <c r="CL78" i="17"/>
  <c r="CK79" i="17"/>
  <c r="CL79" i="17"/>
  <c r="CK80" i="17"/>
  <c r="CL80" i="17"/>
  <c r="CK81" i="17"/>
  <c r="CL81" i="17"/>
  <c r="CK82" i="17"/>
  <c r="CL82" i="17"/>
  <c r="CK83" i="17"/>
  <c r="CL83" i="17"/>
  <c r="CK84" i="17"/>
  <c r="CL84" i="17"/>
  <c r="CK85" i="17"/>
  <c r="CL85" i="17"/>
  <c r="CK86" i="17"/>
  <c r="CL86" i="17"/>
  <c r="CK87" i="17"/>
  <c r="CL87" i="17"/>
  <c r="CK88" i="17"/>
  <c r="CL88" i="17"/>
  <c r="CK89" i="17"/>
  <c r="CL89" i="17"/>
  <c r="CK90" i="17"/>
  <c r="CL90" i="17"/>
  <c r="CK91" i="17"/>
  <c r="CL91" i="17"/>
  <c r="CK92" i="17"/>
  <c r="CL92" i="17"/>
  <c r="CK93" i="17"/>
  <c r="CL93" i="17"/>
  <c r="CK94" i="17"/>
  <c r="CL94" i="17"/>
  <c r="CK95" i="17"/>
  <c r="CL95" i="17"/>
  <c r="CK96" i="17"/>
  <c r="CL96" i="17"/>
  <c r="CK97" i="17"/>
  <c r="CL97" i="17"/>
  <c r="CK98" i="17"/>
  <c r="CL98" i="17"/>
  <c r="CK99" i="17"/>
  <c r="CL99" i="17"/>
  <c r="CK100" i="17"/>
  <c r="CL100" i="17"/>
  <c r="CK101" i="17"/>
  <c r="CL101" i="17"/>
  <c r="CK102" i="17"/>
  <c r="CL102" i="17"/>
  <c r="CK103" i="17"/>
  <c r="CL103" i="17"/>
  <c r="CK104" i="17"/>
  <c r="CL104" i="17"/>
  <c r="CK105" i="17"/>
  <c r="CL105" i="17"/>
  <c r="CK106" i="17"/>
  <c r="CL106" i="17"/>
  <c r="CK107" i="17"/>
  <c r="CL107" i="17"/>
  <c r="CK108" i="17"/>
  <c r="CL108" i="17"/>
  <c r="CK109" i="17"/>
  <c r="CL109" i="17"/>
  <c r="CK110" i="17"/>
  <c r="CL110" i="17"/>
  <c r="CK111" i="17"/>
  <c r="CL111" i="17"/>
  <c r="CK112" i="17"/>
  <c r="CL112" i="17"/>
  <c r="CK113" i="17"/>
  <c r="CL113" i="17"/>
  <c r="CK114" i="17"/>
  <c r="CL114" i="17"/>
  <c r="CK115" i="17"/>
  <c r="CL115" i="17"/>
  <c r="CK116" i="17"/>
  <c r="CL116" i="17"/>
  <c r="CK117" i="17"/>
  <c r="CL117" i="17"/>
  <c r="CK118" i="17"/>
  <c r="CL118" i="17"/>
  <c r="CK119" i="17"/>
  <c r="CL119" i="17"/>
  <c r="CK120" i="17"/>
  <c r="CL120" i="17"/>
  <c r="CK121" i="17"/>
  <c r="CL121" i="17"/>
  <c r="CK122" i="17"/>
  <c r="CL122" i="17"/>
  <c r="CK123" i="17"/>
  <c r="CL123" i="17"/>
  <c r="CK124" i="17"/>
  <c r="CL124" i="17"/>
  <c r="CK125" i="17"/>
  <c r="CL125" i="17"/>
  <c r="CK126" i="17"/>
  <c r="CL126" i="17"/>
  <c r="CK127" i="17"/>
  <c r="CL127" i="17"/>
  <c r="CK128" i="17"/>
  <c r="CL128" i="17"/>
  <c r="CK129" i="17"/>
  <c r="CL129" i="17"/>
  <c r="CK130" i="17"/>
  <c r="CL130" i="17"/>
  <c r="CK131" i="17"/>
  <c r="CL131" i="17"/>
  <c r="CK132" i="17"/>
  <c r="CL132" i="17"/>
  <c r="CK133" i="17"/>
  <c r="CL133" i="17"/>
  <c r="CK134" i="17"/>
  <c r="CL134" i="17"/>
  <c r="CK135" i="17"/>
  <c r="CL135" i="17"/>
  <c r="CK137" i="17"/>
  <c r="CL137" i="17"/>
  <c r="CK138" i="17"/>
  <c r="CL138" i="17"/>
  <c r="CK139" i="17"/>
  <c r="CL139" i="17"/>
  <c r="CK140" i="17"/>
  <c r="CL140" i="17"/>
  <c r="CK141" i="17"/>
  <c r="CL141" i="17"/>
  <c r="CK142" i="17"/>
  <c r="CL142" i="17"/>
  <c r="CK143" i="17"/>
  <c r="CL143" i="17"/>
  <c r="CK144" i="17"/>
  <c r="CL144" i="17"/>
  <c r="CK145" i="17"/>
  <c r="CL145" i="17"/>
  <c r="CK146" i="17"/>
  <c r="CL146" i="17"/>
  <c r="CK147" i="17"/>
  <c r="CL147" i="17"/>
  <c r="CK148" i="17"/>
  <c r="CL148" i="17"/>
  <c r="CK149" i="17"/>
  <c r="CL149" i="17"/>
  <c r="CK150" i="17"/>
  <c r="CL150" i="17"/>
  <c r="CK152" i="17"/>
  <c r="CL152" i="17"/>
  <c r="CK153" i="17"/>
  <c r="CL153" i="17"/>
  <c r="CK154" i="17"/>
  <c r="CL154" i="17"/>
  <c r="CK155" i="17"/>
  <c r="CL155" i="17"/>
  <c r="CK156" i="17"/>
  <c r="CL156" i="17"/>
  <c r="CK157" i="17"/>
  <c r="CL157" i="17"/>
  <c r="CK158" i="17"/>
  <c r="CL158" i="17"/>
  <c r="CK159" i="17"/>
  <c r="CL159" i="17"/>
  <c r="CK160" i="17"/>
  <c r="CL160" i="17"/>
  <c r="CK161" i="17"/>
  <c r="CL161" i="17"/>
  <c r="CK162" i="17"/>
  <c r="CL162" i="17"/>
  <c r="CK163" i="17"/>
  <c r="CL163" i="17"/>
  <c r="CK164" i="17"/>
  <c r="CL164" i="17"/>
  <c r="CK165" i="17"/>
  <c r="CL165" i="17"/>
  <c r="CK166" i="17"/>
  <c r="CL166" i="17"/>
  <c r="CK167" i="17"/>
  <c r="CL167" i="17"/>
  <c r="CK168" i="17"/>
  <c r="CL168" i="17"/>
  <c r="CK169" i="17"/>
  <c r="CL169" i="17"/>
  <c r="CK170" i="17"/>
  <c r="CL170" i="17"/>
  <c r="CK171" i="17"/>
  <c r="CL171" i="17"/>
  <c r="CK172" i="17"/>
  <c r="CL172" i="17"/>
  <c r="CK173" i="17"/>
  <c r="CL173" i="17"/>
  <c r="CK174" i="17"/>
  <c r="CL174" i="17"/>
  <c r="CK175" i="17"/>
  <c r="CL175" i="17"/>
  <c r="CK176" i="17"/>
  <c r="CL176" i="17"/>
  <c r="CK177" i="17"/>
  <c r="CL177" i="17"/>
  <c r="CK178" i="17"/>
  <c r="CL178" i="17"/>
  <c r="CK179" i="17"/>
  <c r="CL179" i="17"/>
  <c r="CK180" i="17"/>
  <c r="CL180" i="17"/>
  <c r="CK181" i="17"/>
  <c r="CL181" i="17"/>
  <c r="CF13" i="17"/>
  <c r="CG13" i="17"/>
  <c r="CF14" i="17"/>
  <c r="CG14" i="17"/>
  <c r="CF15" i="17"/>
  <c r="CG15" i="17"/>
  <c r="CF16" i="17"/>
  <c r="CG16" i="17"/>
  <c r="CF17" i="17"/>
  <c r="CG17" i="17"/>
  <c r="CF18" i="17"/>
  <c r="CG18" i="17"/>
  <c r="CF19" i="17"/>
  <c r="CG19" i="17"/>
  <c r="CF20" i="17"/>
  <c r="CG20" i="17"/>
  <c r="CF21" i="17"/>
  <c r="CG21" i="17"/>
  <c r="CF22" i="17"/>
  <c r="CG22" i="17"/>
  <c r="CF23" i="17"/>
  <c r="CG23" i="17"/>
  <c r="CF24" i="17"/>
  <c r="CG24" i="17"/>
  <c r="CF25" i="17"/>
  <c r="CG25" i="17"/>
  <c r="CF26" i="17"/>
  <c r="CG26" i="17"/>
  <c r="CF27" i="17"/>
  <c r="CG27" i="17"/>
  <c r="CF28" i="17"/>
  <c r="CG28" i="17"/>
  <c r="CF29" i="17"/>
  <c r="CG29" i="17"/>
  <c r="CF30" i="17"/>
  <c r="CG30" i="17"/>
  <c r="CF31" i="17"/>
  <c r="CG31" i="17"/>
  <c r="CF32" i="17"/>
  <c r="CG32" i="17"/>
  <c r="CF33" i="17"/>
  <c r="CG33" i="17"/>
  <c r="CF34" i="17"/>
  <c r="CG34" i="17"/>
  <c r="CF35" i="17"/>
  <c r="CG35" i="17"/>
  <c r="CF36" i="17"/>
  <c r="CG36" i="17"/>
  <c r="CF37" i="17"/>
  <c r="CG37" i="17"/>
  <c r="CF38" i="17"/>
  <c r="CG38" i="17"/>
  <c r="CF39" i="17"/>
  <c r="CG39" i="17"/>
  <c r="CF40" i="17"/>
  <c r="CG40" i="17"/>
  <c r="CF41" i="17"/>
  <c r="CG41" i="17"/>
  <c r="CF42" i="17"/>
  <c r="CG42" i="17"/>
  <c r="CF43" i="17"/>
  <c r="CG43" i="17"/>
  <c r="CF44" i="17"/>
  <c r="CG44" i="17"/>
  <c r="CF45" i="17"/>
  <c r="CG45" i="17"/>
  <c r="CF46" i="17"/>
  <c r="CG46" i="17"/>
  <c r="CF47" i="17"/>
  <c r="CG47" i="17"/>
  <c r="CF48" i="17"/>
  <c r="CG48" i="17"/>
  <c r="CF49" i="17"/>
  <c r="CG49" i="17"/>
  <c r="CF50" i="17"/>
  <c r="CG50" i="17"/>
  <c r="CF51" i="17"/>
  <c r="CG51" i="17"/>
  <c r="CF52" i="17"/>
  <c r="CG52" i="17"/>
  <c r="CF53" i="17"/>
  <c r="CG53" i="17"/>
  <c r="CF54" i="17"/>
  <c r="CG54" i="17"/>
  <c r="CF55" i="17"/>
  <c r="CG55" i="17"/>
  <c r="CF56" i="17"/>
  <c r="CG56" i="17"/>
  <c r="CF57" i="17"/>
  <c r="CG57" i="17"/>
  <c r="CF58" i="17"/>
  <c r="CG58" i="17"/>
  <c r="CF59" i="17"/>
  <c r="CG59" i="17"/>
  <c r="CF60" i="17"/>
  <c r="CG60" i="17"/>
  <c r="CF61" i="17"/>
  <c r="CG61" i="17"/>
  <c r="CF62" i="17"/>
  <c r="CG62" i="17"/>
  <c r="CF63" i="17"/>
  <c r="CG63" i="17"/>
  <c r="CF64" i="17"/>
  <c r="CG64" i="17"/>
  <c r="CF65" i="17"/>
  <c r="CG65" i="17"/>
  <c r="CF66" i="17"/>
  <c r="CG66" i="17"/>
  <c r="CF67" i="17"/>
  <c r="CG67" i="17"/>
  <c r="CF68" i="17"/>
  <c r="CG68" i="17"/>
  <c r="CF69" i="17"/>
  <c r="CG69" i="17"/>
  <c r="CF70" i="17"/>
  <c r="CG70" i="17"/>
  <c r="CF71" i="17"/>
  <c r="CG71" i="17"/>
  <c r="CF72" i="17"/>
  <c r="CG72" i="17"/>
  <c r="CF73" i="17"/>
  <c r="CG73" i="17"/>
  <c r="CF74" i="17"/>
  <c r="CG74" i="17"/>
  <c r="CF75" i="17"/>
  <c r="CG75" i="17"/>
  <c r="CF76" i="17"/>
  <c r="CG76" i="17"/>
  <c r="CF78" i="17"/>
  <c r="CG78" i="17"/>
  <c r="CF79" i="17"/>
  <c r="CG79" i="17"/>
  <c r="CF80" i="17"/>
  <c r="CG80" i="17"/>
  <c r="CF81" i="17"/>
  <c r="CG81" i="17"/>
  <c r="CF82" i="17"/>
  <c r="CG82" i="17"/>
  <c r="CF83" i="17"/>
  <c r="CG83" i="17"/>
  <c r="CF84" i="17"/>
  <c r="CG84" i="17"/>
  <c r="CF85" i="17"/>
  <c r="CG85" i="17"/>
  <c r="CF86" i="17"/>
  <c r="CG86" i="17"/>
  <c r="CF87" i="17"/>
  <c r="CG87" i="17"/>
  <c r="CF88" i="17"/>
  <c r="CG88" i="17"/>
  <c r="CF89" i="17"/>
  <c r="CG89" i="17"/>
  <c r="CF90" i="17"/>
  <c r="CG90" i="17"/>
  <c r="CF91" i="17"/>
  <c r="CG91" i="17"/>
  <c r="CF92" i="17"/>
  <c r="CG92" i="17"/>
  <c r="CF93" i="17"/>
  <c r="CG93" i="17"/>
  <c r="CF94" i="17"/>
  <c r="CG94" i="17"/>
  <c r="CF95" i="17"/>
  <c r="CG95" i="17"/>
  <c r="CF96" i="17"/>
  <c r="CG96" i="17"/>
  <c r="CF97" i="17"/>
  <c r="CG97" i="17"/>
  <c r="CF98" i="17"/>
  <c r="CG98" i="17"/>
  <c r="CF99" i="17"/>
  <c r="CG99" i="17"/>
  <c r="CF100" i="17"/>
  <c r="CG100" i="17"/>
  <c r="CF101" i="17"/>
  <c r="CG101" i="17"/>
  <c r="CF102" i="17"/>
  <c r="CG102" i="17"/>
  <c r="CF103" i="17"/>
  <c r="CG103" i="17"/>
  <c r="CF104" i="17"/>
  <c r="CG104" i="17"/>
  <c r="CF105" i="17"/>
  <c r="CG105" i="17"/>
  <c r="CF106" i="17"/>
  <c r="CG106" i="17"/>
  <c r="CF107" i="17"/>
  <c r="CG107" i="17"/>
  <c r="CF108" i="17"/>
  <c r="CG108" i="17"/>
  <c r="CF109" i="17"/>
  <c r="CG109" i="17"/>
  <c r="CF110" i="17"/>
  <c r="CG110" i="17"/>
  <c r="CF111" i="17"/>
  <c r="CG111" i="17"/>
  <c r="CF112" i="17"/>
  <c r="CG112" i="17"/>
  <c r="CF113" i="17"/>
  <c r="CG113" i="17"/>
  <c r="CF114" i="17"/>
  <c r="CG114" i="17"/>
  <c r="CF115" i="17"/>
  <c r="CG115" i="17"/>
  <c r="CF116" i="17"/>
  <c r="CG116" i="17"/>
  <c r="CF117" i="17"/>
  <c r="CG117" i="17"/>
  <c r="CF118" i="17"/>
  <c r="CG118" i="17"/>
  <c r="CF119" i="17"/>
  <c r="CG119" i="17"/>
  <c r="CF120" i="17"/>
  <c r="CG120" i="17"/>
  <c r="CF121" i="17"/>
  <c r="CG121" i="17"/>
  <c r="CF122" i="17"/>
  <c r="CG122" i="17"/>
  <c r="CF123" i="17"/>
  <c r="CG123" i="17"/>
  <c r="CF124" i="17"/>
  <c r="CG124" i="17"/>
  <c r="CF125" i="17"/>
  <c r="CG125" i="17"/>
  <c r="CF126" i="17"/>
  <c r="CG126" i="17"/>
  <c r="CF127" i="17"/>
  <c r="CG127" i="17"/>
  <c r="CF128" i="17"/>
  <c r="CG128" i="17"/>
  <c r="CF129" i="17"/>
  <c r="CG129" i="17"/>
  <c r="CF130" i="17"/>
  <c r="CG130" i="17"/>
  <c r="CF131" i="17"/>
  <c r="CG131" i="17"/>
  <c r="CF132" i="17"/>
  <c r="CG132" i="17"/>
  <c r="CF133" i="17"/>
  <c r="CG133" i="17"/>
  <c r="CF134" i="17"/>
  <c r="CG134" i="17"/>
  <c r="CF135" i="17"/>
  <c r="CG135" i="17"/>
  <c r="CF137" i="17"/>
  <c r="CG137" i="17"/>
  <c r="CF138" i="17"/>
  <c r="CG138" i="17"/>
  <c r="CF139" i="17"/>
  <c r="CG139" i="17"/>
  <c r="CF140" i="17"/>
  <c r="CG140" i="17"/>
  <c r="CF141" i="17"/>
  <c r="CG141" i="17"/>
  <c r="CF142" i="17"/>
  <c r="CG142" i="17"/>
  <c r="CF143" i="17"/>
  <c r="CG143" i="17"/>
  <c r="CF144" i="17"/>
  <c r="CG144" i="17"/>
  <c r="CF145" i="17"/>
  <c r="CG145" i="17"/>
  <c r="CF146" i="17"/>
  <c r="CG146" i="17"/>
  <c r="CF147" i="17"/>
  <c r="CG147" i="17"/>
  <c r="CF148" i="17"/>
  <c r="CG148" i="17"/>
  <c r="CF149" i="17"/>
  <c r="CG149" i="17"/>
  <c r="CF150" i="17"/>
  <c r="CG150" i="17"/>
  <c r="CF152" i="17"/>
  <c r="CG152" i="17"/>
  <c r="CF153" i="17"/>
  <c r="CG153" i="17"/>
  <c r="CF154" i="17"/>
  <c r="CG154" i="17"/>
  <c r="CF155" i="17"/>
  <c r="CG155" i="17"/>
  <c r="CF156" i="17"/>
  <c r="CG156" i="17"/>
  <c r="CF157" i="17"/>
  <c r="CG157" i="17"/>
  <c r="CF158" i="17"/>
  <c r="CG158" i="17"/>
  <c r="CF159" i="17"/>
  <c r="CG159" i="17"/>
  <c r="CF160" i="17"/>
  <c r="CG160" i="17"/>
  <c r="CF161" i="17"/>
  <c r="CG161" i="17"/>
  <c r="CF162" i="17"/>
  <c r="CG162" i="17"/>
  <c r="CF163" i="17"/>
  <c r="CG163" i="17"/>
  <c r="CF164" i="17"/>
  <c r="CG164" i="17"/>
  <c r="CF165" i="17"/>
  <c r="CG165" i="17"/>
  <c r="CF166" i="17"/>
  <c r="CG166" i="17"/>
  <c r="CF167" i="17"/>
  <c r="CG167" i="17"/>
  <c r="CF168" i="17"/>
  <c r="CG168" i="17"/>
  <c r="CF169" i="17"/>
  <c r="CG169" i="17"/>
  <c r="CF170" i="17"/>
  <c r="CG170" i="17"/>
  <c r="CF171" i="17"/>
  <c r="CG171" i="17"/>
  <c r="CF172" i="17"/>
  <c r="CG172" i="17"/>
  <c r="CF173" i="17"/>
  <c r="CG173" i="17"/>
  <c r="CF174" i="17"/>
  <c r="CG174" i="17"/>
  <c r="CF175" i="17"/>
  <c r="CG175" i="17"/>
  <c r="CF176" i="17"/>
  <c r="CG176" i="17"/>
  <c r="CF177" i="17"/>
  <c r="CG177" i="17"/>
  <c r="CF178" i="17"/>
  <c r="CG178" i="17"/>
  <c r="CF179" i="17"/>
  <c r="CG179" i="17"/>
  <c r="CF180" i="17"/>
  <c r="CG180" i="17"/>
  <c r="CF181" i="17"/>
  <c r="CG181" i="17"/>
  <c r="CA13" i="17"/>
  <c r="CB13" i="17"/>
  <c r="CA14" i="17"/>
  <c r="CB14" i="17"/>
  <c r="CA15" i="17"/>
  <c r="CB15" i="17"/>
  <c r="CA16" i="17"/>
  <c r="CB16" i="17"/>
  <c r="CA17" i="17"/>
  <c r="CB17" i="17"/>
  <c r="CA18" i="17"/>
  <c r="CB18" i="17"/>
  <c r="CA19" i="17"/>
  <c r="CB19" i="17"/>
  <c r="CA20" i="17"/>
  <c r="CB20" i="17"/>
  <c r="CA21" i="17"/>
  <c r="CB21" i="17"/>
  <c r="CA22" i="17"/>
  <c r="CB22" i="17"/>
  <c r="CA23" i="17"/>
  <c r="CB23" i="17"/>
  <c r="CA24" i="17"/>
  <c r="CB24" i="17"/>
  <c r="CA25" i="17"/>
  <c r="CB25" i="17"/>
  <c r="CA26" i="17"/>
  <c r="CB26" i="17"/>
  <c r="CA27" i="17"/>
  <c r="CB27" i="17"/>
  <c r="CA28" i="17"/>
  <c r="CB28" i="17"/>
  <c r="CA29" i="17"/>
  <c r="CB29" i="17"/>
  <c r="CA30" i="17"/>
  <c r="CB30" i="17"/>
  <c r="CA31" i="17"/>
  <c r="CB31" i="17"/>
  <c r="CA32" i="17"/>
  <c r="CB32" i="17"/>
  <c r="CA33" i="17"/>
  <c r="CB33" i="17"/>
  <c r="CA34" i="17"/>
  <c r="CB34" i="17"/>
  <c r="CA35" i="17"/>
  <c r="CB35" i="17"/>
  <c r="CA36" i="17"/>
  <c r="CB36" i="17"/>
  <c r="CA37" i="17"/>
  <c r="CB37" i="17"/>
  <c r="CA38" i="17"/>
  <c r="CB38" i="17"/>
  <c r="CA39" i="17"/>
  <c r="CB39" i="17"/>
  <c r="CA40" i="17"/>
  <c r="CB40" i="17"/>
  <c r="CA41" i="17"/>
  <c r="CB41" i="17"/>
  <c r="CA42" i="17"/>
  <c r="CB42" i="17"/>
  <c r="CA43" i="17"/>
  <c r="CB43" i="17"/>
  <c r="CA44" i="17"/>
  <c r="CB44" i="17"/>
  <c r="CA45" i="17"/>
  <c r="CB45" i="17"/>
  <c r="CA46" i="17"/>
  <c r="CB46" i="17"/>
  <c r="CA47" i="17"/>
  <c r="CB47" i="17"/>
  <c r="CA48" i="17"/>
  <c r="CB48" i="17"/>
  <c r="CA49" i="17"/>
  <c r="CB49" i="17"/>
  <c r="CA50" i="17"/>
  <c r="CB50" i="17"/>
  <c r="CA51" i="17"/>
  <c r="CB51" i="17"/>
  <c r="CA52" i="17"/>
  <c r="CB52" i="17"/>
  <c r="CA53" i="17"/>
  <c r="CB53" i="17"/>
  <c r="CA54" i="17"/>
  <c r="CB54" i="17"/>
  <c r="CA55" i="17"/>
  <c r="CB55" i="17"/>
  <c r="CA56" i="17"/>
  <c r="CB56" i="17"/>
  <c r="CA57" i="17"/>
  <c r="CB57" i="17"/>
  <c r="CA58" i="17"/>
  <c r="CB58" i="17"/>
  <c r="CA59" i="17"/>
  <c r="CB59" i="17"/>
  <c r="CA60" i="17"/>
  <c r="CB60" i="17"/>
  <c r="CA61" i="17"/>
  <c r="CB61" i="17"/>
  <c r="CA62" i="17"/>
  <c r="CB62" i="17"/>
  <c r="CA63" i="17"/>
  <c r="CB63" i="17"/>
  <c r="CA64" i="17"/>
  <c r="CB64" i="17"/>
  <c r="CA65" i="17"/>
  <c r="CB65" i="17"/>
  <c r="CA66" i="17"/>
  <c r="CB66" i="17"/>
  <c r="CA67" i="17"/>
  <c r="CB67" i="17"/>
  <c r="CA68" i="17"/>
  <c r="CB68" i="17"/>
  <c r="CA69" i="17"/>
  <c r="CB69" i="17"/>
  <c r="CA70" i="17"/>
  <c r="CB70" i="17"/>
  <c r="CA71" i="17"/>
  <c r="CB71" i="17"/>
  <c r="CA72" i="17"/>
  <c r="CB72" i="17"/>
  <c r="CA73" i="17"/>
  <c r="CB73" i="17"/>
  <c r="CA74" i="17"/>
  <c r="CB74" i="17"/>
  <c r="CA75" i="17"/>
  <c r="CB75" i="17"/>
  <c r="CA76" i="17"/>
  <c r="CB76" i="17"/>
  <c r="CA78" i="17"/>
  <c r="CB78" i="17"/>
  <c r="CA79" i="17"/>
  <c r="CB79" i="17"/>
  <c r="CA80" i="17"/>
  <c r="CB80" i="17"/>
  <c r="CA81" i="17"/>
  <c r="CB81" i="17"/>
  <c r="CA82" i="17"/>
  <c r="CB82" i="17"/>
  <c r="CA83" i="17"/>
  <c r="CB83" i="17"/>
  <c r="CA84" i="17"/>
  <c r="CB84" i="17"/>
  <c r="CA85" i="17"/>
  <c r="CB85" i="17"/>
  <c r="CA86" i="17"/>
  <c r="CB86" i="17"/>
  <c r="CA87" i="17"/>
  <c r="CB87" i="17"/>
  <c r="CA88" i="17"/>
  <c r="CB88" i="17"/>
  <c r="CA89" i="17"/>
  <c r="CB89" i="17"/>
  <c r="CA90" i="17"/>
  <c r="CB90" i="17"/>
  <c r="CA91" i="17"/>
  <c r="CB91" i="17"/>
  <c r="CA92" i="17"/>
  <c r="CB92" i="17"/>
  <c r="CA93" i="17"/>
  <c r="CB93" i="17"/>
  <c r="CA94" i="17"/>
  <c r="CB94" i="17"/>
  <c r="CA95" i="17"/>
  <c r="CB95" i="17"/>
  <c r="CA96" i="17"/>
  <c r="CB96" i="17"/>
  <c r="CA97" i="17"/>
  <c r="CB97" i="17"/>
  <c r="CA98" i="17"/>
  <c r="CB98" i="17"/>
  <c r="CA99" i="17"/>
  <c r="CB99" i="17"/>
  <c r="CA100" i="17"/>
  <c r="CB100" i="17"/>
  <c r="CA101" i="17"/>
  <c r="CB101" i="17"/>
  <c r="CA102" i="17"/>
  <c r="CB102" i="17"/>
  <c r="CA103" i="17"/>
  <c r="CB103" i="17"/>
  <c r="CA104" i="17"/>
  <c r="CB104" i="17"/>
  <c r="CA105" i="17"/>
  <c r="CB105" i="17"/>
  <c r="CA106" i="17"/>
  <c r="CB106" i="17"/>
  <c r="CA107" i="17"/>
  <c r="CB107" i="17"/>
  <c r="CA108" i="17"/>
  <c r="CB108" i="17"/>
  <c r="CA109" i="17"/>
  <c r="CB109" i="17"/>
  <c r="CA110" i="17"/>
  <c r="CB110" i="17"/>
  <c r="CA111" i="17"/>
  <c r="CB111" i="17"/>
  <c r="CA112" i="17"/>
  <c r="CB112" i="17"/>
  <c r="CA113" i="17"/>
  <c r="CB113" i="17"/>
  <c r="CA114" i="17"/>
  <c r="CB114" i="17"/>
  <c r="CA115" i="17"/>
  <c r="CB115" i="17"/>
  <c r="CA116" i="17"/>
  <c r="CB116" i="17"/>
  <c r="CA117" i="17"/>
  <c r="CB117" i="17"/>
  <c r="CA118" i="17"/>
  <c r="CB118" i="17"/>
  <c r="CA119" i="17"/>
  <c r="CB119" i="17"/>
  <c r="CA120" i="17"/>
  <c r="CB120" i="17"/>
  <c r="CA121" i="17"/>
  <c r="CB121" i="17"/>
  <c r="CA122" i="17"/>
  <c r="CB122" i="17"/>
  <c r="CA123" i="17"/>
  <c r="CB123" i="17"/>
  <c r="CA124" i="17"/>
  <c r="CB124" i="17"/>
  <c r="CA125" i="17"/>
  <c r="CB125" i="17"/>
  <c r="CA126" i="17"/>
  <c r="CB126" i="17"/>
  <c r="CA127" i="17"/>
  <c r="CB127" i="17"/>
  <c r="CA128" i="17"/>
  <c r="CB128" i="17"/>
  <c r="CA129" i="17"/>
  <c r="CB129" i="17"/>
  <c r="CA137" i="17"/>
  <c r="CB137" i="17"/>
  <c r="CA138" i="17"/>
  <c r="CB138" i="17"/>
  <c r="CA139" i="17"/>
  <c r="CB139" i="17"/>
  <c r="CA140" i="17"/>
  <c r="CB140" i="17"/>
  <c r="CA141" i="17"/>
  <c r="CB141" i="17"/>
  <c r="CA142" i="17"/>
  <c r="CB142" i="17"/>
  <c r="CA143" i="17"/>
  <c r="CB143" i="17"/>
  <c r="CA144" i="17"/>
  <c r="CB144" i="17"/>
  <c r="CA145" i="17"/>
  <c r="CB145" i="17"/>
  <c r="CA146" i="17"/>
  <c r="CB146" i="17"/>
  <c r="CA147" i="17"/>
  <c r="CB147" i="17"/>
  <c r="CA148" i="17"/>
  <c r="CB148" i="17"/>
  <c r="CA149" i="17"/>
  <c r="CB149" i="17"/>
  <c r="CA150" i="17"/>
  <c r="CB150" i="17"/>
  <c r="CA152" i="17"/>
  <c r="CB152" i="17"/>
  <c r="CA153" i="17"/>
  <c r="CB153" i="17"/>
  <c r="CA154" i="17"/>
  <c r="CB154" i="17"/>
  <c r="CA155" i="17"/>
  <c r="CB155" i="17"/>
  <c r="CA156" i="17"/>
  <c r="CB156" i="17"/>
  <c r="CA157" i="17"/>
  <c r="CB157" i="17"/>
  <c r="CA158" i="17"/>
  <c r="CB158" i="17"/>
  <c r="CA159" i="17"/>
  <c r="CB159" i="17"/>
  <c r="CA160" i="17"/>
  <c r="CB160" i="17"/>
  <c r="CA161" i="17"/>
  <c r="CB161" i="17"/>
  <c r="CA162" i="17"/>
  <c r="CB162" i="17"/>
  <c r="CA163" i="17"/>
  <c r="CB163" i="17"/>
  <c r="CA164" i="17"/>
  <c r="CB164" i="17"/>
  <c r="CA165" i="17"/>
  <c r="CB165" i="17"/>
  <c r="CA166" i="17"/>
  <c r="CB166" i="17"/>
  <c r="CA167" i="17"/>
  <c r="CB167" i="17"/>
  <c r="CA168" i="17"/>
  <c r="CB168" i="17"/>
  <c r="CA169" i="17"/>
  <c r="CB169" i="17"/>
  <c r="CA170" i="17"/>
  <c r="CB170" i="17"/>
  <c r="CA171" i="17"/>
  <c r="CB171" i="17"/>
  <c r="CA172" i="17"/>
  <c r="CB172" i="17"/>
  <c r="CA173" i="17"/>
  <c r="CB173" i="17"/>
  <c r="CA174" i="17"/>
  <c r="CB174" i="17"/>
  <c r="CA175" i="17"/>
  <c r="CB175" i="17"/>
  <c r="CA176" i="17"/>
  <c r="CB176" i="17"/>
  <c r="CA177" i="17"/>
  <c r="CB177" i="17"/>
  <c r="CA178" i="17"/>
  <c r="CB178" i="17"/>
  <c r="CA179" i="17"/>
  <c r="CB179" i="17"/>
  <c r="CA180" i="17"/>
  <c r="CB180" i="17"/>
  <c r="CA181" i="17"/>
  <c r="CB181" i="17"/>
  <c r="BV78" i="17"/>
  <c r="BW78" i="17"/>
  <c r="BV79" i="17"/>
  <c r="BW79" i="17"/>
  <c r="BV80" i="17"/>
  <c r="BW80" i="17"/>
  <c r="BV81" i="17"/>
  <c r="BW81" i="17"/>
  <c r="BV82" i="17"/>
  <c r="BW82" i="17"/>
  <c r="BV83" i="17"/>
  <c r="BW83" i="17"/>
  <c r="BV84" i="17"/>
  <c r="BW84" i="17"/>
  <c r="BV85" i="17"/>
  <c r="BW85" i="17"/>
  <c r="BV86" i="17"/>
  <c r="BW86" i="17"/>
  <c r="BV87" i="17"/>
  <c r="BW87" i="17"/>
  <c r="BV88" i="17"/>
  <c r="BW88" i="17"/>
  <c r="BV89" i="17"/>
  <c r="BW89" i="17"/>
  <c r="BV90" i="17"/>
  <c r="BW90" i="17"/>
  <c r="BV91" i="17"/>
  <c r="BW91" i="17"/>
  <c r="BV92" i="17"/>
  <c r="BW92" i="17"/>
  <c r="BV93" i="17"/>
  <c r="BW93" i="17"/>
  <c r="BV94" i="17"/>
  <c r="BW94" i="17"/>
  <c r="BV95" i="17"/>
  <c r="BW95" i="17"/>
  <c r="BV96" i="17"/>
  <c r="BW96" i="17"/>
  <c r="BV97" i="17"/>
  <c r="BW97" i="17"/>
  <c r="BV98" i="17"/>
  <c r="BW98" i="17"/>
  <c r="BV99" i="17"/>
  <c r="BW99" i="17"/>
  <c r="BV100" i="17"/>
  <c r="BW100" i="17"/>
  <c r="BV101" i="17"/>
  <c r="BW101" i="17"/>
  <c r="BV102" i="17"/>
  <c r="BW102" i="17"/>
  <c r="BV103" i="17"/>
  <c r="BW103" i="17"/>
  <c r="BV104" i="17"/>
  <c r="BW104" i="17"/>
  <c r="BV105" i="17"/>
  <c r="BW105" i="17"/>
  <c r="BV106" i="17"/>
  <c r="BW106" i="17"/>
  <c r="BV107" i="17"/>
  <c r="BW107" i="17"/>
  <c r="BV108" i="17"/>
  <c r="BW108" i="17"/>
  <c r="BV109" i="17"/>
  <c r="BW109" i="17"/>
  <c r="BV110" i="17"/>
  <c r="BW110" i="17"/>
  <c r="BV111" i="17"/>
  <c r="BW111" i="17"/>
  <c r="BV112" i="17"/>
  <c r="BW112" i="17"/>
  <c r="BV113" i="17"/>
  <c r="BW113" i="17"/>
  <c r="BV114" i="17"/>
  <c r="BW114" i="17"/>
  <c r="BV115" i="17"/>
  <c r="BW115" i="17"/>
  <c r="BV116" i="17"/>
  <c r="BW116" i="17"/>
  <c r="BV117" i="17"/>
  <c r="BW117" i="17"/>
  <c r="BV118" i="17"/>
  <c r="BW118" i="17"/>
  <c r="BV119" i="17"/>
  <c r="BW119" i="17"/>
  <c r="BV120" i="17"/>
  <c r="BW120" i="17"/>
  <c r="BV121" i="17"/>
  <c r="BW121" i="17"/>
  <c r="BV122" i="17"/>
  <c r="BW122" i="17"/>
  <c r="BV123" i="17"/>
  <c r="BW123" i="17"/>
  <c r="BV124" i="17"/>
  <c r="BW124" i="17"/>
  <c r="BV125" i="17"/>
  <c r="BW125" i="17"/>
  <c r="BV126" i="17"/>
  <c r="BW126" i="17"/>
  <c r="BV127" i="17"/>
  <c r="BW127" i="17"/>
  <c r="BV128" i="17"/>
  <c r="BW128" i="17"/>
  <c r="BV129" i="17"/>
  <c r="BW129" i="17"/>
  <c r="BV137" i="17"/>
  <c r="BW137" i="17"/>
  <c r="BV138" i="17"/>
  <c r="BW138" i="17"/>
  <c r="BV139" i="17"/>
  <c r="BW139" i="17"/>
  <c r="BV140" i="17"/>
  <c r="BW140" i="17"/>
  <c r="BV141" i="17"/>
  <c r="BW141" i="17"/>
  <c r="BV142" i="17"/>
  <c r="BW142" i="17"/>
  <c r="BV143" i="17"/>
  <c r="BW143" i="17"/>
  <c r="BV144" i="17"/>
  <c r="BW144" i="17"/>
  <c r="BV145" i="17"/>
  <c r="BW145" i="17"/>
  <c r="BV146" i="17"/>
  <c r="BW146" i="17"/>
  <c r="BV147" i="17"/>
  <c r="BW147" i="17"/>
  <c r="BV148" i="17"/>
  <c r="BW148" i="17"/>
  <c r="BV149" i="17"/>
  <c r="BW149" i="17"/>
  <c r="BV150" i="17"/>
  <c r="BW150" i="17"/>
  <c r="BV152" i="17"/>
  <c r="BW152" i="17"/>
  <c r="BV153" i="17"/>
  <c r="BW153" i="17"/>
  <c r="BV154" i="17"/>
  <c r="BW154" i="17"/>
  <c r="BV155" i="17"/>
  <c r="BW155" i="17"/>
  <c r="BV156" i="17"/>
  <c r="BW156" i="17"/>
  <c r="BV157" i="17"/>
  <c r="BW157" i="17"/>
  <c r="BV158" i="17"/>
  <c r="BW158" i="17"/>
  <c r="BV159" i="17"/>
  <c r="BW159" i="17"/>
  <c r="BV160" i="17"/>
  <c r="BW160" i="17"/>
  <c r="BV161" i="17"/>
  <c r="BW161" i="17"/>
  <c r="BV162" i="17"/>
  <c r="BW162" i="17"/>
  <c r="BV163" i="17"/>
  <c r="BW163" i="17"/>
  <c r="BV164" i="17"/>
  <c r="BW164" i="17"/>
  <c r="BV165" i="17"/>
  <c r="BW165" i="17"/>
  <c r="BV166" i="17"/>
  <c r="BW166" i="17"/>
  <c r="BV167" i="17"/>
  <c r="BW167" i="17"/>
  <c r="BV168" i="17"/>
  <c r="BW168" i="17"/>
  <c r="BV169" i="17"/>
  <c r="BW169" i="17"/>
  <c r="BV170" i="17"/>
  <c r="BW170" i="17"/>
  <c r="BV171" i="17"/>
  <c r="BW171" i="17"/>
  <c r="BV172" i="17"/>
  <c r="BW172" i="17"/>
  <c r="BV173" i="17"/>
  <c r="BW173" i="17"/>
  <c r="BV174" i="17"/>
  <c r="BW174" i="17"/>
  <c r="BV175" i="17"/>
  <c r="BW175" i="17"/>
  <c r="BV176" i="17"/>
  <c r="BW176" i="17"/>
  <c r="BV177" i="17"/>
  <c r="BW177" i="17"/>
  <c r="BV178" i="17"/>
  <c r="BW178" i="17"/>
  <c r="BV179" i="17"/>
  <c r="BW179" i="17"/>
  <c r="BV180" i="17"/>
  <c r="BW180" i="17"/>
  <c r="BV181" i="17"/>
  <c r="BW181" i="17"/>
  <c r="BV13" i="17"/>
  <c r="BW13" i="17"/>
  <c r="BV14" i="17"/>
  <c r="BW14" i="17"/>
  <c r="BV15" i="17"/>
  <c r="BW15" i="17"/>
  <c r="BV16" i="17"/>
  <c r="BW16" i="17"/>
  <c r="BV17" i="17"/>
  <c r="BW17" i="17"/>
  <c r="BV18" i="17"/>
  <c r="BW18" i="17"/>
  <c r="BV19" i="17"/>
  <c r="BW19" i="17"/>
  <c r="BV20" i="17"/>
  <c r="BW20" i="17"/>
  <c r="BV21" i="17"/>
  <c r="BW21" i="17"/>
  <c r="BV22" i="17"/>
  <c r="BW22" i="17"/>
  <c r="BV23" i="17"/>
  <c r="BW23" i="17"/>
  <c r="BV24" i="17"/>
  <c r="BW24" i="17"/>
  <c r="BV25" i="17"/>
  <c r="BW25" i="17"/>
  <c r="BV26" i="17"/>
  <c r="BW26" i="17"/>
  <c r="BV27" i="17"/>
  <c r="BW27" i="17"/>
  <c r="BV28" i="17"/>
  <c r="BW28" i="17"/>
  <c r="BV29" i="17"/>
  <c r="BW29" i="17"/>
  <c r="BV30" i="17"/>
  <c r="BW30" i="17"/>
  <c r="BV31" i="17"/>
  <c r="BW31" i="17"/>
  <c r="BV32" i="17"/>
  <c r="BW32" i="17"/>
  <c r="BV33" i="17"/>
  <c r="BW33" i="17"/>
  <c r="BV34" i="17"/>
  <c r="BW34" i="17"/>
  <c r="BV35" i="17"/>
  <c r="BW35" i="17"/>
  <c r="BV36" i="17"/>
  <c r="BW36" i="17"/>
  <c r="BV37" i="17"/>
  <c r="BW37" i="17"/>
  <c r="BV38" i="17"/>
  <c r="BW38" i="17"/>
  <c r="BV39" i="17"/>
  <c r="BW39" i="17"/>
  <c r="BV40" i="17"/>
  <c r="BW40" i="17"/>
  <c r="BV41" i="17"/>
  <c r="BW41" i="17"/>
  <c r="BV42" i="17"/>
  <c r="BW42" i="17"/>
  <c r="BV43" i="17"/>
  <c r="BW43" i="17"/>
  <c r="BV44" i="17"/>
  <c r="BW44" i="17"/>
  <c r="BV45" i="17"/>
  <c r="BW45" i="17"/>
  <c r="BV46" i="17"/>
  <c r="BW46" i="17"/>
  <c r="BV47" i="17"/>
  <c r="BW47" i="17"/>
  <c r="BV48" i="17"/>
  <c r="BW48" i="17"/>
  <c r="BV49" i="17"/>
  <c r="BW49" i="17"/>
  <c r="BV50" i="17"/>
  <c r="BW50" i="17"/>
  <c r="BV51" i="17"/>
  <c r="BW51" i="17"/>
  <c r="BV52" i="17"/>
  <c r="BW52" i="17"/>
  <c r="BV53" i="17"/>
  <c r="BW53" i="17"/>
  <c r="BV54" i="17"/>
  <c r="BW54" i="17"/>
  <c r="BV55" i="17"/>
  <c r="BW55" i="17"/>
  <c r="BV56" i="17"/>
  <c r="BW56" i="17"/>
  <c r="BV57" i="17"/>
  <c r="BW57" i="17"/>
  <c r="BV58" i="17"/>
  <c r="BW58" i="17"/>
  <c r="BV59" i="17"/>
  <c r="BW59" i="17"/>
  <c r="BV60" i="17"/>
  <c r="BW60" i="17"/>
  <c r="BV61" i="17"/>
  <c r="BW61" i="17"/>
  <c r="BV62" i="17"/>
  <c r="BW62" i="17"/>
  <c r="BV63" i="17"/>
  <c r="BW63" i="17"/>
  <c r="BV64" i="17"/>
  <c r="BW64" i="17"/>
  <c r="BV65" i="17"/>
  <c r="BW65" i="17"/>
  <c r="BV66" i="17"/>
  <c r="BW66" i="17"/>
  <c r="BV67" i="17"/>
  <c r="BW67" i="17"/>
  <c r="BV68" i="17"/>
  <c r="BW68" i="17"/>
  <c r="BV69" i="17"/>
  <c r="BW69" i="17"/>
  <c r="BV70" i="17"/>
  <c r="BW70" i="17"/>
  <c r="BV71" i="17"/>
  <c r="BW71" i="17"/>
  <c r="BV72" i="17"/>
  <c r="BW72" i="17"/>
  <c r="BV73" i="17"/>
  <c r="BW73" i="17"/>
  <c r="BV74" i="17"/>
  <c r="BW74" i="17"/>
  <c r="BV75" i="17"/>
  <c r="BW75" i="17"/>
  <c r="BV76" i="17"/>
  <c r="BW76" i="17"/>
  <c r="CQ12" i="15"/>
  <c r="CP12" i="15"/>
  <c r="CQ11" i="15"/>
  <c r="CP11" i="15"/>
  <c r="CQ12" i="14"/>
  <c r="CP12" i="14"/>
  <c r="CQ11" i="14"/>
  <c r="CP11" i="14"/>
  <c r="CQ12" i="19"/>
  <c r="CP12" i="19"/>
  <c r="CQ11" i="19"/>
  <c r="CP11" i="19"/>
  <c r="CQ12" i="18"/>
  <c r="CP12" i="18"/>
  <c r="CQ11" i="18"/>
  <c r="CP11" i="18"/>
  <c r="CQ12" i="16"/>
  <c r="CP12" i="16"/>
  <c r="CQ11" i="16"/>
  <c r="CP11" i="16"/>
  <c r="CQ12" i="17"/>
  <c r="CP12" i="17"/>
  <c r="CQ11" i="17"/>
  <c r="CP11" i="17"/>
  <c r="CL12" i="15"/>
  <c r="CK12" i="15"/>
  <c r="CL11" i="15"/>
  <c r="CK11" i="15"/>
  <c r="CL12" i="14"/>
  <c r="CK12" i="14"/>
  <c r="CL11" i="14"/>
  <c r="CK11" i="14"/>
  <c r="CL12" i="19"/>
  <c r="CK12" i="19"/>
  <c r="CL11" i="19"/>
  <c r="CK11" i="19"/>
  <c r="CL12" i="18"/>
  <c r="CK12" i="18"/>
  <c r="CL11" i="18"/>
  <c r="CK11" i="18"/>
  <c r="CL12" i="16"/>
  <c r="CK12" i="16"/>
  <c r="CL11" i="16"/>
  <c r="CK11" i="16"/>
  <c r="CL12" i="17"/>
  <c r="CK12" i="17"/>
  <c r="CL11" i="17"/>
  <c r="CK11" i="17"/>
  <c r="CG12" i="15"/>
  <c r="CF12" i="15"/>
  <c r="CG11" i="15"/>
  <c r="CF11" i="15"/>
  <c r="CG12" i="14"/>
  <c r="CF12" i="14"/>
  <c r="CG11" i="14"/>
  <c r="CF11" i="14"/>
  <c r="CG12" i="19"/>
  <c r="CF12" i="19"/>
  <c r="CG11" i="19"/>
  <c r="CF11" i="19"/>
  <c r="CG12" i="18"/>
  <c r="CF12" i="18"/>
  <c r="CG11" i="18"/>
  <c r="CF11" i="18"/>
  <c r="CG12" i="16"/>
  <c r="CF12" i="16"/>
  <c r="CG11" i="16"/>
  <c r="CF11" i="16"/>
  <c r="CG12" i="17"/>
  <c r="CF12" i="17"/>
  <c r="CG11" i="17"/>
  <c r="CF11" i="17"/>
  <c r="CB12" i="15"/>
  <c r="CA12" i="15"/>
  <c r="CB11" i="15"/>
  <c r="CA11" i="15"/>
  <c r="CB12" i="14"/>
  <c r="CA12" i="14"/>
  <c r="CB11" i="14"/>
  <c r="CA11" i="14"/>
  <c r="CB12" i="19"/>
  <c r="CA12" i="19"/>
  <c r="CB11" i="19"/>
  <c r="CA11" i="19"/>
  <c r="CB12" i="18"/>
  <c r="CA12" i="18"/>
  <c r="CB11" i="18"/>
  <c r="CA11" i="18"/>
  <c r="CB12" i="16"/>
  <c r="CA12" i="16"/>
  <c r="CB11" i="16"/>
  <c r="CA11" i="16"/>
  <c r="CB12" i="17"/>
  <c r="CA12" i="17"/>
  <c r="CB11" i="17"/>
  <c r="CA11" i="17"/>
  <c r="BW12" i="15"/>
  <c r="BV12" i="15"/>
  <c r="BW11" i="15"/>
  <c r="BV11" i="15"/>
  <c r="BW12" i="14"/>
  <c r="BV12" i="14"/>
  <c r="BW11" i="14"/>
  <c r="BV11" i="14"/>
  <c r="BW12" i="19"/>
  <c r="BV12" i="19"/>
  <c r="BW11" i="19"/>
  <c r="BV11" i="19"/>
  <c r="BW12" i="18"/>
  <c r="BV12" i="18"/>
  <c r="BW11" i="18"/>
  <c r="BV11" i="18"/>
  <c r="BV12" i="17"/>
  <c r="BW12" i="17"/>
  <c r="BW11" i="17"/>
  <c r="BV11" i="17"/>
  <c r="AO205" i="19"/>
  <c r="B11" i="15"/>
  <c r="D70" i="15"/>
  <c r="D51" i="15"/>
  <c r="D11" i="15"/>
  <c r="AO70" i="15"/>
  <c r="AO61" i="15"/>
  <c r="AO51" i="15"/>
  <c r="AO48" i="15"/>
  <c r="AO41" i="15"/>
  <c r="AO25" i="15"/>
  <c r="AO19" i="15"/>
  <c r="AO11" i="15"/>
  <c r="B11" i="14"/>
  <c r="D40" i="14"/>
  <c r="D25" i="14"/>
  <c r="D11" i="14"/>
  <c r="AO52" i="14"/>
  <c r="AO45" i="14"/>
  <c r="AO40" i="14"/>
  <c r="AO36" i="14"/>
  <c r="AO29" i="14"/>
  <c r="AO28" i="14"/>
  <c r="AO26" i="14"/>
  <c r="AO25" i="14"/>
  <c r="AO21" i="14"/>
  <c r="AO16" i="14"/>
  <c r="AO11" i="14"/>
  <c r="B11" i="19"/>
  <c r="D191" i="19"/>
  <c r="D169" i="19"/>
  <c r="D121" i="19"/>
  <c r="D105" i="19"/>
  <c r="D64" i="19"/>
  <c r="D11" i="19"/>
  <c r="AO218" i="19"/>
  <c r="AO214" i="19"/>
  <c r="AO195" i="19"/>
  <c r="AO191" i="19"/>
  <c r="AO172" i="19"/>
  <c r="AO169" i="19"/>
  <c r="AO158" i="19"/>
  <c r="AO157" i="19"/>
  <c r="AO149" i="19"/>
  <c r="AO148" i="19"/>
  <c r="AO141" i="19"/>
  <c r="AO134" i="19"/>
  <c r="AO122" i="19"/>
  <c r="AO121" i="19"/>
  <c r="AO117" i="19"/>
  <c r="AO114" i="19"/>
  <c r="AO113" i="19"/>
  <c r="AO110" i="19"/>
  <c r="AO105" i="19"/>
  <c r="AO107" i="19"/>
  <c r="AO96" i="19"/>
  <c r="AO94" i="19"/>
  <c r="AO90" i="19"/>
  <c r="AO87" i="19"/>
  <c r="AO83" i="19"/>
  <c r="AO77" i="19"/>
  <c r="AO76" i="19"/>
  <c r="AO68" i="19"/>
  <c r="AO64" i="19"/>
  <c r="AO44" i="19"/>
  <c r="AO40" i="19"/>
  <c r="AO24" i="19"/>
  <c r="AO11" i="19"/>
  <c r="B11" i="18"/>
  <c r="D11" i="18"/>
  <c r="D19" i="18"/>
  <c r="D39" i="18"/>
  <c r="D60" i="18"/>
  <c r="AO62" i="18"/>
  <c r="AO60" i="18"/>
  <c r="AO55" i="18"/>
  <c r="AO54" i="18"/>
  <c r="AO39" i="18"/>
  <c r="AO35" i="18"/>
  <c r="AO29" i="18"/>
  <c r="AO19" i="18"/>
  <c r="AO14" i="18"/>
  <c r="AO11" i="18"/>
  <c r="D68" i="16"/>
  <c r="D129" i="16"/>
  <c r="D152" i="16"/>
  <c r="AO162" i="16"/>
  <c r="AO160" i="16"/>
  <c r="AO158" i="16"/>
  <c r="AO152" i="16"/>
  <c r="AO145" i="16"/>
  <c r="AO138" i="16"/>
  <c r="AO129" i="16"/>
  <c r="AO111" i="16"/>
  <c r="AO106" i="16"/>
  <c r="AO99" i="16"/>
  <c r="AO91" i="16"/>
  <c r="AO82" i="16"/>
  <c r="AO68" i="16"/>
  <c r="AO62" i="16"/>
  <c r="AO59" i="16"/>
  <c r="AO43" i="16"/>
  <c r="AO39" i="16"/>
  <c r="AO36" i="16"/>
  <c r="AO33" i="16"/>
  <c r="AO31" i="16"/>
  <c r="AO17" i="16"/>
  <c r="B11" i="17"/>
  <c r="D152" i="17"/>
  <c r="D137" i="17"/>
  <c r="D78" i="17"/>
  <c r="D11" i="17"/>
  <c r="AO176" i="17"/>
  <c r="AO171" i="17"/>
  <c r="AO163" i="17"/>
  <c r="AO161" i="17"/>
  <c r="AO152" i="17"/>
  <c r="AO148" i="17"/>
  <c r="AO146" i="17"/>
  <c r="AO141" i="17"/>
  <c r="AO137" i="17"/>
  <c r="AO121" i="17"/>
  <c r="AO118" i="17"/>
  <c r="AO113" i="17"/>
  <c r="AO100" i="17"/>
  <c r="AO85" i="17"/>
  <c r="AO82" i="17"/>
  <c r="AO78" i="17"/>
  <c r="AO72" i="17"/>
  <c r="AO61" i="17"/>
  <c r="AO57" i="17"/>
  <c r="AO48" i="17"/>
  <c r="AO35" i="17"/>
  <c r="AO20" i="17"/>
  <c r="AO14" i="17"/>
  <c r="AO11" i="17"/>
</calcChain>
</file>

<file path=xl/sharedStrings.xml><?xml version="1.0" encoding="utf-8"?>
<sst xmlns="http://schemas.openxmlformats.org/spreadsheetml/2006/main" count="4725" uniqueCount="2094">
  <si>
    <t>ALCALDÍA DE BUCARAMANGA</t>
  </si>
  <si>
    <t>RESULTADO CUATRIENIO</t>
  </si>
  <si>
    <t>PROGRAMA</t>
  </si>
  <si>
    <t>INDICADOR DE PRODUCTO</t>
  </si>
  <si>
    <t>NOMBRE INDICADOR</t>
  </si>
  <si>
    <t>ESPERADO CUATRIENIO</t>
  </si>
  <si>
    <t>RESPONSABLE</t>
  </si>
  <si>
    <t>POND</t>
  </si>
  <si>
    <t>META DE RESULTADO</t>
  </si>
  <si>
    <t>LÍNEA BASE</t>
  </si>
  <si>
    <t>META DE PRODUCTO</t>
  </si>
  <si>
    <t>SECTOR</t>
  </si>
  <si>
    <t>LÍNEA ESTRATÉGICA</t>
  </si>
  <si>
    <t>COMPONENTE</t>
  </si>
  <si>
    <t>RUBRO PPTAL</t>
  </si>
  <si>
    <t>PLAN DE DESARROLLO 2016 - 2019 "GOBIERNO DE LAS CIUDADANAS Y LOS CIUDADANOS"</t>
  </si>
  <si>
    <t>LÍNEA ESTRATÉGICA 1: GOBERNANZA DEMOCRÁTICA</t>
  </si>
  <si>
    <t>LÍNEA ESTRATÉGICA 3: SOSTENIBILIDAD AMBIENTAL</t>
  </si>
  <si>
    <t>LÍNEA ESTRATÉGICA 4: CALIDAD DE VIDA</t>
  </si>
  <si>
    <t>LÍNEA ESTRATÉGICA 5: PRODUCTIVIDAD Y GENERACIÓN DE OPORTUNIDADES</t>
  </si>
  <si>
    <t>LÍNEA ESTRATÉGICA 6: INFRAESTRUCTURA Y CONECTIVIDAD</t>
  </si>
  <si>
    <t>LÍNEA ESTRATÉGICA 2: INCLUSIÓN SOCIAL</t>
  </si>
  <si>
    <t>Implementar y mantener la estrategia de casas para nuevos liderazgos.</t>
  </si>
  <si>
    <t>Implementar y mantener la estrategia escuela de liderazgo para mujeres las Mil Manuelas.</t>
  </si>
  <si>
    <t>Realizar 35 actividades o iniciativas para promover, visibilizar y empoderar el gobierno escolar en las instituciones educativas oficiales.</t>
  </si>
  <si>
    <t>Crear y mantener 1 sección web en línea para que la ciudadanía pueda consultar el presupuesto y vigilar su aprobación y ejecución.</t>
  </si>
  <si>
    <t>Ejecutar 4 planes de socialización del proyecto de acuerdo del presupuesto municipal previa presentación al Concejo.</t>
  </si>
  <si>
    <t>Celebrar 4 cabildos ciudadanos para asignar presupuesto a obras comunitarias y discutir otros asuntos del presupuesto.</t>
  </si>
  <si>
    <t>Implementar y mantener 1 estrategia de implementación del acuerdo de presupuestos participativos y del decreto reglamentario.</t>
  </si>
  <si>
    <t>Implementar 1 estrategia para la formación y capacitación técnica en planeación participativa para los ciudadanos bumangueses.</t>
  </si>
  <si>
    <t>Implementar y mantener 1 estrategia de comunicaciones para difundir las iniciativas de la Administración Municipal y promover el debate público sobre temas de gobierno y de ciudad.</t>
  </si>
  <si>
    <t>Implementar y mantener 1 Plan de medios para informar a la ciudadanía sobre las políticas e iniciativas del gobierno.</t>
  </si>
  <si>
    <t>Implementar y mantener 1 estrategia de comunicaciones para difundir las acciones de la Administración Municipal y promover el debate público sobre temas de gobierno y de ciudad en la emisora cultural.</t>
  </si>
  <si>
    <t>Convocar y realizar 40 ruedas de prensa por el despacho del Alcalde.</t>
  </si>
  <si>
    <t>Implementar y mantener 1 estrategia de comunicación para promover la participación ciudadana sobre asuntos de interés públicos.</t>
  </si>
  <si>
    <t>Implementar y mantener 1 estrategia para la creación y promoción del Consejo Municipal de participación ciudadana.</t>
  </si>
  <si>
    <t>Implementar y mantener 1 estrategia para difundir la ley 1757 de 2015 y promover la apropiación por parte de la ciudadanía de los mecanismos allí establecidos.</t>
  </si>
  <si>
    <t>Implementar y mantener 1 estrategia de gobierno para la aplicación cabal de la ley 1757 de 2015 de participación ciudadana.</t>
  </si>
  <si>
    <t>Implementar y mantener 1 estrategia para la promoción y el fortalecimiento de las veedurías.</t>
  </si>
  <si>
    <t>Implementar y mantener 1 estrategia para el fortalecimiento del Consejo Municipal de Desarrollo Rural.</t>
  </si>
  <si>
    <t>Crear 1 cargo del nivel directivo o asesor para que la coordinación de los asuntos de prensa y comunicaciones (Jefe de Prensa).</t>
  </si>
  <si>
    <t>Crear 1 cargo del nivel directivo y/o asesor adscrito al despacho del Alcalde como encargado de asuntos de participación ciudadana.</t>
  </si>
  <si>
    <t>Convocar y realizar 48 conversatorios con organizaciones sociales, organizaciones políticas, periodísticas o grupos de líderes de opinión para discutir asuntos del gobierno y la ciudad.</t>
  </si>
  <si>
    <t>Implementar y mantener 1 sección en la página web institucional para informar sobre los debates, las relaciones y los acuerdos con el Concejo e interactuar con la ciudadanía.</t>
  </si>
  <si>
    <t>Implementar y mantener 1 sección en la página web institucional para que la ciudadanía pueda compartir textos, imágenes, audios y videos sobre condiciones y problemas de la ciudad o propuestas de política.</t>
  </si>
  <si>
    <t>Beneficiar al 100% de los ediles con pago de EPS, Pensión, ARL y póliza de vida.</t>
  </si>
  <si>
    <t>Implementar y mantener 1 estrategia para fortalecer la Unidad de Desarrollo Comunitario - UNDECO.</t>
  </si>
  <si>
    <t>Realizar ejercicios de participación y construcción del territorio con 100 Juntas de Acción Comunal - JAC.</t>
  </si>
  <si>
    <t>Implementar y mantener la estrategia "Voces de los comuneros".</t>
  </si>
  <si>
    <t>Realizar 2 actividades de dotación para ediles con el fin de apoyar su ejercicio democrático.</t>
  </si>
  <si>
    <t>Realizar 4 concursos "embellece tu barrio".</t>
  </si>
  <si>
    <t>Brindar 10.000 entradas gratuitas a ediles, dignatarios y afiliados de las JAL y JAC a espacios de recreación y cultura.</t>
  </si>
  <si>
    <t>Realizar 80 reuniones en el territorio con Juntas Administradoras Locales - JAL para discutir política pública y problemas de la comunidad.</t>
  </si>
  <si>
    <t>Desarrollar 1 estrategia para la formación de los conciliadores de las JAC que promuevan una cultura de trasformación de los conflictos cotidianos en la comunidad para disminuir los índices de violencia por intolerancia social.</t>
  </si>
  <si>
    <t>Realizar 8 actividades para el fortalecimiento del Consejo Territorial de Planeación.</t>
  </si>
  <si>
    <t>Construir o adecuar 1 espacio de trabajo con equipamiento para ediles.</t>
  </si>
  <si>
    <t>Implementar y mantener 1 plataforma de interacción, registro de información y visibilización en línea para Juntas de Acción Comunal, Juntas Administradoras Locales y comités de desarrollo y control social.</t>
  </si>
  <si>
    <t>Mantener el acompañamiento y/o asesoría al 100% de los comites de desarrollo y control social que lo requieran.</t>
  </si>
  <si>
    <t>Mantener 1 sección en línea y actualizada sobre los planes anti-corrupción y su cumplimiento.</t>
  </si>
  <si>
    <t>Implementar y mantener 1 sección en línea y actualizada de los planes de compras y adquisiciones y su ejecución.</t>
  </si>
  <si>
    <t>Mantener 1 sección en línea y actualizada sobre el Plan de Desarrollo y su ejecución.</t>
  </si>
  <si>
    <t>Implementar y mantener 1 sección en línea y actualizada para que la ciudadanía pueda seguir la ejecución y los costos de las obras de infraestructura.</t>
  </si>
  <si>
    <t>Implementar y mantener 1 sección en línea y actualizada sobre los contratos de prestación de servicios celebrados por la Administración Central.</t>
  </si>
  <si>
    <t>Implementar y mantener 1 sección en línea y actualizada sobre la ejecución de los proyectos estratégicos.</t>
  </si>
  <si>
    <t>Implementar y mantener 1 sección en línea y actualizada sobre los gastos de funcionamiento de la Administración Central.</t>
  </si>
  <si>
    <t>Celebrar 7 reuniones populares para rendir cuentas de la ejecución del Plan de Desarrollo y la ejecución del presupuesto.</t>
  </si>
  <si>
    <t>Realizar 4 audiencias de participación metropolitana en conjunto con la Alcaldía de Floridablanca.</t>
  </si>
  <si>
    <t>Realizar 4 audiencias de participación metropolitana en conjunto con la Alcaldía de Piedecuesta.</t>
  </si>
  <si>
    <t>Realizar 4 audiencias de participación metropolitana en conjunto con la Alcaldía de Girón.</t>
  </si>
  <si>
    <t>Realizar 8 juntas abiertas del Área Metropolitana de Bucaramanga con presencia de los integrantes de la junta metropolitana y participación de la comunidad para una discusión pública sobre asuntos metropolitanos.</t>
  </si>
  <si>
    <t>Formular e implementar 1 estrategia de comunicación para difundir los procesos de contratación pública de selección abierta y promover la participación de oferentes así como el control social ciudadano.</t>
  </si>
  <si>
    <t>Elaborar y difundir 16 informes de contratación pública.</t>
  </si>
  <si>
    <t>Implementar y mantener actualizado en línea 1 registro de intereses privados de los secretarios y sub-secretarios así como de los asesores del despacho del alcalde.</t>
  </si>
  <si>
    <t>Formular e implementar 1 plan de la excelencia por la transparencia enfocado al mejoramiento continuo del índice ITEP en todas sus dimensiones.</t>
  </si>
  <si>
    <t>Actualizar la estrategia integral de gobierno para la aplicación cabal de los postulados y mandatos de la ley 1712 de 2014 de transparencia y del derecho al acceso a la información pública.</t>
  </si>
  <si>
    <t>Actualizar el manual de contratación.</t>
  </si>
  <si>
    <t>Crear 1 cargo del nivel directivo y/o asesor adscrito al despacho del Alcalde como encargado de asuntos de transparencia en la gestión pública.</t>
  </si>
  <si>
    <t>Implementar y mantener 1 estrategia para publicar en línea necesidades de trabajo o de provisión de servicios del municipio y recopilar hojas de vida o propuestas (Tu Talento es lo que Vale).</t>
  </si>
  <si>
    <t>Implementar y mantener 1 sección en línea y actualizada dentro de la página web institucional para consultar todos los procesos de contratación pública.</t>
  </si>
  <si>
    <t>Mantener 1 sección en línea dentro de la página web institucional con información actualizada sobre decretos y resolución de la Administración así como de proyectos de acuerdo y acuerdos municipales.</t>
  </si>
  <si>
    <t>Implementar y mantener 1 estrategia para la socialización del plan anti-corrupción y atención al ciudadano.</t>
  </si>
  <si>
    <t>Publicar mantener en línea el 100% de la información sobre la estructura orgánica, las funciones y los deberes de las dependencias así como los medios de contacto y/o servicios de estas.</t>
  </si>
  <si>
    <t>Publicar y mantener actualizado en línea el directorio de servidores públicos.</t>
  </si>
  <si>
    <t>Publicar y mantener actualizado en línea el manual de funciones de la Administración Central.</t>
  </si>
  <si>
    <t>Realizar 1 caracterización de las personas que requieren trámites y servicios administrativos del gobierno municipal.</t>
  </si>
  <si>
    <t>Implementar y mantener 1 estrategia de comunicaciones para difundir y promover la oferta institucional así como de sus funciones, deberes y/u obligaciones legales dirigida a la población con enfoque diferencial.</t>
  </si>
  <si>
    <t>NUEVOS LIDERAZGOS</t>
  </si>
  <si>
    <t>PRESUPUESTOS INCLUYENTES</t>
  </si>
  <si>
    <t>CIUDADANÍA EMPODERADA Y DEBATE PÚBLICO</t>
  </si>
  <si>
    <t>INSTITUCIONES DEMOCRÁTICAS DE BASE  FORTALECIDAS E INCLUYENTES</t>
  </si>
  <si>
    <t>RENDICIÓN DE CUENTAS PERMANENTE E INTERACTIVA</t>
  </si>
  <si>
    <t>CULTURA METROPOLITANA Y CIUDAD REGIÓN: PARTICIPACIÓN QUE ATRAVIESA FRONTERAS</t>
  </si>
  <si>
    <t>GOBIERNO TRANSPARENTE</t>
  </si>
  <si>
    <t>GOBIERNO COMPRENSIBLE Y ACCESIBLE</t>
  </si>
  <si>
    <t>UTSP</t>
  </si>
  <si>
    <t>IMCT</t>
  </si>
  <si>
    <t>AMB</t>
  </si>
  <si>
    <t>Formular e implementar 1 plan de la excelencia para la gestión de PQRSD en la Administración Municipal (procedimientos e infraestructura).</t>
  </si>
  <si>
    <t>Crear 1 cargo del nivel directivo y/o asesor para coordinar la atención a la comunidad en la administración municipal.</t>
  </si>
  <si>
    <t>Implementar y mantener 1 red incluyente de asesores de la comunidad en las oficinas de la Administración Municipal.</t>
  </si>
  <si>
    <t>Crear e implementar 2 "Centros de atención municipal especializados (CAME)".</t>
  </si>
  <si>
    <t>Implementar y mantener el observatorio de acciones constitucionales (derechos de petición, tutelas, acciones populares y acciones de cumplimiento).</t>
  </si>
  <si>
    <t>Implementar y mantener 1 estrategia para la prevención del daño antijurídico.</t>
  </si>
  <si>
    <t>Implementar y mantener 1 sistema de información misional que agilice el registro, seguimiento y control de los asuntos de la secretaría jurídica.</t>
  </si>
  <si>
    <t>Ajustar y mantener implementado el Plan Institucional de Capacitación y Formación y el Plan de Bienestar y Estímulos.</t>
  </si>
  <si>
    <t>Mantener 1 sistema de gestión y control certificado.</t>
  </si>
  <si>
    <t>Realizar 3 auditorías de seguimiento por el ente certificador.</t>
  </si>
  <si>
    <t>Realizar 1 auditoría de recertificación por el ente certificador.</t>
  </si>
  <si>
    <t>Formular e implementar el Programa de Gestión Documental - PGD y el Plan Institucional de Archivos - PINAR.</t>
  </si>
  <si>
    <t>Formular e implementar 1 estrategia de gobierno para la aplicación cabal de la ley 1551 de 2012 por medio de la cual se dictaron normas para modernizar la organización y el funcionamiento de los municipios.</t>
  </si>
  <si>
    <t>Formular e implementar 1 estrategia de gobierno para la aplicación cabal de la ley 1474 de 2011 estatuto anti-corrupción y el CONPES 167 de 2013.</t>
  </si>
  <si>
    <t>Implementar y mantener el 100% de los procesos necesarios para la formulación y ejecución del Plan Anti-corrupción y Atención al Ciudadano.</t>
  </si>
  <si>
    <t>Formular e implementar 1 plan de modernización de la planta de personal.</t>
  </si>
  <si>
    <t>Crear 1 cargo del nivel directivo y/o asesor adscrito al despacho del Alcalde encargado de la coordinación del gabinete municipal (Jefe de Gabinete).</t>
  </si>
  <si>
    <t>Adecuar física y tecnológicamente el archivo de planos.</t>
  </si>
  <si>
    <t>Celebrar 20 acuerdos populares en el territorio para comprometer acciones diversas de gobierno ante problemas comunitarios.</t>
  </si>
  <si>
    <t>Formular e implementar 1 plan institucional en Bomberos de Bucaramanga.</t>
  </si>
  <si>
    <t>Formular e implementar 1 plan de adquisición de equipos tecnológicos.</t>
  </si>
  <si>
    <t>Formular e implementar 1 plan de fortalecimiento institucional para la Dirección de Tránsito de Bucaramanga.</t>
  </si>
  <si>
    <t>Mantener actualizada la base de datos del SISBEN.</t>
  </si>
  <si>
    <t>Implementar la nueva metodología SISBEN 4.</t>
  </si>
  <si>
    <t>Readecuar 1 oficina para el SISBEN</t>
  </si>
  <si>
    <t>Mantener el fortalecimiento del grupo de clasificación socioeconómico y estadístico.</t>
  </si>
  <si>
    <t>Mantener actualizada la base de datos de estratificación urbana y rural.</t>
  </si>
  <si>
    <t>Realizar la revisión general de la estratificación urbana y rural y su respectiva socialización.</t>
  </si>
  <si>
    <t>Implementar y mantener 1 estrategia para fortalecer el observatorio metropolitano y ampliar su alcance.</t>
  </si>
  <si>
    <t>Crear 4 rankings MI (Medición Integral) Ciudad.</t>
  </si>
  <si>
    <t>Crear y mantener 1 banco de datos y estadísticas para la gestión pública.</t>
  </si>
  <si>
    <t>Apoyar 4 investigaciones académicas sobre temas urbanos de Bucaramanga que contribuyan a la comprensión de un problema público y a la formulación de políticas para solucionarlo.</t>
  </si>
  <si>
    <t>Implementar y mantener 1 estrategia de comunicación y pedagógica para promover la apropiación del territorio y para fortalecer el conocimiento de la propia ciudad entre los ciudadanos.</t>
  </si>
  <si>
    <t>Implementar y mantener 1 plataforma en línea sobre temas y datos actualizados de la ciudad (historia, cultura, turismo, geografía, economía, sociales, movilidad, espacio público entre otros factores).</t>
  </si>
  <si>
    <t>Crear y mantener el libro virtual o plataforma en línea de la historia de las comunas.</t>
  </si>
  <si>
    <t>Garantizar que 3 documentos financieros estén disponibles y sean de fácil acceso e interpretación.</t>
  </si>
  <si>
    <t>Realizar 16 videos que permitan dar a conocer de manera didáctica al ciudadano la información financiera del municipio.</t>
  </si>
  <si>
    <t>Implementar y mantener la norma internacional de información financiera - NIIF.</t>
  </si>
  <si>
    <t>Actualizar el estatuto tributario.</t>
  </si>
  <si>
    <t>Realizar 5 acciones tendientes al fortalecimiento de los ingresos.</t>
  </si>
  <si>
    <t>Realizar y mantener actualizado en línea 1 inventario del los bienes inmuebles del municipio.</t>
  </si>
  <si>
    <t>Incorporar 300 predios de propiedad del municipio cuya titulación se encuentra pendiente.</t>
  </si>
  <si>
    <t>Adquirir el 100% de los predios requeridos para la ejecución de obras de desarrollo para la ciudad.</t>
  </si>
  <si>
    <t>Sistematizar el 100% de los procesos que adelantan las inspecciones de policía.</t>
  </si>
  <si>
    <t>Descongestionar 9.000 procesos de las inspecciones iniciados antes del 2012 y que impiden la buena atención al ciudadano.</t>
  </si>
  <si>
    <t>Formular e implementar 1 plan de descongestión y gestión.</t>
  </si>
  <si>
    <t>Formular e implementar 1 estrategia robusta de transparencia en las inspecciones.</t>
  </si>
  <si>
    <t>Crear 4 cargos supernumerarios para la descongestión de las inspecciones municipales de policía.</t>
  </si>
  <si>
    <t>Mejorar y equipar las 2 sedes de comisaría de familia (Norte y Joya).</t>
  </si>
  <si>
    <t>Adecuar y equipar las 2 sedes nuevas de comisaría de familia (Oriente y Sur).</t>
  </si>
  <si>
    <t>Digitalizar y sistematizar el 100% el procedimiento del funcionamiento de las comisarías de familia.</t>
  </si>
  <si>
    <t>Implementar y mantener 1 plan de mejoramiento en las comisarías de familia.</t>
  </si>
  <si>
    <t xml:space="preserve">Realizar 8 capacitaciones dirigidas a servidores públicos en lo atinente al régimen disciplinario de los servidores públicos. </t>
  </si>
  <si>
    <t>Crear y mantener 1 base de datos que permita tener acceso ágil a la información de procesos que se adelantan.</t>
  </si>
  <si>
    <t>Mantener el seguimiento, asesoría y evaluación a los 19 procesos de la Administración Central.</t>
  </si>
  <si>
    <t>Implementar y mantener 1 estrategia de gobierno para la promoción y adopción de la Cultura de la Legalidad y la Integridad para Colombia CLIC entre los servidores públicos y la ciudadanía.</t>
  </si>
  <si>
    <t>Realizar 8 capacitaciones en materia de contratación estatal dirigida a servidores públicos.</t>
  </si>
  <si>
    <t>Implementar y mantener 1 estrategia de comunicaciones pedagógica para socializar y fortalecer el sentido de la ética en la gestión pública entre las diversas dependencias.</t>
  </si>
  <si>
    <t>Bomberos</t>
  </si>
  <si>
    <t>DADEP</t>
  </si>
  <si>
    <t>NUEVO MODELO DE ATENCIÓN A LA CIUDADANÍA</t>
  </si>
  <si>
    <t>ACCIONES CONSTITUCIONALES Y ACCIONES LEGALES: RESPUESTA Y GESTIÓN SOCIAL Y ESTRATÉGICA</t>
  </si>
  <si>
    <t>ADMINISTRACIÓN ARTICULADA Y COHERENTE</t>
  </si>
  <si>
    <t>UNA CIUDAD VISIBLE QUE TOMA DECISIONES INTELIGENTES</t>
  </si>
  <si>
    <t>FINANZAS PÚBLICAS SOSTENIBLES Y COMPRENSIBLES PARA LA CIUDADANÍA</t>
  </si>
  <si>
    <t>GESTIÓN INTELIGENTE DEL PATRIMONIO INMOBILIARIO MUNICIPAL</t>
  </si>
  <si>
    <t>INSPECCIONES Y COMISARÍAS QUE FUNCIONAN</t>
  </si>
  <si>
    <t>CULTURA DE LA LEGALIDAD Y LA ÉTICA PÚBLICA</t>
  </si>
  <si>
    <t>Lograr y mantener el 100% de la implementación del componente TIC servicios.</t>
  </si>
  <si>
    <t>Lograr y mantener el 100% de la implementación del componente TIC gobierno abierto.</t>
  </si>
  <si>
    <t>Lograr y mantener el 100% de la implementación del componente TIC gestión.</t>
  </si>
  <si>
    <t>Lograr y mantener el 100% de la implementación del componente seguridad de la información y protección de datos.</t>
  </si>
  <si>
    <t>Adecuar y mantener en funcionamiento los 8 puntos VIVE DIGITAL.</t>
  </si>
  <si>
    <t>Mantener en funcionamiento el VIVE LAB.</t>
  </si>
  <si>
    <t>Capacitar 5.000 ciudadanos en los puntos  VIVE DIGITAL y VIVE LAB.</t>
  </si>
  <si>
    <t>Atender 30.000 ciudadanos en los puntos  VIVE DIGITAL y VIVE LAB.</t>
  </si>
  <si>
    <t>Construir y mantener 1 punto VIVE DIGITAL.</t>
  </si>
  <si>
    <t>Crear y/o documentar 4 sistemas de información pertenecientes al Core de la Alcaldía.</t>
  </si>
  <si>
    <t>Implementar 1 ambiente de desarrollo y prueba para los sistemas de información de la Alcaldía.</t>
  </si>
  <si>
    <t>Mantener actualizados 10 grupos de contenidos de información pública en el portal web.</t>
  </si>
  <si>
    <t>Formular y mantener 2 planes de implementación de Gobierno en Línea de los Institutos Descentralizados y las Instituciones Educativas Oficiales.</t>
  </si>
  <si>
    <t>Rediseñar la web de portales web.</t>
  </si>
  <si>
    <t>CIUDAD MODELO EN GOBIERNO EN LÍNEA</t>
  </si>
  <si>
    <t>VIVE DIGITAL PARA LAS CIUDADANAS Y CIUDADANOS</t>
  </si>
  <si>
    <t>GESTIÓN Y MEJORAMIENTO DE LOS SISTEMAS DE INFORMACIÓN</t>
  </si>
  <si>
    <t>TECNOLOGÍA PARA LA INTERACCIÓN CIUDADANA</t>
  </si>
  <si>
    <t>Realizar visita de control de obra al 100% de las obras licenciadas por los curadores urbanos.</t>
  </si>
  <si>
    <t>Realizar visita de control de obra al 100% de las obras sin licencia.</t>
  </si>
  <si>
    <t>Realizar visita de control de obra al 100% de las obras que presenten queja o solicitud.</t>
  </si>
  <si>
    <t>Elaborar 1 documento guía para la aplicación de los elementos relevantes del POT.</t>
  </si>
  <si>
    <t>Desarrollar el plug-in para el POT on-line.</t>
  </si>
  <si>
    <t>Realizar 1 estudio para aplicar la plusvalía en el municipio.</t>
  </si>
  <si>
    <t>Realizar 1 estudios de estructuración zonal.</t>
  </si>
  <si>
    <t>Mantener actualizado el expediente municipal.</t>
  </si>
  <si>
    <t>Actualizar la lista indicativa de Bienes de Interés Cultural - BIC.</t>
  </si>
  <si>
    <t>Conformar y mantener el equipo de diseño del taller de arquitectura.</t>
  </si>
  <si>
    <t>Realizar 150 propuestas para proyectos básicos que contengan los lineamientos de diseño urbano.</t>
  </si>
  <si>
    <t>Estructurar 1 Plan Integral Zonal - PIZ.</t>
  </si>
  <si>
    <t>Ejecutar 1 Plan Integral Zonal.</t>
  </si>
  <si>
    <t>Realizar 1 estudio que contenga los lineamientos y directrices generales del gran bosque de los cerros orientales de escala metropolitana.</t>
  </si>
  <si>
    <t>Formular el Plan Maestro de Espacio Público.</t>
  </si>
  <si>
    <t>Realizar el 100% de los diseños, estudios, consultorías e interventorías para ejecutar los proyectos y las obras del Plan de Desarrollo 2016 - 2019 y otros planes de ciudad.</t>
  </si>
  <si>
    <t>Ajustar el Plan Local de Seguridad Vial.</t>
  </si>
  <si>
    <t>Formular e implementar el Plan Estratégico de Seguridad Vial en METROLÍNEA.</t>
  </si>
  <si>
    <t>Apoyar el proceso de formulación y ejecución del Plan Maestro Santander Life en coordinación con el Área Metropolitana de Bucaramanga.</t>
  </si>
  <si>
    <t>Elaborar 1 documento guía que contenga la norma, lineamientos y procesos para la legalización de asentamientos.</t>
  </si>
  <si>
    <t>Elaborar 1 documento guía que contenga el proceso para obtener la titularidad del predio en barrios legalizados.</t>
  </si>
  <si>
    <t>Revisar y asignar las nomenclaturas de 10 barrios legalizados.</t>
  </si>
  <si>
    <t>Implementar y mantener 1 capítulo especial dentro del observatorio metropolitano para estudiar los territorios vulnerables y generar información sobre sus condiciones y problemáticas.</t>
  </si>
  <si>
    <t>Realizar 20 audiencias con representantes de las fuerzas vivas de la ciudad, la comunidad afectada y los medios de comunicación para dar a conocer y discutir la realidad de los territorios vulnerables.</t>
  </si>
  <si>
    <t>Realizar el Plan Maestro Conjunto para el desarrollo del Valle del Río de Oro en coordinación con el Área Metropolitana de Bucaramanga y el municipio de Girón.</t>
  </si>
  <si>
    <t>Formular 1 plan de acción conjunto para el desarrollo y el mejoramiento de la infraestructura pública en el sur de Bucaramanga, norte de Floridablanca en coordinación con el Área Metropolitana y la Alcaldía de dicho municipio.</t>
  </si>
  <si>
    <t>Implementar y mantener 1 estrategia de mejoramiento del ornato en sectores limítrofes con los municipios de Girón y Floridablanca en coordinación con el Área Metropolitana de Bucaramanga.</t>
  </si>
  <si>
    <t>Crear y mantener 1 centro de estudios urbanos y territoriales en el Área Metropolitana de Bucaramanga.</t>
  </si>
  <si>
    <t>Generar 8 espacios de encuentro entre gabinetes para el diálogo y coordinación institucional con el gobierno del municipio de Girón.</t>
  </si>
  <si>
    <t>Generar 8 espacios de encuentro entre gabinetes para el diálogo y coordinación institucional con el gobierno del municipio de Floridablanca.</t>
  </si>
  <si>
    <t>IMEBU</t>
  </si>
  <si>
    <t>ORDENAMIENTO TERRITORIAL EN MARHA</t>
  </si>
  <si>
    <t>DISEÑO URBANO INTELIGENTE Y SUSTENTABLE</t>
  </si>
  <si>
    <t>UNA CIUDAD QUE HACE Y EJECUTA PLANES</t>
  </si>
  <si>
    <t>TERRITORIOS VULNERABLES, TERRITORIOS VISIBLES</t>
  </si>
  <si>
    <t>TERRITORIOS METROPOLITANOS, PLANES CONJUNTOS</t>
  </si>
  <si>
    <t>Lograr una calificación de 85 sobre 100 en el componente visibilidad en el Índice de Transparencia de las Entidades Públicas - ITEP.</t>
  </si>
  <si>
    <t>Lograr una calificación de 80 sobre 100 en el componente de control y sanción en el Índice de Transparencia de las Entidades Públicas - ITEP.</t>
  </si>
  <si>
    <t>Lograr que el 60% de los ciudadanos confíe en la gestión del Alcalde/Gobierno Municipal de acuerdo a la encuesta Cómo Vamos.</t>
  </si>
  <si>
    <t>Lograr que el 60% de los ciudadanos considere que la Alcaldía es transparente en sus actividades de acuerdo a encuesta Cómo Vamos.</t>
  </si>
  <si>
    <t>Lograr una calificación de 90 en el componente exposición de la información del IGA.</t>
  </si>
  <si>
    <t>GOBIERNO PARTICIPATIVO Y ABIERTO</t>
  </si>
  <si>
    <t>Aumentar en un 30% los ingresos provenientes del impuesto predial.</t>
  </si>
  <si>
    <t>Lograr una calificación de 85 en el Índice de Desempeño Integral del DNP.</t>
  </si>
  <si>
    <t>Mantener una calificación de solvente en el Índice de Desempeño Fiscal del DNP.</t>
  </si>
  <si>
    <t>Lograr una calificación de 80 en el componente organización de la información del IGA.</t>
  </si>
  <si>
    <t>Lograr la probabilidad del 75% de cumplir la función administrativa según INTEGRA.</t>
  </si>
  <si>
    <t>Solvente</t>
  </si>
  <si>
    <t>Alcanzar un 85% de nivel de satisfacción en trámites electrónicos.</t>
  </si>
  <si>
    <t>Lograr que 10.000 ciudadanos usen datos públicos y participen por redes electrónicas.</t>
  </si>
  <si>
    <t>Lograr una calificación de 90 en el Índice de Gobierno Abierto - IGA.</t>
  </si>
  <si>
    <t>Disminuir a 1.400 número de quejas presentadas por las obras que se ejecutan.</t>
  </si>
  <si>
    <t>Lograr 10.000 M2 de espacio público efectivo por aportes de deberes urbanísticos.</t>
  </si>
  <si>
    <t>Lograr la evaluación del 100% del modelo territorial planteado en el Plan de Ordenamiento Territorial - POT.</t>
  </si>
  <si>
    <t>Construir 20 obras de infraestructura de espacio público ideadas por el taller de arquitectura.</t>
  </si>
  <si>
    <t>Construir 10 obras o proyectos de infraestructura pública en territorios limítrofes concertados con el Área.</t>
  </si>
  <si>
    <t>GOBIERNO LEGAL Y EFECTIVO</t>
  </si>
  <si>
    <t>GOBIERNO MUNICIPAL EN LÍNEA</t>
  </si>
  <si>
    <t>GOBERNANZA URBANA</t>
  </si>
  <si>
    <t>Implementar y mantener 1 estrategia para el informe anual de rendición de cuentas en cultura.</t>
  </si>
  <si>
    <t>Realizar 16 brigadas extramurales de atención al habitante de calle.</t>
  </si>
  <si>
    <t>Mantener 500 cupos de servicios integrales intramurales y/o extramurales para habitantes de calle.</t>
  </si>
  <si>
    <t>Brindar asistencia exequial al 100% de los habitantes de calle que se encuentran dentro del censo.</t>
  </si>
  <si>
    <t>Implementar y mantener 1 estrategia en salud, alimentación y aseo para el habitante de calle.</t>
  </si>
  <si>
    <t>Fortalecer la estrategia para la caracterización, atención y seguimiento de la situación de los habitantes de calle.</t>
  </si>
  <si>
    <t>Mantener 1 programa de plan retorno para habitante de calle.</t>
  </si>
  <si>
    <t>Garantizar y mantener 200 cupos de atención integral en procesos de habilitación y rehabilitación a niñas, niños y adolescentes con discapacidad en extrema vulnerabilidad.</t>
  </si>
  <si>
    <t>Garantizar 210 cupos en programas de rehabilitación integral a personas adultas en extrema vulnerabilidad con discapacidad, física, visual, auditiva, cognitiva, psicosocial y múltiple.</t>
  </si>
  <si>
    <t>Crear y mantener 1 unidad generadora de datos que realice el registro de localización y caracterización de las personas con discapacidad.</t>
  </si>
  <si>
    <t>Implementar y mantener la estrategia de rehabilitación basada en la comunidad en las instituciones que ofrecen los servicios de habilitación y rehabilitación a través del Comité Local de RBC.</t>
  </si>
  <si>
    <t>Mantener el banco de ayudas técnicas, tecnológicas e informáticas BATI.</t>
  </si>
  <si>
    <t>Implementar y mantener 1 programa de  orientación ocupacional y proyecto de vida a personas con discapacidad física, auditiva, visual, cognitiva, psicosocial y múltiple.</t>
  </si>
  <si>
    <t>Mantener 1 intérprete de lengua de señas colombiana que garantice a la población con discapacidad auditiva el acceso a la información, las comunicaciones y los servicios que ofrece la administración municipal.</t>
  </si>
  <si>
    <t>Realizar 4 conmemoraciones del día nacional de las personas con discapacidad.</t>
  </si>
  <si>
    <t>Brindar 24.000 entradas a personas con discapacidad a espacios de recreación, deporte y cultura.</t>
  </si>
  <si>
    <t>Mantener a 400 niñas, niños y adolescentes con discapacidad cognitiva, visual, física, auditiva y múltiple, que no se encuentran incluidos en instituciones educativas oficiales con atención integral en habilitación y rehabilitación.</t>
  </si>
  <si>
    <t>Mantener 11 personas como apoyos de modelo lingüístico e intérpretes de lengua de señas colombiana en instituciones educativas oficiales para la atención de niñas, niños y adolescentes con discapacidad auditiva.</t>
  </si>
  <si>
    <t>Mantener la atención a 300 niñas, niños y adolescentes en condición de discapacidad auditiva mediante los apoyos del modelo lingüísticos e intérpretes en lenguas de señas Colombiana.</t>
  </si>
  <si>
    <t>Mantener el Plan Municipal de Discapacidad.</t>
  </si>
  <si>
    <t>Desarrollar 4 eventos deportivos y recreativos dirigido a población con discapacidad.</t>
  </si>
  <si>
    <t>Implementar y mantener 1 sistema de orientación, capacitación, apoyo y asesoría con enfoque diferencial para minorías étnicas.</t>
  </si>
  <si>
    <t>Apoyar 4 campañas de sensibilización social contra la discriminación étnica.</t>
  </si>
  <si>
    <t>Desarrollar 4 campañas de sensibilización social contra la discriminación social y para la prevención de infecciones de transmisión sexual.</t>
  </si>
  <si>
    <t>Realizar 4 mesas de trabajo con comunidades LGTBI para determinar el diagnóstico poblacional.</t>
  </si>
  <si>
    <t>Formular e implementar 1 Política Pública para las comunidades LGTBI.</t>
  </si>
  <si>
    <t>Realizar 4 campaña de prevención del consumo de sustancias psicoactivas con énfasis en población escolar.</t>
  </si>
  <si>
    <t>Implementar y mantener 1 estrategia basada en grupos de apoyo de pares en los colegios para acompañar a los jóvenes en condición de adicción a sustancias psicoactivas.</t>
  </si>
  <si>
    <t>Implementar y mantener 1 programa de atención inicial virtual y/o presencial con apoyo terapéutico para la población en condición de adicción a sustancias psicoactivas.</t>
  </si>
  <si>
    <t>Realizar 7 jornadas de promoción de la salud, prevención de infecciones de transmisión sexual en trabajadoras y trabajadores sexuales.</t>
  </si>
  <si>
    <t>Realizar 1 censo de la población trabajadora sexual.</t>
  </si>
  <si>
    <t>Implementar y mantener la ruta de atención a la población trabajadora sexual.</t>
  </si>
  <si>
    <t>Formular e implementar la Política Pública para la población trabajadora sexual.</t>
  </si>
  <si>
    <t>Mantener la ruta de seguridad para prevenir riesgos y proteger a víctimas del conflicto interno armado.</t>
  </si>
  <si>
    <t>Mantener actualizado el PAT, mapa de riesgos, plan de prevención y protección y el plan de contingencia.</t>
  </si>
  <si>
    <t>Realizar y mantener actualizada la caracterización de las víctimas.</t>
  </si>
  <si>
    <t>Mantener el fortalecimiento a la mesa de participación de víctimas.</t>
  </si>
  <si>
    <t>Mantener la ayuda humanitaria de urgencia y en transición incluyendo asistencia exequial al 100% de la población víctima del conflicto interno armado según requisitos de ley.</t>
  </si>
  <si>
    <t>Mantener el 100% de los procesos de retorno y reubicación a la población víctima del conflicto interno armado que se presente.</t>
  </si>
  <si>
    <t>Apoyar 7 iniciativas encaminadas a generar garantías de no repetición y reparación simbólica a víctimas del conflicto interno armado.</t>
  </si>
  <si>
    <t>Conmemorar el día de memoria y de solidaridad con las víctimas del conflicto interno armado.</t>
  </si>
  <si>
    <t>Mantener el apoyo logístico para la realización del comité territorial de justicia transicional con sus mesas temáticas.</t>
  </si>
  <si>
    <t>Mantener y mejorar el Centro de Atención Integral para las Víctimas del conflicto interno.</t>
  </si>
  <si>
    <t>Realizar 1 actividad enfocada a la participación de las organizaciones sociales de víctimas en torno a la agenda de paz y la reparación integral.</t>
  </si>
  <si>
    <t>Realizar 6 encuentros para la participación de mujeres víctimas del conflicto interno armado como sujetos de derechos en entornos familiares y escenarios de decisión.</t>
  </si>
  <si>
    <t>Formular e implementar el Plan de acción intersectorial de entornos saludables PAIE con población víctima del conflicto interno armado.</t>
  </si>
  <si>
    <t>Desarrollar 4 eventos deportivos y recreativos dirigidos a la población víctimas del conflicto interno armado.</t>
  </si>
  <si>
    <t>Apoyar 7 proyectos productivos para generación de ingresos en población víctimas del conflicto interno armado.</t>
  </si>
  <si>
    <t>Mantener 1 programa de temas de emprendimiento a personas en proceso de reintegración.</t>
  </si>
  <si>
    <t>Implementar y mantener 1 estrategia de apoyo a las iniciativas y programas de la Agencia Colombiana para la Reintegración - ACR.</t>
  </si>
  <si>
    <t>Implementar y mantener 1 estrategia para la inclusión laboral de actores del conflicto.</t>
  </si>
  <si>
    <t>Mantener el apoyo dotacional a los 2 centros de reclusión.</t>
  </si>
  <si>
    <t>Realizar 3 brigadas de ayuda humanitaria dirigida a la población carcelaria en los diferentes centros de reclusión.</t>
  </si>
  <si>
    <t>Desarrollar 8 eventos deportivos y recreativos dirigidos a la población carcelaria.</t>
  </si>
  <si>
    <t>HABITANTE DE CALLE</t>
  </si>
  <si>
    <t>MINORÍAS ÉTNICAS</t>
  </si>
  <si>
    <t>COMUNIDADES LGTBI</t>
  </si>
  <si>
    <t>PREVENCIÓN Y ATENCIÓN A POBLACIÓN EN CONDICIÓN DE ADICCIÓN A SUSTANCIAS PSICOACTIVAS</t>
  </si>
  <si>
    <t>TRABAJADORAS Y TRABAJADORES SEXUALES</t>
  </si>
  <si>
    <t>VÍCTIMAS DEL CONFLICTO INTERNO ARMADO</t>
  </si>
  <si>
    <t>POBLACIÓN EN PROCESO DE REINTEGRACIÓN</t>
  </si>
  <si>
    <t>POBLACIÓN CARCELARIA Y POSPENADOS</t>
  </si>
  <si>
    <t>Disminuir a 1,2% el índice de pobreza extrema.</t>
  </si>
  <si>
    <t>Disminuir a 0,397 el coeficiente de Gini.</t>
  </si>
  <si>
    <t>Mantener al 100% la cobertura en salud a la población víctima del conflicto interno armado.</t>
  </si>
  <si>
    <t>ATENCIÓN PRIORITARIA Y FOCALIZADA A GRUPOS DE POBLACIÓN VULNERABLE</t>
  </si>
  <si>
    <t>Fortalecer 1.500 padres, madres y otros cuidadores en capacidades para la crianza, la construcción de vínculos afectivos y su ejercicio de corresponsabilidad.</t>
  </si>
  <si>
    <t>Realizar el acompañamiento al 30% de las adolescentes gestantes y madres adolescentes.</t>
  </si>
  <si>
    <t>Brindar atención psicosocial especializada al 100% de las familias en condiciones de vulnerabilidad con niñas y niños con enfermedades crónicas y terminales que lo requieran.</t>
  </si>
  <si>
    <t>Realizar 4 jornadas de conmemoración del día de la niñez</t>
  </si>
  <si>
    <t>Realizar 4 dotaciones de material pedagógico, didáctico y lúdico a programas y/o centros de atención de primera infancia.</t>
  </si>
  <si>
    <t xml:space="preserve">Activar las rutas de atención para garantizar la inclusión social del 100% niñas y niños en situación de vulnerabilidad y/o riesgo con enfoque diferencial (discapacidad, víctimas, minorías étnicas, afrodescendientes). </t>
  </si>
  <si>
    <t>Implementar y mantener 1 centro de atención integral nocturno "Casa búho" para niñas y niños de 0 a 5 años.</t>
  </si>
  <si>
    <t>Actualizar la política pública de primera infancia, infancia, adolescencia y fortalecimiento familiar.</t>
  </si>
  <si>
    <t>Mantener el servicio exequial a niñas y niños de familias con extrema vulnerabilidad que así lo requieran.</t>
  </si>
  <si>
    <t>Implementar y mantener la estrategia "Mil días de vida" en IPS de atención materno infantil.</t>
  </si>
  <si>
    <t>Implementar y mantener 5 salas ERA en IPS públicas.</t>
  </si>
  <si>
    <t>Mantener al 100% de los casos por desnutrición en la niñez unidad de análisis.</t>
  </si>
  <si>
    <t>Mantener la estrategia AIEPI e IAMI en las IPS materno infantil.</t>
  </si>
  <si>
    <t>Realizar 8 jornadas de promoción de los derechos de niñas, niños y adolescentes.</t>
  </si>
  <si>
    <t>Brindar a 4.000 niñas y niños de 6 a 11 años programas para potenciar el desarrollo del aprendizaje,  juego,  desarrollo psicomotor, la creatividad y  las habilidades relacionales.</t>
  </si>
  <si>
    <t>Promover la participación y movilización social de 4.000 niñas,  niños y adolescentes dentro de la vida comunitaria.</t>
  </si>
  <si>
    <t>Mantener 1 estrategia de prevención del maltrato infantil, violencia sexual y violencia intrafamiliar.</t>
  </si>
  <si>
    <t xml:space="preserve">Mantener actualizada y validada la base de datos  de identificación de niñas y niños  en situación o riesgo de trabajo infantil de acuerdo con los lineamientos de política nacional de erradicación del trabajo infantil. </t>
  </si>
  <si>
    <t>Mantener 1 estrategia  comunitaria y familiar  para la erradicación de trabajo infantil en niñas, niños y adolescentes caracterizados.</t>
  </si>
  <si>
    <t>Mantener atención integral a 33 niños en la modalidad de semi-internado (refugio social).</t>
  </si>
  <si>
    <t>Brindar y atender a 75.000 niñas, niños y adolescentes con acceso gratuito en espacios de recreación y cultura.</t>
  </si>
  <si>
    <t>Realizar 4 jornadas de promoción de los derechos humanos para prevenir la violencia contra niñas y niños.</t>
  </si>
  <si>
    <t>Implementar y mantener 1 estrategia para la promoción de habilidades para la vida  en el marco de la estrategia de atención integral a niños, niñas y adolescentes con énfasis en prevención de embarazo en adolescentes.</t>
  </si>
  <si>
    <t>Implementar y mantener la estrategia "Trayectos y proyectos" para potenciar capacidades, proyectos de vida, emprendimientos juveniles.</t>
  </si>
  <si>
    <t>Implementar y mantener la estrategia "Me protejo, me protegen" rutas de acompañamiento y protección integral para adolescentes ante inobservancia, amenaza o vulneración de derechos.</t>
  </si>
  <si>
    <t>Mantener la atención integral al 100% de los menores infractores (SRPA).</t>
  </si>
  <si>
    <t>Incluir al 100% de los jóvenes infractores del SRPA en la estrategia de justicia juvenil restaurativa.</t>
  </si>
  <si>
    <t>Garantizar 1 hogar de paso para las niñas, niños y adolescentes en riesgo y/o vulnerabilidad.</t>
  </si>
  <si>
    <t>Realizar 1 convenio interinstitucional para la construcción y dotación de un centro de atención especializado para la atención de los adolescentes en conflicto con la ley, acorde a los requerimientos de la ley de infancia y adolescencia.</t>
  </si>
  <si>
    <t>Mantener las 6 casas de la juventud con una oferta programática del uso adecuado del tiempo libre.</t>
  </si>
  <si>
    <t>Vincular 3.000 jóvenes en los diferentes procesos democráticos de participación ciudadana.</t>
  </si>
  <si>
    <t>Vincular 5.000 jóvenes en procesos de formación en diferentes competencias de inclusión laboral, social, valores humanos, ambientales y organización juvenil.</t>
  </si>
  <si>
    <t>Implementar 10 procesos de comunicación estratégica mediante campañas de innovación para la promoción y prevención de flagelos juveniles.</t>
  </si>
  <si>
    <t>Actualizar y mantener la política pública de juventud.</t>
  </si>
  <si>
    <t>Formular e implementar 1 programa de prevención e inclusión social en jóvenes frente al consumo de sustancias psicoactivas y conductas disfuncionales en los ámbitos comunitario, familiar y escolar.</t>
  </si>
  <si>
    <t>Mantener el apoyo logístico a las familias beneficiadas del programa Familias en Acción.</t>
  </si>
  <si>
    <t>Brindar al 100% de la personas beneficiadas del programa Familias en Acción acceso gratuito en espacios de recreación y cultura.</t>
  </si>
  <si>
    <t>Formular e implementar la política pública de familia.</t>
  </si>
  <si>
    <t>Formular e implementar la política pública de libertad religiosa y de cultos.</t>
  </si>
  <si>
    <t>Implementar y mantener el programa "Bucaramanga y la familia al parque" (retretas, cultura y ciencia, mercadillo cultural - en los parque emblemáticos).</t>
  </si>
  <si>
    <t>Mantener a 560 adultos mayores adscritos a los centros vida del municipio en suministro de alimentación y nutrición.</t>
  </si>
  <si>
    <t>Mantener a 560 adultos mayores el servicio de transporte para asistir a los centros vida.</t>
  </si>
  <si>
    <t>Beneficiar y mantener a 600 adultos mayores en el programa de alimentación "compartamos Bucaramanga".</t>
  </si>
  <si>
    <t>Realizar 6 actividades de dotación a los Centros Vida.</t>
  </si>
  <si>
    <t>Realizar 4 actividades de celebración del día del adulto mayor.</t>
  </si>
  <si>
    <t>Mantener a 560 adultos mayores la atención primaria en salud y orientación psicosocial.</t>
  </si>
  <si>
    <t>Realizar 3 campañas de sensibilización a la comunidad en los derechos del adulto mayor y promoción de redes de apoyo.</t>
  </si>
  <si>
    <t>Implementar y mantener 1 programa que incentive la actividad productiva del adulto mayor.</t>
  </si>
  <si>
    <t>Mantener a 560 adultos mayores adscritos a los centros vida el auxilio exequial.</t>
  </si>
  <si>
    <t>Realizar 4 encuentros intergeneracionales para el adulto mayor en los Centros Vida y los corregimientos del Municipio.</t>
  </si>
  <si>
    <t>Beneficiar y mantener a 10.000 adultos mayores con el programa "Colombia mayor".</t>
  </si>
  <si>
    <t>Actualizar la política pública del adulto mayor.</t>
  </si>
  <si>
    <t>Beneficiar al 100% de los adultos mayores el acceso gratuito en espacios de recreación y cultura.</t>
  </si>
  <si>
    <t>Beneficiar 1.000 adultos mayores en situación de extrema vulnerabilidad con mercados de sustento y/o complementos nutricionales.</t>
  </si>
  <si>
    <t>Implementar 1 ruta turística a nivel local para la reacreación del adulto mayor.</t>
  </si>
  <si>
    <t>Destinar 6 consultoruos rosados para la atención prioritaria de mujeres adultas mayores.</t>
  </si>
  <si>
    <t>Adecuar y/o Readecuar 3 Centros Vida.</t>
  </si>
  <si>
    <t>INDERBU</t>
  </si>
  <si>
    <t>INICIO FELIZ (PRIMERA INFANCIA)</t>
  </si>
  <si>
    <t>JUGANDO Y APRENDIENDO (INFANCIA)</t>
  </si>
  <si>
    <t>CRECIENDO Y CONSTRUYENDO (ADOLESCENCIA)</t>
  </si>
  <si>
    <t>JÓVENES VITALES</t>
  </si>
  <si>
    <t>PRIMERO MI FAMILIA</t>
  </si>
  <si>
    <t>ADULTO MAYOR Y DIGNO</t>
  </si>
  <si>
    <t>Realizar 8  jornadas "Mi nombre - mi ciudadanía" para la garantía del derecho a la identidad en alianza con la Registraduría.</t>
  </si>
  <si>
    <t>Conformar 34 grupos de mujeres para la red comunitaria de prevención contra la violencia.</t>
  </si>
  <si>
    <t>Brindar al 100% de las mujeres víctimas de violencia atención jurídica y psicológica virtualmente y en el centro integral de la mujer.</t>
  </si>
  <si>
    <t>Realizar 3 eventos de formación con las comisarías de familia.</t>
  </si>
  <si>
    <t>Mantener la atención al 100% de las mujeres víctimas de violencia y en extremo riesgo en la Casa Refugio según solicitud.</t>
  </si>
  <si>
    <t>Realizar 8 eventos de formación y sensibilización con los funcionarios públicos de las entidades encargadas, de atender los casos de violencia contra la mujer.</t>
  </si>
  <si>
    <t>Realizar 8 capacitaciones a los comisarios de familia en justicia con equidad.</t>
  </si>
  <si>
    <t>Implementar 4 iniciativas de promoción de los derechos humanos para prevenir la violencia contra la mujer y violencia intrafamiliar.</t>
  </si>
  <si>
    <t>Apoyar 9 iniciativas de grupos de mujeres para la participación política.</t>
  </si>
  <si>
    <t>Mantener el funcionamiento del Consejo Comunitario de Mujeres.</t>
  </si>
  <si>
    <t>Realizar 48 talleres para la generación de ingresos dirigidas a mujeres.</t>
  </si>
  <si>
    <t>Implementar y mantener 1 estrategia de formación para la participación e incidencia política de las mujeres.</t>
  </si>
  <si>
    <t>Mantener y/o fortalecer el Consejo Comunitario de Mujeres.</t>
  </si>
  <si>
    <t>Realizar 1 encuentro municipal para articular las experiencias exitosas de participación política de las mujeres a nivel nacional y local.</t>
  </si>
  <si>
    <t>Brindar 60.000 entradas a los parque RECREAR a mujeres víctimas de violencia, madres comunitarias, mujeres rurales, madres cabeza de familia y mujeres vulnerables.</t>
  </si>
  <si>
    <t>Realizar 4 campañas comunicativas para la equidad de género.</t>
  </si>
  <si>
    <t>Realizar 6 encuentros con periodistas para la comunicación con equidad de género.</t>
  </si>
  <si>
    <t>Cumplir un 30% de la agenda pendiente para la equidad y la garantía de derechos de las mujeres.</t>
  </si>
  <si>
    <t>Mantener y fortalecer 1 centro integral de atención a la mujer.</t>
  </si>
  <si>
    <t>Asignar 850 subsidios complementarios a hogares que cuentan con subsidio nacional.</t>
  </si>
  <si>
    <t>Habilitar 200 hectáreas para lotes urbanizables "20.000 hogares felices".</t>
  </si>
  <si>
    <t>Entregar 1.000 soluciones de vivienda en cualquier modalidad.</t>
  </si>
  <si>
    <t>Entregar 100 soluciones de vivienda para mujeres cabeza de familia.</t>
  </si>
  <si>
    <t>Mantener el subsidio del mínimo vital de agua.</t>
  </si>
  <si>
    <t>Realizar 200 mejoramientos de vivienda en la zona urbana (50% para población vulnerable).</t>
  </si>
  <si>
    <t>Realizar 150 mejoramientos de vivienda en la zona rural.</t>
  </si>
  <si>
    <t>Capacitar a 7.350 familias en temas relacionados con vivienda de interés social.</t>
  </si>
  <si>
    <t>Implementar y mantener 7 grupos de atención social.</t>
  </si>
  <si>
    <t>Titular 150 predios fiscales.</t>
  </si>
  <si>
    <t>Diseñar y licenciar 1 proyecto de renovación urbana.</t>
  </si>
  <si>
    <t>Beneficiar 5.000 familias con proyectos de infraestructura social.</t>
  </si>
  <si>
    <t>Beneficiar 3.000 vivienda con el proyecto casa de colores.</t>
  </si>
  <si>
    <t>INVISBU</t>
  </si>
  <si>
    <t>VIDA LIBRE DE VIOLENCIAS</t>
  </si>
  <si>
    <t>FORTALECIMIENTO DE LA PARTICIPACIÓN POLÍTICA, ECONÓMICA Y SOCIAL DE LAS MUJERES</t>
  </si>
  <si>
    <t>COMUNICACIÓN PARA LA INCLUSIÓN DE LAS MUJERES AL DESARROLLO</t>
  </si>
  <si>
    <t>CONSTRUYENDO MI HOGAR</t>
  </si>
  <si>
    <t>MEJORANDO MI HOGAR</t>
  </si>
  <si>
    <t>FORMACIÓN Y ACOMPAÑAMIENTO PARA MI HOGAR</t>
  </si>
  <si>
    <t>MEJORAMIENTO Y CONSOLIDACIÓN DE LA CIUDAD CONSTRUIDA</t>
  </si>
  <si>
    <t>Reducir a 15.314 el déficit cuantitativo de vivienda.</t>
  </si>
  <si>
    <t>Reducir a 5.479 el déficit cualitativo de vivienda.</t>
  </si>
  <si>
    <t>Disminuir a 717 los casos de violencia entre pareja.</t>
  </si>
  <si>
    <t>Mantener por debajo de 10 la tasa de mortalidad en niñas y niños menores de 5 años.</t>
  </si>
  <si>
    <t>Mantener por debajo de 10 la tasa de mortalidad en niñas y niños menores de 1 años.</t>
  </si>
  <si>
    <t>Lograr y mantener el 100% de la población pobre de niñas y niños afiliados al régimen subsidiado.</t>
  </si>
  <si>
    <t>Mantener por debajo de 28 la razón de mortalidad materna por 1.000 nacidos vivos por causas directas e indirectas.</t>
  </si>
  <si>
    <t>Aumentar al 98% la cobertura útil de vacunación.</t>
  </si>
  <si>
    <t>Reducir por debajo del 15% la proporción de madres - niñas, adolescentes (10 a 19 años).</t>
  </si>
  <si>
    <t>Reducir a 0 la tasa de mortalidad por enfermedad diarréica aguda (EDA) en menores de 5 años.</t>
  </si>
  <si>
    <t>Mantener por debajo de 15 la tasa de mortalidad por infección respiratoria aguda (IRA) en menores de 5 años.</t>
  </si>
  <si>
    <t>Disminuir a 8,9% el índice de pobreza.</t>
  </si>
  <si>
    <t>POBLACIÓN CON DISCAPACIDAD</t>
  </si>
  <si>
    <t>Crear, dotar y mantener 1 Oficina para la Paz.</t>
  </si>
  <si>
    <t>Implementar y mantener 1 estrategia basadas en valores para apoyar a la población carcelaria en el proceso de resocialización social y familiar.</t>
  </si>
  <si>
    <t>Implementar y mantener 1 estrategia de apoyo a la generación de ingresos para pospenados.</t>
  </si>
  <si>
    <t>Implementar y mantener 1 estrategia en las instituciones educativas para el uso de internet de manera segura y responsable.</t>
  </si>
  <si>
    <t>Reactivar y mantener el Consejo Municipal de Juventud.</t>
  </si>
  <si>
    <t>Implementar y mantener 1 programa integral e interinstitucional que garanticen la seguridad y el goce efectivo de los derechos de las mujeres.</t>
  </si>
  <si>
    <t>Implementar y mantener 1 estrategias de formación enfocada a los hombres para la transformación de las perspectivas de género.</t>
  </si>
  <si>
    <t>Mantener 1 línea de atención a la mujer.</t>
  </si>
  <si>
    <t>Implementar y mantener 1 cátedra de equidad de género dirigida a profesores y estudiantes en instituciones educativas públicas de primaria y bachillerato.</t>
  </si>
  <si>
    <t>Implementar y mantener 1 programa de acompañamiento a los usuarios que cumplan condiciones del programa "20.000 Hogares" en su proceso de urbanización.</t>
  </si>
  <si>
    <t>Mantener las 47 instituciones educativas con acceso a servicios públicos básicos.</t>
  </si>
  <si>
    <t>Mantener las 47 instituciones educativas dotadas con material didáctico, equipos y/o mobiliario escolar.</t>
  </si>
  <si>
    <t>Dotar y/o repotenciar 23 talleres, laboratorios y/o aulas especializadas para la educación básica y media.</t>
  </si>
  <si>
    <t>Entregar 17.400 equipos de cómputo a docentes y/o alumnos de instituciones educativas oficiales.</t>
  </si>
  <si>
    <t>Mantener y/o repotenciar las 47 instituciones educativas oficiales con conectividad.</t>
  </si>
  <si>
    <t>Mantener las 47 instituciones educativas oficiales con planta de personal docente optimizada.</t>
  </si>
  <si>
    <t>Mantener las 47 instituciones educativas oficiales con planta de personal administrativa y de apoyo.</t>
  </si>
  <si>
    <t>Adecuar y/o dotar 12 ambientes escolares para la atención a la primera infancia (transición).</t>
  </si>
  <si>
    <t>Construir y/o dotar 4 Centros de Desarrollo infantil (Inicio feliz).</t>
  </si>
  <si>
    <t>Implementar y mantener 1 plan de infraestructura educativa para la remodelación y/o construcción de instituciones educativas oficiales.</t>
  </si>
  <si>
    <t>Realizar las adecuaciones necesarias a 10 instituciones educativas viabilizadas y/o intervenidas cofinanciadas con el MEN para la vinculación a la JORNADA ÚNICA.</t>
  </si>
  <si>
    <t>Realizar las dotaciones necesarias a 13 instituciones educativas viabilizadas para la vinculación a la JORNADA ÚNICA.</t>
  </si>
  <si>
    <t>Garantizar el 100% de la ejecución y evaluación del plan de JORNADA ÚNICA de las instituciones educativas viabilizadas por el MEN.</t>
  </si>
  <si>
    <t>Mantener el 100% de los subsidios para educación superior de los estudiantes que cumplen los requisitos para la continuidad.</t>
  </si>
  <si>
    <t>Otorgar y mantener 4.570 nuevos subsidios para acceso a la educación superior del nivel técnico profesional, tecnológico y profesional.</t>
  </si>
  <si>
    <t>Ofrecer 800 cupos de transporte escolar a estudiantes del colegio Villas de San Ignacio.</t>
  </si>
  <si>
    <t>Mantener el 100% de los cupos de transporte escolar a estudiantes del sector rural que lo requieran.</t>
  </si>
  <si>
    <t>Atender 12.800 estudiantes con modelos educativos flexibles.</t>
  </si>
  <si>
    <t>Realizar la caracterización de la población en edad escolar para identificar discapacidades y talentos excepcionales en 47 instituciones educativas oficiales.</t>
  </si>
  <si>
    <t>Lograr y mantener los servicios de apoyo al 100% de la población de estratos 1 y 2 con necesidades educativas especiales y/o discapacidad incluidas en las instituciones educativas oficiales.</t>
  </si>
  <si>
    <t>Mantener 9.599 estudiantes con la prestación del servicio educativo por el sistema de contratación.</t>
  </si>
  <si>
    <t>Mantener la cobertura anual de complemento nutricional a 28.340 niñas y niños de estratos 1 y 2.</t>
  </si>
  <si>
    <t>Mantener el 100% de la población en edad escolar en instituciones educativas oficiales pertenecientes a minorías étnicas.</t>
  </si>
  <si>
    <t>Mantener el 100% de la población en edad escolar víctima del conflicto interno en instituciones educativas oficiales.</t>
  </si>
  <si>
    <t>Implementar y mantener 1 estrategia de erradicación del trabajo infantil en niñas y niños en edad escolar caracterizados.</t>
  </si>
  <si>
    <t>Brindar el servicio de alimentación al 100% del niñas y niños vinculados a la JORNADA ÚNICA.</t>
  </si>
  <si>
    <t>Realizar 2 estudios de cobertura educativas.</t>
  </si>
  <si>
    <t>Articular 10 instituciones educativas con la educación superior y SENA con el nuevo modelo.</t>
  </si>
  <si>
    <t>Mantener el apoyo a los proyectos transversales (MEN-Municipio) en las 47 instituciones educativas oficiales.</t>
  </si>
  <si>
    <t>Otorgar 188 estímulos a los estudiantes de las instituciones educativas oficiales.</t>
  </si>
  <si>
    <t>Beneficiar al 100% de los estudiantes de los grados 10 y 11 que realizan las prácticas de la educación media técnica con el pago del ARL en cumplimiento del decreto 055 de 2015.</t>
  </si>
  <si>
    <t>Implementar y mantener en 15 instituciones educativas oficiales de bajo logro el programa de familias formadoras.</t>
  </si>
  <si>
    <t>Participar en el 100% de las iniciativas promovidas en el pacto por la educación "Santander 2030".</t>
  </si>
  <si>
    <t>Capacitar 480 docentes de primaria de las instituciones educativas oficiales en el manejo de la segunda lengua.</t>
  </si>
  <si>
    <t>Mantener 8.173 estudiantes de instituciones educativas oficiales en el manejo de una segunda lengua, focalizadas en el progarama Colombia Bilingüe.</t>
  </si>
  <si>
    <t>Crear y mantener en las 47 instituciones educativas oficiales el proyecto institucional de lectura, escritura y oralidad.</t>
  </si>
  <si>
    <t>Capacitar en evaluación por competencias al 100% de los estudiantes de las instituciones educativas oficiales de bajo logro.</t>
  </si>
  <si>
    <t>Brindar orientación vocacional - proyecto de vida al 100% de los estudiantes de grado 10º de las instituciones educativas oficiales.</t>
  </si>
  <si>
    <t>Fomentar proyectos de investigación, desarrollo, transferencia tecnológica y gestión del conocimiento en 12 instituciones educativas oficiales</t>
  </si>
  <si>
    <t>Mantener el acompañamiento de 4 centros educativos (zona rural) en el desarrollo de Modelos Escolares Para la Equidad - MEPE.</t>
  </si>
  <si>
    <t>Certificar 8 nuevas instituciones educativas oficiales en el sistema integrados de gestión de calidad.</t>
  </si>
  <si>
    <t>Otorgar 340 becas a nivel de maestría a docentes de instituciones educativas oficiales.</t>
  </si>
  <si>
    <t>Capacitar 2.500 docentes y directivos docentes en áreas técnicas pedagógicas de desarrollo personal, competencias básicas y ciudadanas y otras áreas del conocimiento e investigación.</t>
  </si>
  <si>
    <t>Realizar 4 foros educativos municipales sobre experiencias pedagógicas significativas y culturales.</t>
  </si>
  <si>
    <t>Mantener el acompañamiento a 47 instituciones educativas oficiales en planes de mejoramiento institucional.</t>
  </si>
  <si>
    <t>Apoyar 20 proyectos artísticos en las instituciones educativas oficiales.</t>
  </si>
  <si>
    <t>Actualizar el Plan Educativo Municipal.</t>
  </si>
  <si>
    <t>Evaluar el 100% de los programas de educación para el trabajo y desarrollo humano solicitados para registro mediante los recursos del fondo para el desarrollo humano.</t>
  </si>
  <si>
    <t>Mantener y/o fortalecer el 100% de los macropocresos adoptados en la Secretaría de Educación.</t>
  </si>
  <si>
    <t>Mantener el Programa de bienestar laboral dirigido al personal docente, directivo y administrativo de las instituciones y centros educativos oficiales.</t>
  </si>
  <si>
    <t>Otorgar 20 estímulos a los docentes y/o directivos docentes de las instituciones educativas oficiales.</t>
  </si>
  <si>
    <t>Aumentar al 72% la tasa de cobertura neta en transición.</t>
  </si>
  <si>
    <t>Aumentar al 100% la tasa de cobertura neta en educación básica primaria.</t>
  </si>
  <si>
    <t>Aumentar al 88% la tasa de cobertura neta en educación básica secundaria.</t>
  </si>
  <si>
    <t>Aumentar al 61% la tasa de cobertura neta para educación media.</t>
  </si>
  <si>
    <t>Reducir al 2% la tasa de deserción en educación básica primaria.</t>
  </si>
  <si>
    <t>Reducir al 4% la tasa de deserción en educación básica secundaria.</t>
  </si>
  <si>
    <t>Reducir al 5% la tasa de deserción para educación media.</t>
  </si>
  <si>
    <t>Reducir al 4% la tasa de repitencia en educación básica primaria.</t>
  </si>
  <si>
    <t>Reducir al 10% la tasa de repitencia en educación básica secundaria.</t>
  </si>
  <si>
    <t>Reducir al 5% la tasa de repitencia para educación media.</t>
  </si>
  <si>
    <t>Disminuir a 4 el número de alumnos por computador.</t>
  </si>
  <si>
    <t>EDUCACIÓN: BUCARAMANGA EDUCADA, CULTA E INNOVADORA</t>
  </si>
  <si>
    <t>DISPONIBILIDAD (ASEQUIBILIDAD): "ENTORNOS DE APRENDIZAJES BELLOS Y AGRADABLES"</t>
  </si>
  <si>
    <t>ACCESO (ACCESIBILIDAD): "EDUCACIÓN PARA UNA CIUDAD INTELIGENTE Y SOLIDARIA"</t>
  </si>
  <si>
    <t>PERMANENCIA EN EL SISTEMA EDUCATIVO (ADAPTABILIDAD)</t>
  </si>
  <si>
    <t>CALIDAD (ACEPTABILIDAD): "INNOVADORES Y PROFESIONALES"</t>
  </si>
  <si>
    <t>Lograr y mantener el 100% de la población pobre afiliada al régimen subsidiado.</t>
  </si>
  <si>
    <t>Mantener la garantía al 100% de la población pobre no afiliada la prestación del servicio de salud de primer nivel de atención.</t>
  </si>
  <si>
    <t>Mantener la auditoría al 100% de las EPS contributivas que maneje población subsidiada y EPS subsidiada.</t>
  </si>
  <si>
    <t>Mantener auditoria al 100% de las IPS públicas y privadas que presten servicios de salud a los usuarios del régimen subsidiado.</t>
  </si>
  <si>
    <t>Construir y dotar el Centro de Zoonosis Municipal.</t>
  </si>
  <si>
    <t>Realizar 12.000 visitas a establecimientos comerciales de alto riesgo.</t>
  </si>
  <si>
    <t>Realizar 6.000 visitas a establecimientos comerciales de bajo riesgo.</t>
  </si>
  <si>
    <t>Realizar el censo de mascotas en el municipio.</t>
  </si>
  <si>
    <t>Realizar 62 jornadas de vacunación de caninos y felinos.</t>
  </si>
  <si>
    <t>Realizar 26.000 esterilizaciones de caninos y felinos en el municipio.</t>
  </si>
  <si>
    <t>Construir el Centro de Bienestar Animal.</t>
  </si>
  <si>
    <t>Construir el Coso Municipal.</t>
  </si>
  <si>
    <t>Implementar y mantener 1 campaña educomunicativa para prevención y manejo de enfermedades no transmisibles.</t>
  </si>
  <si>
    <t>Realizar la línea base de eventos de causa externa de morbilidad desagregada por edad y sexo.</t>
  </si>
  <si>
    <t>Realizar 1 estudio de carga de enfermemdad por eventos no transmisibles y causa externa.</t>
  </si>
  <si>
    <t>Mantener el seguimiento al 100% de los casos de violencia intrafamiliar reportados a SIVIGILA.</t>
  </si>
  <si>
    <t>Realizar 1 estudio de consumo de sustancias psicoactivas en población en edad escolar en instituciones educativas oficiales.</t>
  </si>
  <si>
    <t>Implementar y mantener 2 estrategias para la reducción del consumo de sustancias psicoactivas en niñas, niños, adolescentes y comunidad de mayor vulnerabilidad.</t>
  </si>
  <si>
    <t>Inplementar y mantener 1 estrategia de seguimiento a los casos de bajo peso al nacer.</t>
  </si>
  <si>
    <t>Implementar y mantener el Plan de seguridad alimentaria y nutricional.</t>
  </si>
  <si>
    <t>Realizar 1 estudio sobre alimentación y nutrición a familias de los sectores más vulnerables.</t>
  </si>
  <si>
    <t>Mantener el seguimiento al 100% de los casos y/o brotes reportados al SIVIGILA.</t>
  </si>
  <si>
    <t>Implementar y mantener 1 campaña educomunicativa para fortalecer valores en derechos sexuales y reproductivos.</t>
  </si>
  <si>
    <t>Diseñar e implementar 1 estrategia para incentivar la consulta a la totalidad de los controles prenatales requeridos.</t>
  </si>
  <si>
    <t>Mantener el seguimiento (unidad de análisis) al 100% de los casos de mortalidad por enfermedades transmisibles.</t>
  </si>
  <si>
    <t>Formular y mantener el plan de contingencia para enfermedades transmitidas por vectores.</t>
  </si>
  <si>
    <t>Mantener la estrategia de gestión integral para la prevención y control del dengue, chikunguya y zika.</t>
  </si>
  <si>
    <t>Aplicar 3.560.976 vacunas a niñas y niños menores de 5 años.</t>
  </si>
  <si>
    <t>Capacitar a las empresas de 2 sectores económicos sobre la cobertura de riesgos laborales.</t>
  </si>
  <si>
    <t>Mejorar en 3 sectores económicos la cobertura de riesgos laborales.</t>
  </si>
  <si>
    <t>Construir 5 centros de salud de la ESE ISABU.</t>
  </si>
  <si>
    <t>Ampliar y mantener la estrategia de atención primaria en salud en la totalidad de comunas y corregimientos.</t>
  </si>
  <si>
    <t>Adquirir 4 centros de salud móviles.</t>
  </si>
  <si>
    <t>Garantizar que el 100% del personal en salud esté capacitado e implemente la estrategia AIEPI e IAMI en las unidades operativas de la ESE ISABU.</t>
  </si>
  <si>
    <t>Implementar la historia clínica digital en todas las unidades operativas de la ESE ISABU.</t>
  </si>
  <si>
    <t>Ampliar y mantener en un 1 punto de atención el servicios de imagenología (UIMIST).</t>
  </si>
  <si>
    <t>Habilitar y mantener 2 ambulancias con el fin de mejorar el sistema de referencia y contrareferencia interna de la ESE ISABU.</t>
  </si>
  <si>
    <t>Fortalecer el Hospital Local del Norte.</t>
  </si>
  <si>
    <t>ISABU</t>
  </si>
  <si>
    <t>Lograr y mantener en el 100% la afiliación al régimen subsidiado.</t>
  </si>
  <si>
    <t>Mantener por debajo de 0,6 la prevalencia de VIH-SIDA en población general.</t>
  </si>
  <si>
    <t>Mantener la tasa de curación del 85% de los casos de tuberculosis pulmonar con baciloscopia positivo.</t>
  </si>
  <si>
    <t>Mantener en 0 los casos de rabia humana.</t>
  </si>
  <si>
    <t>Mantener por debajo de 2% la incidencia de dengue.</t>
  </si>
  <si>
    <t>Mantener por debajo de 3 los casos de mortalidad por dengue.</t>
  </si>
  <si>
    <t>Aumentar al 100% los servicios quirúrgicos de mediana complejidad en la ESE ISABU.</t>
  </si>
  <si>
    <t>SALUD PÚBLICA: SALUD PARA TODOS Y CON TODOS</t>
  </si>
  <si>
    <t>ASEGURAMIENTO</t>
  </si>
  <si>
    <t>SALUD AMBIENTAL</t>
  </si>
  <si>
    <t>VIDA SALUDABLE Y CONDICIONES NO TRANSMISIBLES</t>
  </si>
  <si>
    <t>CONVIVENCIA SOCIAL Y SALUD MENTAL</t>
  </si>
  <si>
    <t>SEGURIDAD ALIMENTARIA Y NUTRICIONAL</t>
  </si>
  <si>
    <t>SEXUALIDAD, DERECHOS SEXUALES Y REPRODUCTIVOS</t>
  </si>
  <si>
    <t>VIDA SALUDABLE Y ENFERMEDADES TRANSMISIBLES</t>
  </si>
  <si>
    <t>SALUD Y ÁMBITO LABORAL</t>
  </si>
  <si>
    <t>FORTALECIMIENTO DE LA AUTORIDAD SANITARIA PARA LA GESTIÓN DE LA SALUD</t>
  </si>
  <si>
    <t>Realizar 170 eventos de hábitos de vida saludable (recreovías, ciclovías y ciclopaseos).</t>
  </si>
  <si>
    <t>Crear 90 grupos comunitarios para la práctica de la actividad física regular.</t>
  </si>
  <si>
    <t>Vincular 30.300 estudiantes en competencias y festivales deportivos en los juegos estudiantiles.</t>
  </si>
  <si>
    <t>Vincular 4.300 niñas, niños y adolescentes en las escuelas de iniciación, formación y especialización deportiva.</t>
  </si>
  <si>
    <t>Vincular 3.000 estudiantes en edad pre-escolar y escolar a los procesos de educación física.</t>
  </si>
  <si>
    <t>Desarrollar 12 eventos deportivos comunitarios en diferentes disciplinas.</t>
  </si>
  <si>
    <t>Desarrollar 40 eventos recreodeportivos comunitarios.</t>
  </si>
  <si>
    <t>Realizar 8 eventos de vacaciones creativas dirigidas a la primera infancia e infancia.</t>
  </si>
  <si>
    <t>Capacitar 600 personas en áreas afines a la actividad física, recreación y deporte.</t>
  </si>
  <si>
    <t>Realizar mantenimiento a 120 escenarios y/o campos deportivos.</t>
  </si>
  <si>
    <t>Adecuar y/o modernizar 3 parques RECREAR.</t>
  </si>
  <si>
    <t>Construir 1 parque RECREAR.</t>
  </si>
  <si>
    <t>Apoyar 80 iniciativas de organismos del deporte asociado.</t>
  </si>
  <si>
    <t>Realizar 8 eventos deportivos y recreativos de inclusión con carácter diferencial.</t>
  </si>
  <si>
    <t>Apoyar 8 iniciativas comunitarias deportivas y recreativas.</t>
  </si>
  <si>
    <t>ACTIVIDAD FÍSICA, EDUCACIÓN FÍSICA, RECREACIÓN Y DEPORTE</t>
  </si>
  <si>
    <t>Lograr la participación de 420.000 personas en hábitos y estilos de vida saludable.</t>
  </si>
  <si>
    <t>Mantener el fortalecimiento de la Bibloteca Pública Municipal Gabriel Turbay.</t>
  </si>
  <si>
    <t>Mantener en funcionamiento las 2 puntos de lectura y las 2 bibliotecas satélites.</t>
  </si>
  <si>
    <t>Poner en funcionamiento 8 nuevos puntos de lectura y 3 nuevas bibliotecas satélites.</t>
  </si>
  <si>
    <t>Mantener 1 estrategia de biblioteca móvil para niñas y niños.</t>
  </si>
  <si>
    <t>Adecuar 4 bibliotecas escolares para convertirlas en doble puerta.</t>
  </si>
  <si>
    <t>Mantener el Plan de lectura, escritura y oralidad.</t>
  </si>
  <si>
    <t>Realizar 840 talleres con niñas, niños y adolescentes con el fin de fomentar la lectura a través de actividades artísticas y culturales complementarias.</t>
  </si>
  <si>
    <t>Vincular la Biblioteca Pública Municipal a la red nacional de bibliotecas del Banco de la República.</t>
  </si>
  <si>
    <t>Garantizar la participacion del sector cultural en el acceso a bienes patrimoniales y de interés publico del municipio.</t>
  </si>
  <si>
    <t>Implementar 1 estrategia para descentralizar la escuela municipal de artes satélites en las diferentes comunas y corregimientos.</t>
  </si>
  <si>
    <t>Adoptar 1 Políticas Nacional de Desarrollo de Competencias Comunicativas para el mejoramiento de los niveles de lectura y escritura (leer es mi cuento).</t>
  </si>
  <si>
    <t>Mantener en funcionamiento la Escuela Municipal de Artes (EMA).</t>
  </si>
  <si>
    <t>Implementar y mantener el sistema municipal de formación en artes.</t>
  </si>
  <si>
    <t>Implementar y mantener 1 estrategia de aprendizaje y formación en artes.</t>
  </si>
  <si>
    <t>Implementar 1 estrategia de formación de públicos.</t>
  </si>
  <si>
    <t>Realizar 4 convocatorias de estímulos a la creación artística y cultural.</t>
  </si>
  <si>
    <t>Realizar 4 convocatorias de estímulos a la creación artística y cultural para primera infancia, infancia y adolescencia.</t>
  </si>
  <si>
    <t>Implementar y mantener 1 sistema municipal de información cultural.</t>
  </si>
  <si>
    <t>Mantener el programa institucional de concertación de proyectos artísticos y culturales.</t>
  </si>
  <si>
    <t>Concertar, realizar y apoyar 1 programa de sala.</t>
  </si>
  <si>
    <t>Crear 1 fondo de circulación e itinerancia para los artistas locales.</t>
  </si>
  <si>
    <t>Mantener el fortalecimiento de 1 escenarios dedicados al fomento de las manifestaciones culturales.</t>
  </si>
  <si>
    <t>Realizar 48  intervenciones en los espacios de encuentro ciudadano desde la apropiación artística y cultural.</t>
  </si>
  <si>
    <t>Realizar 4  investigaciones para el rescate y difusión de la memoria y el patrimonio intangible de la ciudad.</t>
  </si>
  <si>
    <t>Desarrollar 1 acción para el aprovechamiento y fortalecimiento del Centro Cultural del Oriente.</t>
  </si>
  <si>
    <t>Adquirir 2 bienes de interés cultural para el fortalecimiento de las actividades del Municipio.</t>
  </si>
  <si>
    <t>Implementar y mantener 1 Programa de soporte y apoyo al fortalecimiento de los procesos existentes en oficios.</t>
  </si>
  <si>
    <t>Mantener 1 estrategia de reconocimiento y difusión tirística.</t>
  </si>
  <si>
    <t>Implementar y mantener 1 programa de alianzas globales con ciudades que permita la promoción cultural de la ciudad.</t>
  </si>
  <si>
    <t>Formular e implementar la política pública que impulse a Bucaramanga como industria turística.</t>
  </si>
  <si>
    <t>Formular e implementar el Plan Estratégico de Turismo.</t>
  </si>
  <si>
    <t>Capacitar 200 personas en temáticas asociadas a turismo que cuentan con el registro nacional de turismo vigente.</t>
  </si>
  <si>
    <t>Garantizar el espacio y la operación del Centro de Convenciones de Bucaramanga como eje central del desarrollo del turismo de reuniones en el municipio.</t>
  </si>
  <si>
    <t>Realizar 1 acción para el fortalecimiento del Bureau de Convenciones y Visitantes de Bucaramanga.</t>
  </si>
  <si>
    <t>Terminar el Centro de Convenciones - NEOMUNDO.</t>
  </si>
  <si>
    <t>CIUDADANAS Y CIUDADANOS INTELIGENTES</t>
  </si>
  <si>
    <t>Lograr la asistencia de 250.000 personas a las actividades culturales y artísticas de la ciudad y la Biblioteca Pública Gabriel Turbay.</t>
  </si>
  <si>
    <t>TRANSFORMACIÓN DE LOS DETERMINANTES DEL COMPORTAMIENTO SOCIAL (CULTURA CIUDADANA)</t>
  </si>
  <si>
    <t>LECTURA, ESCRITURA Y ORALIDAD - LEO</t>
  </si>
  <si>
    <t>PROCESOS DE FORMACIÓN EN ARTE</t>
  </si>
  <si>
    <t>FOMENTO DE LA PRODUCCIÓN ARTÍSTICA</t>
  </si>
  <si>
    <t>LA CULTURA A LA CALLE</t>
  </si>
  <si>
    <t>"A CUIDAR LO QUE ES VALIOSO": RECUPERACIÓN Y CONSERVACIÓN DEL PATRIMONIO</t>
  </si>
  <si>
    <t>PROCESOS DE FORTALECIMIENTO DE LOS OFICIOS</t>
  </si>
  <si>
    <t>OBSERVAR Y SER OBSERVADO: FOMENTO AL TURISMO</t>
  </si>
  <si>
    <t>ACTIVIDAD FÍSICA Y SALUD "BUCARAMANGA ACTIVA Y SALUDABLE"</t>
  </si>
  <si>
    <t>DEPORTE FORMATIVO</t>
  </si>
  <si>
    <t>DEPORTE Y RECREACIÓN SOCIAL COMUNITARIA</t>
  </si>
  <si>
    <t>CUALIFICACIÓN DEL TALENTO DEPORTIVO</t>
  </si>
  <si>
    <t>AMBIENTES DEPORTIVOS Y RECREATIVOS</t>
  </si>
  <si>
    <t>DEPORTE ASOCIADO Y COMUNITARIO</t>
  </si>
  <si>
    <t>Habilitar 5.000 M2 de espacio público para garantizar el uso y goce colectivo.</t>
  </si>
  <si>
    <t>Incorporar 200.000 M2 de cesiones tipo A, cesiones obligatorias, andenes y vías.</t>
  </si>
  <si>
    <t>Beneficiar 200 vendedores informales con proyectos estratégicos o de reubicación.</t>
  </si>
  <si>
    <t>Realizar mantenimiento anual al 100% de los parques "Ciudad de los parques".</t>
  </si>
  <si>
    <t>Intervenir y/o construir 100 equipamientos comunitarios (sociales, deportivos y culturales: canchas sintéticas, muulticentros deportivos, salones comunales, entre otros).</t>
  </si>
  <si>
    <t>Construir 30.000 M2 de andenes.</t>
  </si>
  <si>
    <t>Realizar 4 adecuaciones y/o mantenimientos a las plazas de mercado a cargo del municipio.</t>
  </si>
  <si>
    <t>Realizar 50 intervenciones en espacios públicos "La piel de la democracia".</t>
  </si>
  <si>
    <t>Mejorar 6.600 M2 de espacio público en el centro de la ciudad.</t>
  </si>
  <si>
    <t>Rehabilitar la plaza San Mateo.</t>
  </si>
  <si>
    <t>Construir 1 subsector del Parque Lineal Rio de Oro.</t>
  </si>
  <si>
    <t>Construir 1 subsector del Parque sobre la quebrada la Esperanza.</t>
  </si>
  <si>
    <t>Construir 1 subsector del Parque Lineal sobre la Quebrada la Iglesia.</t>
  </si>
  <si>
    <t>Realizar la recuperación paisajística del Parque Metropolitano del Norte.</t>
  </si>
  <si>
    <t>Recuperar la estación Café Madrid.</t>
  </si>
  <si>
    <t>Mantener 4 intervenciones estratégicas para las diferentes plazas de mercado a cargo del municipio.</t>
  </si>
  <si>
    <t>Realizar 4 estudios de diagnóstico en las plazas de mercado a cargo del Municipio.</t>
  </si>
  <si>
    <t>Realizar 1.700 operativos de recuperación, control y preservación del espacio público.</t>
  </si>
  <si>
    <t>Actualizar los estudios y diseños de la plaza San Mateo.</t>
  </si>
  <si>
    <t>Dedicar 1 escenario al fomento de las manifestaciones culturales en la zona norte de la ciudad.</t>
  </si>
  <si>
    <t>Formular e implementar 1 plan de pintura urbana y de mantenimiento del espacio público y ornato de la ciudad (muros, puentes, escaleras, andenes, entre otros).</t>
  </si>
  <si>
    <t>ND</t>
  </si>
  <si>
    <t>RED DE ESPACIO PÚBLICO</t>
  </si>
  <si>
    <t>Lograr 2.700.000 M2 de espacio público efectivo en el perímetro urbano.</t>
  </si>
  <si>
    <t>APROVECHAMIENTO SOCIAL DEL ESPACIO PÚBLICO</t>
  </si>
  <si>
    <t>INTERVENCIÓN SOCIAL DEL ESPACIO PÚBLICO</t>
  </si>
  <si>
    <t>Crear y mantener en funcionamiento la casa de justicia del sur.</t>
  </si>
  <si>
    <t>Mantener y mejorar 1 casa de justicia en el Norte.</t>
  </si>
  <si>
    <t>Implementar 17 jueces de paz.</t>
  </si>
  <si>
    <t>Aquirir 267 cámaras para el circuito cerrado de televisión.</t>
  </si>
  <si>
    <t>Adecuar y poner en funcionamiento 1 estación de policía en el centro.</t>
  </si>
  <si>
    <t>Remodelar y/o adecuar 15 CAIs de Policía.</t>
  </si>
  <si>
    <t>Mantener los 169 frentes de seguridad del municipio.</t>
  </si>
  <si>
    <t>Habilitar 1 Centro de Prevención y Protección al servicio de la Policía .</t>
  </si>
  <si>
    <t>Apoyar la implementación y mantener la estrategia del Modelo Nacional de Vigilancia comunitaria por cuadrantes de la Policía.</t>
  </si>
  <si>
    <t>Apoyar la implementación y mantener la metodología de puntos críticos para la seguridad ciudadana de la Policía.</t>
  </si>
  <si>
    <t>Implementar 1 estrategia de focalización o territorialización en conjunto con demás autoridades de Seguridad.</t>
  </si>
  <si>
    <t>Implementar y mantener 1 herramienta tecnológica para la denuncia e información ciudadana (Red Virtual de Seguridad).</t>
  </si>
  <si>
    <t>Mantener la estrategia interinstitucional para la inspección,  vigilancia y control de los establecimientos de comercio.</t>
  </si>
  <si>
    <t>Realizar 1.000 operativos para el control a la comercialización de combustibles lícitos e ilícitos.</t>
  </si>
  <si>
    <t>Realizar 10.000 operativos para la protección al consumidor.</t>
  </si>
  <si>
    <t>Realizar 4 capacitaciones y/o socializaciones dirigidas a comunidad y comerciantes sobre las normas de protección al consumidor.</t>
  </si>
  <si>
    <t>Mantener y fortalecer la estrategia de Reacción Inmediata Municipal (RIMB).</t>
  </si>
  <si>
    <t>Mantener la estrategia para promover y mantener la Escuela de Convivencia, Tolerancia y Seguridad Ciudadana institucionalizada por el Decreto 0269 de 2012.</t>
  </si>
  <si>
    <t>Mantener 1 estrategia de promoción comunitaria de los mecanismos alternativos de solución de conflictos a través de la unidad móvil de la conciliación.</t>
  </si>
  <si>
    <t>Mantener y fortalecer el Observatorio del Delito.</t>
  </si>
  <si>
    <t>Mantener la implementación del programa de Tolerancia en Movimiento institucionalizado por el Acuerdo Municipal 026 del 2014.</t>
  </si>
  <si>
    <t>Realizar 7 conversatorios para la promoción de los derechos humanos con enfoque diferencial.</t>
  </si>
  <si>
    <t>Brindar asistencia y apoyo al 100% de las víctimas de la trata de personas.</t>
  </si>
  <si>
    <t>Desarrollar 4 campañas comunitarias para la prevención de la trata de personas a nivel masivo en barrios, colegios y sitios de concurrencia pública.</t>
  </si>
  <si>
    <t>Formular e implementar la política pública de derechos humanos.</t>
  </si>
  <si>
    <t>Realizar 1 plan para la reactivación, fortalecimiento y funcionamiento del Consejo Municipal de Paz.</t>
  </si>
  <si>
    <t>SEGURIDAD Y CONVIVENCIA</t>
  </si>
  <si>
    <t>Reducir a 19 la tasa de homicidios.</t>
  </si>
  <si>
    <t>Reducir a 537 la tasa de lesiones personales.</t>
  </si>
  <si>
    <t>Reducir a 10 la tasa de victimización.</t>
  </si>
  <si>
    <t>CASAS DE JUSTICIA</t>
  </si>
  <si>
    <t>SEGURIDAD CON LÓGICA Y ÉTICA</t>
  </si>
  <si>
    <t>CONVIVENCIA</t>
  </si>
  <si>
    <t>FORTALECIMIENTO DE LOS DERECHOS HUMANOS</t>
  </si>
  <si>
    <t>BUCARAMANGA TERRITORIO DE PAZ</t>
  </si>
  <si>
    <t>4 - CALIDAD DE VIDA</t>
  </si>
  <si>
    <t>2 - INCLUSIÓN SOCIAL</t>
  </si>
  <si>
    <t>Realizar 1 plan de protección de la labor de líderes sociales, comunales, políticos y defensores de derechos humanos en coordinación con autoridades de policía y organismos de protección de los derechos humanos.</t>
  </si>
  <si>
    <t>Aumentar 581 cupos para la atención de la primera infancia (transición).</t>
  </si>
  <si>
    <t>Implementar y mantener la política pública de salud mental nacional con el acuerdo municipal 015 de 2011.</t>
  </si>
  <si>
    <t>Mantener la estrategia de servicios amigables para adolescentes y jóvenes.</t>
  </si>
  <si>
    <t>Implementar y mantener 1 estrategia de formación, creación y difusión de la filarmónica del municipio.</t>
  </si>
  <si>
    <t>Implementar y mantener 1 estrategia  de formación, creación y difusión del “Coro Bucaramanga”.</t>
  </si>
  <si>
    <t>Implementar y mantener 1 estrategias de recuperación, mantenimiento, conservación, promoción, difusión del patrimonio fílmico y audiovisual de la CINETECA PÚBLICA.</t>
  </si>
  <si>
    <t>Implementar y mantener 1 estrategia de recuperación, mantenimiento, conservación, promoción de piezas museológicas y documentales.</t>
  </si>
  <si>
    <t>Implementar y mantener 1 estrategia de promoción y difusión del patrimonio cultural como medio para  incrementar la oferta turistica del municipio.</t>
  </si>
  <si>
    <t>Implementar 1  estrategia de promoción denominadas “casa de justicia móvil” en comunidades aledañas a las casas de justicia.</t>
  </si>
  <si>
    <t>Formular e implementar el Plan Integral de Seguridad (PISCC) en conjunto con autoridades del Comité Municipal de Orden Público.</t>
  </si>
  <si>
    <t>Implementar el Observatorio de Paz de Bucaramanga.</t>
  </si>
  <si>
    <t>Destinar el 1% de los ingresos de libre destinación para la compra, preservación y mantenimiento de las cuencas y microcuencas abastecedoras de agua al municipio.</t>
  </si>
  <si>
    <t>Reforestar y/o mantener 45 hectáreas para la preservación de cuencas abastecedoras de agua.</t>
  </si>
  <si>
    <t>Realizar la caracterización biótica (flora y fauna) en un tramo de una microcuenca.</t>
  </si>
  <si>
    <t>Diseñar 1 subsectores del gran bosque de los cerros orientales de escala metropolitana.</t>
  </si>
  <si>
    <t>Diseñar 1 subsector de la zona occidental.</t>
  </si>
  <si>
    <t>Habilitar 1 subsector del gran bosque de los cerros orientales de escala metropolitana.</t>
  </si>
  <si>
    <t>Habilitar 1 subsector del parque de la zona occidental.</t>
  </si>
  <si>
    <t>Preservar 85 hectáreas en cuencas abastecedoras de agua.</t>
  </si>
  <si>
    <t>Aumentar a 144 las hectáreas de espacio público verde en Bucaramanga.</t>
  </si>
  <si>
    <t>ECOSISTEMAS PARA LA VIDA</t>
  </si>
  <si>
    <t>SENDEROS PARA LA VIDA</t>
  </si>
  <si>
    <t>Realizar 2 estudios de amenaza, vulnerabilidad y riesgo.</t>
  </si>
  <si>
    <t>Realizar 1 estudio de microzonificación sísmica.</t>
  </si>
  <si>
    <t>Realizar el inventario de las edificaciones institucionales indispensables para evaluar la vulnerabilidad sísmica.</t>
  </si>
  <si>
    <t>Realizar 1 evaluación de vulnerabilidad sísmica de las edificaciones institucionales indispensables.</t>
  </si>
  <si>
    <t>Mantener el Plan Minicipal de Gestión del Riesgo.</t>
  </si>
  <si>
    <t>Crear y mantener la Oficina de Gestión del Riesgo en el marco de la ley.</t>
  </si>
  <si>
    <t>Actualizar y mantener la política de gestión del riesgo.</t>
  </si>
  <si>
    <t>Crear y mantener el observatorio de riesgos de desastre.</t>
  </si>
  <si>
    <t>Desarrollar 4 escenarios de riesgo en sistemas de información geográfica.</t>
  </si>
  <si>
    <t>Realizar 3 estudios de evaluación y priorización de obras de mitigación de riesgo.</t>
  </si>
  <si>
    <t>Adquirir 3 estaciones telemétricas de alertas tempranas.</t>
  </si>
  <si>
    <t>Suministrar al 100% de las personas afectadas por desastres de elementos básicos.</t>
  </si>
  <si>
    <t>Realizar 20 obras de mitigación en comunas que presenten riesgo de desastre.</t>
  </si>
  <si>
    <t>Fortalecer 4 estaciones de bomberos en su capacidad operativa.</t>
  </si>
  <si>
    <t>Realizar 72 talleres para la prevención del riesgo y del desastre.</t>
  </si>
  <si>
    <t>Realizar auditorías al 100% de las instituciones de salud entorno a su plan de emergencias y desastres.</t>
  </si>
  <si>
    <t>Realizar 4 simulacros de desastres.</t>
  </si>
  <si>
    <t>Atender al 100% de las emergencias con ayudas humanitarias.</t>
  </si>
  <si>
    <t>Formular e implementar 1 plan de adquisición del sistema integral de emergencias.</t>
  </si>
  <si>
    <t>CONOCIMIENTO DEL RIESGO DEL DESASTRE</t>
  </si>
  <si>
    <t>REDUCCIÓN Y MITIGACIÓN DEL RIESGO DE DESASTRE</t>
  </si>
  <si>
    <t>MANEJO DE EMERGENCIAS Y DESASTRES</t>
  </si>
  <si>
    <t>GESTIÓN DEL RIESGO</t>
  </si>
  <si>
    <t>Reducir a 9 minutos el tiempo de respuesta a la atención de un evento de emergencia.</t>
  </si>
  <si>
    <t>Disminuir a 187.000 el número de personas que se encuentran en alto riesgo.</t>
  </si>
  <si>
    <t>Mantener el Plan Gestión Integral de Residuos Sólidos.</t>
  </si>
  <si>
    <t>Realizar 1 estrategia comunicativa que promuevan la participación ciudadana en el conocimiento de las afectaciones y riesgos ambientales que origina la minería ilegal que se desarrolla en el Páramo de Santurbán.</t>
  </si>
  <si>
    <t>Desarrollar 1 campañas de sensibilización y educación sobre la protección y buen cuidado de los animales.</t>
  </si>
  <si>
    <t>Implementar 30 mecanismos de corresponsabilidad y fomento de la protección de las cuencas hídricas abastecedoras de Bucaramanga.</t>
  </si>
  <si>
    <t>Implementar 1 sistema de transformación de residuos de aceite de grasas de origen animal y/o vegetal que involucre a la ciudadanía y al sector empresarial.</t>
  </si>
  <si>
    <t>Clausurar 5 hectáreas en el sitio de disposición final.</t>
  </si>
  <si>
    <t>Mantener un máximo de 800 Mg/l O2 la concentración de DBO (Demanda Bioquímica de Oxigeno).</t>
  </si>
  <si>
    <t>Mantener un máximo de 400 Mg/l la concentración de SST (Sólidos Suspendidos Totales).</t>
  </si>
  <si>
    <t>Mantener un máximo de 2.000 Mg/l la concentración de DQO (Demanda Química de Oxigeno).</t>
  </si>
  <si>
    <t>Mantener la disposición técnica del 100% de los residuos que ingresan a la celda de disposición final.</t>
  </si>
  <si>
    <t>Tratar 1.200 toneladas de residuos orgánicos en la planta de compostaje.</t>
  </si>
  <si>
    <t>Generar 300 toneladas de abono orgánico en la planta de compostaje.</t>
  </si>
  <si>
    <t>Reciclar 10.000 toneladas mediante la ruta de reciclaje.</t>
  </si>
  <si>
    <t>Sensibilizar 314.000 personas en el manejo adecuado de residuos sólidos.</t>
  </si>
  <si>
    <t>Implementar 6 estrategias que incluyan acciones de fortalecimiento de la cultura ambiental ciudadana.</t>
  </si>
  <si>
    <t>Implementar y mantener 1 observatorio ambiental.</t>
  </si>
  <si>
    <t>Realizar el estudio que contenga la huella de carbono en la fase I y II de la Administración Municipal.</t>
  </si>
  <si>
    <t>Mantener implementado el SIGAM.</t>
  </si>
  <si>
    <t>Desarrollar 4 estrategias ambientales en las fase I y II de la Administración Municipal.</t>
  </si>
  <si>
    <t>EMAB</t>
  </si>
  <si>
    <t>IMPLEMENTACIÓN DEL PGIRS</t>
  </si>
  <si>
    <t>EDUCACIÓN AMBIENTAL</t>
  </si>
  <si>
    <t>CALIDAD AMBIENTAL Y ADAPTACIÓN AL CAMBIO CLIMÁTICO</t>
  </si>
  <si>
    <t>Aumentar al 10% el aprovechamiento de los residuos.</t>
  </si>
  <si>
    <t>Mantener en 0,52 el Índice de Riesgo de la Calidad del Agua - IRCA.</t>
  </si>
  <si>
    <t>AMBIENTE PARA LA CIUDADANÍA</t>
  </si>
  <si>
    <t>Implementar 210 huertas familiares rurales y urbanas en los corregimientos.</t>
  </si>
  <si>
    <t>Realizar 3 mercados campesinos en la ciudad.</t>
  </si>
  <si>
    <t>Realizar 8 ciclos de vacunación contra fiebre aftosa y brucelosis en vacunos.</t>
  </si>
  <si>
    <t>Realizar 450 inseminaciones a vacunos.</t>
  </si>
  <si>
    <t>Formular e implementar 1 plan general de asistencia técnica.</t>
  </si>
  <si>
    <t>Implementar y mantener 1 programa que impulse la agricultura productiva (café, cacao, fruticultura, entre otros).</t>
  </si>
  <si>
    <t>Celebrar 4 actividades para conmemorar el día del campesino.</t>
  </si>
  <si>
    <t>Mantener y/o fortalecer el Comité Municipal de Desarrollo Rural como organismos articuladores de procesos productivos sostenibles del sector rural.</t>
  </si>
  <si>
    <t>Implementar 1 plataforma tecnológica para la comercialización de productos agropecuarios.</t>
  </si>
  <si>
    <t>Adquirir 1 paquete tecnológico de agroindustria para optimizar cadenas productivas.</t>
  </si>
  <si>
    <t>Instalar en los 3 corregimientos la infraestructura necesaria para llevar conectividad (internet) a la zona rural.</t>
  </si>
  <si>
    <t>AGRICULTURA SOSTENIBLE PARA LA SEGURIDAD ALIMENTARIA</t>
  </si>
  <si>
    <t>NUESTRO PROYECTO AGROPECUARIO</t>
  </si>
  <si>
    <t>3 - SOSTENIBILIDAD AMBIENTAL</t>
  </si>
  <si>
    <t>RURALIDAD CON EQUIDAD</t>
  </si>
  <si>
    <t>Mantener en 0 los casos presentados de fiebre AFTOSA y BRUCELOSIS.</t>
  </si>
  <si>
    <t>Disminuir a 30% el Índice de Necesidades Básicas Insatisfechas - NBI en el sector rural.</t>
  </si>
  <si>
    <t>1 - GOBERNANZA DEMOCRÁTICA</t>
  </si>
  <si>
    <t>Implementar y manener 1 sistema de manejo y aprovechamiento de residuos sólidos vegetales en las plazas de Mercado a Cargo del Municipio.</t>
  </si>
  <si>
    <t>Crear la organización "Empresa madre" para impulsar la innovación y el emprendimiento social.</t>
  </si>
  <si>
    <t>Realizar 4 convocatorias para el apoyo a proyectos con apalancamiento financiero a través de  la bolsa de recursos destinada al programa de capital semilla (empresas de economía solidaria).</t>
  </si>
  <si>
    <t>Realizar 4 convocatorias para los proyectos de emprendimiento presentados a través del  programa  IMEBU - Fondo Emprender en alianza con el SENA.</t>
  </si>
  <si>
    <t>Apoyar a 171 emprendedores mediante  el otorgamiento de crédito.</t>
  </si>
  <si>
    <t>Apoyar la creación de 5 empresas o proyectos de innovación social de alto impacto en los sectores priorizados.</t>
  </si>
  <si>
    <t>Crear el laboratorio de creatividad e innovación social para la región.</t>
  </si>
  <si>
    <t>Realizar 7 eventos de emprendimiento y/o innovación de gran formato para los jóvenes y empresarios.</t>
  </si>
  <si>
    <t>Construir la visión prospectiva empresarial de la ciudad región  homologada por los actores del ecosistema de innovación.</t>
  </si>
  <si>
    <t>Optimizar el ecosistema de innovación de la ciudad integrando los diferentes actores.</t>
  </si>
  <si>
    <t>Implementar y mantener la estrategia del portal del emprendimiento, innovación y liderazgo de la ciudad.</t>
  </si>
  <si>
    <t>Apoyar la creación de 15 programas virtuales con enfoque en: liderazgo de principios, emprendimiento e innovación social.</t>
  </si>
  <si>
    <t>Implementar 1 aplicación de georreferenciación como prueba  piloto para brindar información de mercado a los emprendedores.</t>
  </si>
  <si>
    <t>Generar 1.000 empleos con nuevos proyectos empresariales en los sectores priorizados.</t>
  </si>
  <si>
    <t>Crear 50 empresas lideradas por jóvenes estudiantes y colegios públicos.</t>
  </si>
  <si>
    <t>FOMENTO DEL EMPRENDIMIENTO Y LA INNOVACIÓN</t>
  </si>
  <si>
    <t>BUCARAMANGA EMPRENDEDORA</t>
  </si>
  <si>
    <t>BUCARAMANGA INNOVADARA</t>
  </si>
  <si>
    <t>BUCARAMANGA DIGITAL</t>
  </si>
  <si>
    <t>Acompañar la formulación 1.000 Planes estratégicos empresariales con herramientas gerenciales para la innovación.</t>
  </si>
  <si>
    <t>Desarrollar en 10 sectores empresariales priorizados con modelos de innovación.</t>
  </si>
  <si>
    <t>Acompañar la implementación de 250 planes estratégicos empresariales para el mejoramiento de la productividad y competitividad.</t>
  </si>
  <si>
    <t>Colocar 6.202 créditos a empresas de la zona urbana y rural.</t>
  </si>
  <si>
    <t>Formular 50 Planes estratégicos exportadores.</t>
  </si>
  <si>
    <t>Implementar y mantener 1 estrategia de comercialización de productos en nuevos mercados nacionales o internacionales por sector priorizado.</t>
  </si>
  <si>
    <t>Implementar y mantener 1 grupo de dirección y formulación de proyectos (estándar PMI) para consecución de recursos de cooperación nacional e internacional.</t>
  </si>
  <si>
    <t>Implementar y mantener 1 estrategia de trabajo con la Oficina de Asuntos Internacionales.</t>
  </si>
  <si>
    <t>Formar 300 personas del transporte público legal en sector turístico (hoteles, centros comerciales, parques, museos, bibliotecas, monumentos, etc).</t>
  </si>
  <si>
    <t>Promover 20  participaciones de las Empresas Industriales del municipio de Bucaramanga en eventos de comercialización de productos locales en mercados regionales y nacionales.</t>
  </si>
  <si>
    <t>Capacitar 500 personas del transporte público legal integralmente en una segunda lengua.</t>
  </si>
  <si>
    <t>Fortalecer y mantener la ventanilla única del constructor.</t>
  </si>
  <si>
    <t>Fortalecer y mantener el sistema de de inspección, vigilancia y control - IVC de establecimientos comerciales, industriales y dotacionales.</t>
  </si>
  <si>
    <t>Mantener en operación el 100% de la capacidad instalada de Instituto Municipal de Empleo y Fomento Empresarial de Bucaramanga - IMEBU.</t>
  </si>
  <si>
    <t>CONSTRUCCIÓN DE UNA NUEVA CULTURA EMPRESARIAL</t>
  </si>
  <si>
    <t>ASESORÍA Y FORMACIÓN EMPRESARIAL</t>
  </si>
  <si>
    <t>FONDO DE MICRO CRÉDITO EMPRESARIAL</t>
  </si>
  <si>
    <t>AMPLIACIÓN DE MERCADOS E INTERNACIONALIZACIÓN</t>
  </si>
  <si>
    <t>MEJORAMIENTO DEL CLIMA DE NEGOCIOS</t>
  </si>
  <si>
    <t>Lograr posicionar a Bucaramanga en el puesto 12 del escalafón doing business subnacional.</t>
  </si>
  <si>
    <t>Mejorar en 250 empresas sus capacidades competitivas y su nivel de productividad.</t>
  </si>
  <si>
    <t>FORTALECIMIENTO EMPRESARIAL</t>
  </si>
  <si>
    <t>Propiciar la vinculación de 1.500 personas en empleos formales, dignos y decentes.</t>
  </si>
  <si>
    <t>Sensibilizar en 1.000 empresas una cultura de fomento del empleo y trabajo decente.</t>
  </si>
  <si>
    <t>Implementar y mantener 1 estrategia de comunicaciones para la socialización del servicio público de empleo.</t>
  </si>
  <si>
    <t>Crear y mantener en funcionamiento el comité de articulación del servicio público de empleo.</t>
  </si>
  <si>
    <t>Formar 1.700 personas en competencias laborales específicas.</t>
  </si>
  <si>
    <t>Lograr que 200 personas en condición de vulnerabilidad accedan a una vacante laboral.</t>
  </si>
  <si>
    <t>Mantener y fortalecer el Observatorio del Empleo.</t>
  </si>
  <si>
    <t>Otorgar 100 becas para cursar programas profesionales en instituciones educativas públicas que operen en la ciudad para los sectores priorizados.</t>
  </si>
  <si>
    <t>Otorgar 1.000 becas para cursar programas técnico profesional en instituciones educativas públicas que operen en la ciudad para los sectores priorizados.</t>
  </si>
  <si>
    <t>Otorgar 400 becas para cursar programas tecnológicos en instituciones educativas públicas que operen en la ciudad para los sectores priorizados.</t>
  </si>
  <si>
    <t>Otorgar 1.500 becas para cursar programas técnico laboral en instituciones educativas públicas que operen en la ciudad para los sectores priorizados.</t>
  </si>
  <si>
    <t>Realizar 4 investigaciones sobre el mercado laboral.</t>
  </si>
  <si>
    <t>Generar 8 boletines sobre los indicadores de empleo que genera el observatorio.</t>
  </si>
  <si>
    <t>OFICINA DE EMPLEO Y EMPLEABILIDAD</t>
  </si>
  <si>
    <t>INSERCIÓN LABORAL</t>
  </si>
  <si>
    <t>OBSERVATORIO DEL EMPLEO Y EL TRABAJO</t>
  </si>
  <si>
    <t>Lograr que 1.000 empresas conozcan las buenas prácticas de fomento del empleo y trabajo decente.</t>
  </si>
  <si>
    <t>Mantener en 8% la tasa de desempleo.</t>
  </si>
  <si>
    <t>Lograr que 200 personas en situación de vulnerabilidad accedan a una vacante laboral.</t>
  </si>
  <si>
    <t>5 - PRODUCTIVIDAD Y GENERACIÓN DE OPORTUNIDADES</t>
  </si>
  <si>
    <t>EMPLEABILIDAD, EMPLEO Y TRABAJO DECENTE</t>
  </si>
  <si>
    <t>Implementar y mantener 1 estrategia de vinculación del sector empresarial al servicio público de empleo.</t>
  </si>
  <si>
    <t>Realizar la revisión del diseño del portal norte.</t>
  </si>
  <si>
    <t>Gestionar el trámite contractual para la construcción del portal norte.</t>
  </si>
  <si>
    <t>Implementar y mantener 1 estrategia de cultura "METROLÍNEA como un bien de todos".</t>
  </si>
  <si>
    <t>Realizar la reestructuración operativa, financiera y jurídica del SITM.</t>
  </si>
  <si>
    <t>Realizar y mantener el seguimiento y control a 3 contratos de concesión.</t>
  </si>
  <si>
    <t>Adecuar 2 rutas de vías alimentadoras en el norte de la ciudad para el ingreso del sistema.</t>
  </si>
  <si>
    <t>Apoyar la evaluación de viabilidad de 1 Sistema Integrado de Transporte Público Metropolitano.</t>
  </si>
  <si>
    <t>Construir 2 puentes peatonales.</t>
  </si>
  <si>
    <t>Crear y mantener la Oficina de la Bicicleta.</t>
  </si>
  <si>
    <t>Implementar y poner en marcha 1 Plan Piloto de Sistema de Bicicletas Públicas.</t>
  </si>
  <si>
    <t>Implementar 20 kms de ciclorutas para transporte urbano.</t>
  </si>
  <si>
    <t>Incentivar el uso de 5 corredores peatonales.</t>
  </si>
  <si>
    <t>Realizar los estudios y diseños para la implementación de escaleras eléctricas.</t>
  </si>
  <si>
    <t>Evaluar 1 sistema de transporte alternativo para el norte.</t>
  </si>
  <si>
    <t>Diseñar e implementar 1 centro de investigación del tránsito vehicular y peatonal.</t>
  </si>
  <si>
    <t>Formular e implementar 1 estrategia de control vial.</t>
  </si>
  <si>
    <t>Actualizar el 100% de la red semafórica de la ciudad.</t>
  </si>
  <si>
    <t>Implementar y mantener actualizado 1 sistema georeferenciado de información de la red semafórica y señales de tránsito.</t>
  </si>
  <si>
    <t>Mantener el 100% de la señalización horizontal.</t>
  </si>
  <si>
    <t>Demarcar 14.000 M2 de señalización horizontal nueva.</t>
  </si>
  <si>
    <t>Realizar 1.000 acciones de mantenimiento a la señalización vertical y/o elevada.</t>
  </si>
  <si>
    <t>Reponer y/o instalar 1.500 señales de tránsito verticales y/o elevadas nuevas.</t>
  </si>
  <si>
    <t>Instalar 1.500 señales de tránsito verticales.</t>
  </si>
  <si>
    <t>Formular 2 planes especiales de parqueaderos.</t>
  </si>
  <si>
    <t>Realizar 480 operativos de control al transporte informal.</t>
  </si>
  <si>
    <t>Demarcar 200 cruces peatonales.</t>
  </si>
  <si>
    <t>Demarcar 37 zonas de estacionamiento transitorio.</t>
  </si>
  <si>
    <t>Mantener 3 programas integrales de cultura vial.</t>
  </si>
  <si>
    <t>Mejorar y/o construir 60.000 M2 de malla vial urbana.</t>
  </si>
  <si>
    <t>Actualizar el 100% de los estudios y diseños para la construcción conexión Oriente-Occidente.</t>
  </si>
  <si>
    <t>Construir 1 tramo de la Conexión Oriente - Occidente.</t>
  </si>
  <si>
    <t>Terminar la construcción de 3 megaobra.</t>
  </si>
  <si>
    <t>Apoyar el 100% de la gestión para la estructuración de la nueva concesión vial de la Zona Metropolitana de Bucaramanga (ZMB).</t>
  </si>
  <si>
    <t xml:space="preserve">Construir la Transversal del Cristal (una calzada doble vía) en el sur de la ciudad, en coordinación con el Área Metropolitana de Bucaramanga y el municipio de Floridablanca. </t>
  </si>
  <si>
    <t>Gestionar 1 proyecto de infraestructura vial urbana estructurados y financiados y/o APP.</t>
  </si>
  <si>
    <t>Mantener la transitabilidad de los 140 kms de vías rurales.</t>
  </si>
  <si>
    <t>Construir 5.000 ML de placa huella.</t>
  </si>
  <si>
    <t>SITM EFICIENTE Y CONFIABLE</t>
  </si>
  <si>
    <t>PROMOCIÓN DE MODOS DE TRANSPORTE NO MOTORIZADOS</t>
  </si>
  <si>
    <t>MOVILIDAD Y SEGURIDAD VIAL</t>
  </si>
  <si>
    <t>MANTENIMIENTO Y CONSTRUCCIÓN DE RED VIAL URBANA</t>
  </si>
  <si>
    <t>MANTENIMIENTO Y CONSTRUCCIÓN DE RED VIAL RURAL</t>
  </si>
  <si>
    <t>MOVILIDAD</t>
  </si>
  <si>
    <t>Aumentar al 66% la cobertura del SITM.</t>
  </si>
  <si>
    <t>Lograr que el 15% de la población se movilice en modos de transporte no motorizados de acuerdo a la encuesta Cómo Vamos.</t>
  </si>
  <si>
    <t>Disminuir a 300 la tasa de lesionados por accidentes de tránsito.</t>
  </si>
  <si>
    <t>Disminuir a 8 la tasa de muertes por accidentes de tránsito.</t>
  </si>
  <si>
    <t>Beneficiar a 60 unidades familiares con gas (sector rural).</t>
  </si>
  <si>
    <t>Adquirir 10 plantas de potalización (sector rural).</t>
  </si>
  <si>
    <t>Repotenciar 2 acueductos (sector rural).</t>
  </si>
  <si>
    <t>Adquirir 3 Plantas de Tratamiento de Aguas Residuales - PTAR compactas para el sector rural.</t>
  </si>
  <si>
    <t>Contruir 60 pozos sépticos para el sector rural.</t>
  </si>
  <si>
    <t>Gestionar y/o construir 5 redes de acueducto y alcantarillado en barrios legalizados.</t>
  </si>
  <si>
    <t>Beneficiar 3.448 usuarios con la cobertura de electrificación rural en los tres corregimientos.</t>
  </si>
  <si>
    <t>Construir 1 acueducto veredal.</t>
  </si>
  <si>
    <t>Garantizar el 92% de la cobertura del servicio de gas del sector urbano.</t>
  </si>
  <si>
    <t>Gestionar el 10% de los proyectos complementarios de obras de conducción para el embalse de Bucaramanga.</t>
  </si>
  <si>
    <t>Sustituir a LED 36.000 luminarias.</t>
  </si>
  <si>
    <t>Expandir 1.000 luminarias.</t>
  </si>
  <si>
    <t>Elaborar 1 proyecto de acuerdo municipal para la exención del alumbrado público de la zona residencial rural.</t>
  </si>
  <si>
    <t>Instalar y poner en marcha 50 puntos de telemedida.</t>
  </si>
  <si>
    <t>Poner en funcionamiento 1 proyecto piloto de energía solar.</t>
  </si>
  <si>
    <t>Modernizar el alumbrado público de 20 parques y/o escenarios públicos.</t>
  </si>
  <si>
    <t>Instalar el alumbrado público al 100% de los nuevos espacios públicos.</t>
  </si>
  <si>
    <t>Mantener en funcionamiento al menos el 96% de las luminarias.</t>
  </si>
  <si>
    <t>SERVICIOS PÚBLICOS</t>
  </si>
  <si>
    <t>Mantener el 100% de la cobertura del alumbrado público en la zona urbana.</t>
  </si>
  <si>
    <t>Mantener en 95% la cobertura del servicio de agua potable y saneamiento básico del sector urbano.</t>
  </si>
  <si>
    <t>Aumentar al 95% la cobertura del alumbrado público en la zona rural.</t>
  </si>
  <si>
    <t>Aumentar al 25% la cobertura de agua potable en el sector rural.</t>
  </si>
  <si>
    <t>Aumentar al 94% la cobertura de saneamiento básico en el sector rural.</t>
  </si>
  <si>
    <t>Aumentar al 55% la cobertura de gas en el sector rural.</t>
  </si>
  <si>
    <t>SERVICIOS PÚBLICOS URBANOS Y RURALES</t>
  </si>
  <si>
    <t>ALUMBRADO PÚBLICO URBANO Y RURAL</t>
  </si>
  <si>
    <t>Implementar y mantener 1 red de plataforma de carpooling (carro compartido).</t>
  </si>
  <si>
    <t>Diseñar e implementar 4 soluciones Big Data, Open Data y/o ciudades inteligentes.</t>
  </si>
  <si>
    <t>Desarrollar 1 modelo de teletrabajo para la Alcaldía y/o para los Institutos Descentralizados.</t>
  </si>
  <si>
    <t>Desarrollar 1 modelo de seguridad ciudadana en pro de áreas libres de delincuencia.</t>
  </si>
  <si>
    <t>Implementar y mantener 1 estrategia cabal de herramientas de Telemedicina y Teleconsulta en el ISABU.</t>
  </si>
  <si>
    <t>Habilitar 50 zonas urbanas Wi-Fi.</t>
  </si>
  <si>
    <t>BUCARAMANGA CIUDAD INTELIGENTE QUE APRENDE</t>
  </si>
  <si>
    <t>Lograr que 290.000 personas utilicen internet.</t>
  </si>
  <si>
    <t>INFRAESTRUCTURA TECNOLÓGICA</t>
  </si>
  <si>
    <t>6 - INFRAESTRUCTURA Y CONECTIVIDAD</t>
  </si>
  <si>
    <t>Reponer 1.500 señales de tránsito verticales.</t>
  </si>
  <si>
    <t>Implementar 1 política nacional sobre el sistema de ciudades.</t>
  </si>
  <si>
    <t>Celebrar 4 ferias.</t>
  </si>
  <si>
    <t>2016 - 2019</t>
  </si>
  <si>
    <t>1.1</t>
  </si>
  <si>
    <t>1.1.1</t>
  </si>
  <si>
    <t>Nuevos Liderazgos</t>
  </si>
  <si>
    <t>1.1.2</t>
  </si>
  <si>
    <t>Presupuestos Incluyentes</t>
  </si>
  <si>
    <t>1.1.3</t>
  </si>
  <si>
    <t>Ciudadanía Empoderada y Debate Público</t>
  </si>
  <si>
    <t>1.1.4</t>
  </si>
  <si>
    <t>Instituciones Democráticas de Base Fortalecidas e Incluyentes</t>
  </si>
  <si>
    <t>1.1.5</t>
  </si>
  <si>
    <t>Rendición de Cuentas Permanente e Interactiva</t>
  </si>
  <si>
    <t>1.1.6</t>
  </si>
  <si>
    <t>Cultura Metropolitana y Ciudad Región: Participación que Atraviesa Fronteras</t>
  </si>
  <si>
    <t>1.1.7</t>
  </si>
  <si>
    <t>Gobierno Transparente</t>
  </si>
  <si>
    <t>1.1.8</t>
  </si>
  <si>
    <t>Gobierno Comprensible y Accesible</t>
  </si>
  <si>
    <t>1.2</t>
  </si>
  <si>
    <t>1.2.1</t>
  </si>
  <si>
    <t>Nuevo Modelo de Atención a la Ciudadanía</t>
  </si>
  <si>
    <t>1.2.2</t>
  </si>
  <si>
    <t>Acciones Constitucionales y Acciones Legales: Respuesta y Gestión Social y Estratégica</t>
  </si>
  <si>
    <t>1.2.3</t>
  </si>
  <si>
    <t>Administración Articulada y Coherente</t>
  </si>
  <si>
    <t>1.2.4</t>
  </si>
  <si>
    <t>Una Ciudad Visible que toma Decisiones Inteligentes</t>
  </si>
  <si>
    <t>1.2.5</t>
  </si>
  <si>
    <t>Finanzas Públicas Sostenibles y Comprensibles para la Ciudadanía</t>
  </si>
  <si>
    <t>1.2.6</t>
  </si>
  <si>
    <t>Gestión Inteligente del Patrimonio Inmobiliario Municipal</t>
  </si>
  <si>
    <t>1.2.7</t>
  </si>
  <si>
    <t>Inspecciones y Comisarías que Funcionan</t>
  </si>
  <si>
    <t>1.2.8</t>
  </si>
  <si>
    <t>Cultura de la Legalidad y la Ética Pública</t>
  </si>
  <si>
    <t>1.3</t>
  </si>
  <si>
    <t>1.3.1</t>
  </si>
  <si>
    <t>Ciudad Modelo en Gobierno en Línea</t>
  </si>
  <si>
    <t>1.3.2</t>
  </si>
  <si>
    <t>Vive Digital para las Ciudadanas y Ciudadanos</t>
  </si>
  <si>
    <t>1.3.3</t>
  </si>
  <si>
    <t>Gestión y Mejoramiento de los Sistemas de Información</t>
  </si>
  <si>
    <t>1.3.4</t>
  </si>
  <si>
    <t>Tecnología para la Interacción Ciudadana</t>
  </si>
  <si>
    <t>1.4</t>
  </si>
  <si>
    <t>1.4.1</t>
  </si>
  <si>
    <t>Ordenamiento Territorial en Marcha</t>
  </si>
  <si>
    <t>1.4.2</t>
  </si>
  <si>
    <t>Diseño Urbano Inteligente y Sustentable</t>
  </si>
  <si>
    <t>1.4.3</t>
  </si>
  <si>
    <t>Una Ciudad que Hace y Ejecuta Planes</t>
  </si>
  <si>
    <t>1.4.4</t>
  </si>
  <si>
    <t>Territorios Vulnerables, Territorios Visibles</t>
  </si>
  <si>
    <t>1.4.5</t>
  </si>
  <si>
    <t>Territorios Metropolitanos, Planes Conjuntos</t>
  </si>
  <si>
    <t>2.1.</t>
  </si>
  <si>
    <t>2.1.1</t>
  </si>
  <si>
    <t>Habitante de Calle</t>
  </si>
  <si>
    <t>2.1.2</t>
  </si>
  <si>
    <t>Población con Discapacidad</t>
  </si>
  <si>
    <t>2.1.3</t>
  </si>
  <si>
    <t>Minorías Étnicas</t>
  </si>
  <si>
    <t>2.1.4</t>
  </si>
  <si>
    <t>Comunidades LGTBI</t>
  </si>
  <si>
    <t>2.1.5</t>
  </si>
  <si>
    <t>Prevención y Atención a la Población en Condición de Adicción a Sustancias Psicoactivas</t>
  </si>
  <si>
    <t>2.1.6</t>
  </si>
  <si>
    <t>Trabajadoras y Trabajadores Sexuales</t>
  </si>
  <si>
    <t>2.1.7</t>
  </si>
  <si>
    <t>Víctimas del Conflicto Interno Armado</t>
  </si>
  <si>
    <t>2.1.8</t>
  </si>
  <si>
    <t>Población en Proceso de Reintegración</t>
  </si>
  <si>
    <t>2.1.9</t>
  </si>
  <si>
    <t>Población Carcelaria y Pospenados</t>
  </si>
  <si>
    <t>2.2</t>
  </si>
  <si>
    <t>LOS CAMINOS DE LA VIDA</t>
  </si>
  <si>
    <t>2.2.1</t>
  </si>
  <si>
    <t>Inicio Feliz (Primera Infancia)</t>
  </si>
  <si>
    <t>2.2.2</t>
  </si>
  <si>
    <t>Jugando y Aprendiendo (Infancia)</t>
  </si>
  <si>
    <t>2.2.3</t>
  </si>
  <si>
    <t>Creciendo y Construyendo (Adolescencia)</t>
  </si>
  <si>
    <t>2.2.4</t>
  </si>
  <si>
    <t>2.2.5</t>
  </si>
  <si>
    <t>Primero mi Familia</t>
  </si>
  <si>
    <t>2.2.6</t>
  </si>
  <si>
    <t>Adulto Mayor Digno</t>
  </si>
  <si>
    <t>2.3</t>
  </si>
  <si>
    <t>MUJERES Y EQUIDAD DE GÉNERO</t>
  </si>
  <si>
    <t>2.3.1</t>
  </si>
  <si>
    <t>Vida Libre de Violencias</t>
  </si>
  <si>
    <t>2.3.2</t>
  </si>
  <si>
    <t>Fortalecimiento de la Participación Política, Económica y Social de las Mujeres</t>
  </si>
  <si>
    <t>2.3.3</t>
  </si>
  <si>
    <t>Comunicación para la Inclusión de las Mujeres al Desarrollo</t>
  </si>
  <si>
    <t>2.4</t>
  </si>
  <si>
    <t>HOGARES FELICES</t>
  </si>
  <si>
    <t>2.4.1</t>
  </si>
  <si>
    <t>Construyendo mi Hogar</t>
  </si>
  <si>
    <t>2.4.2</t>
  </si>
  <si>
    <t>Mejorando mi Hogar</t>
  </si>
  <si>
    <t>2.4.3</t>
  </si>
  <si>
    <t>Formación y Acompañamiento para mi Hogar</t>
  </si>
  <si>
    <t>2.4.4</t>
  </si>
  <si>
    <t>Mejoramiento y Consolidación de la Ciudad Construida</t>
  </si>
  <si>
    <t>3.1</t>
  </si>
  <si>
    <t>ESPACIOS VERDES PARA LA DEMOCRACIA</t>
  </si>
  <si>
    <t>3.1.1</t>
  </si>
  <si>
    <t>Ecosistemas para la Vida</t>
  </si>
  <si>
    <t>3.1.2</t>
  </si>
  <si>
    <t>Senderos para la Vida</t>
  </si>
  <si>
    <t>3.2</t>
  </si>
  <si>
    <t>3.2.1</t>
  </si>
  <si>
    <t>Conocimientos del Riesgo del Desastre</t>
  </si>
  <si>
    <t>3.2.2</t>
  </si>
  <si>
    <t>Reducción y Mitigación del Riesgo de Desastre</t>
  </si>
  <si>
    <t>3.2.3</t>
  </si>
  <si>
    <t>Manejo de Emergencias y Desastres</t>
  </si>
  <si>
    <t>3.3</t>
  </si>
  <si>
    <t>3.3.1</t>
  </si>
  <si>
    <t>Implementación del PGIRS</t>
  </si>
  <si>
    <t>3.3.2</t>
  </si>
  <si>
    <t>Educación Ambiental</t>
  </si>
  <si>
    <t>3.3.3</t>
  </si>
  <si>
    <t>Calidad ambiental y Adaptación al Cambio Climático</t>
  </si>
  <si>
    <t>3.4</t>
  </si>
  <si>
    <t>3.4.1</t>
  </si>
  <si>
    <t>Agricultura Sostenible para la Seguridad Alimentaria</t>
  </si>
  <si>
    <t>3.4.2</t>
  </si>
  <si>
    <t>Nuestro Proyecto Agropecuario</t>
  </si>
  <si>
    <t>4.1</t>
  </si>
  <si>
    <t>4.1.1</t>
  </si>
  <si>
    <t>Disponibilidad (Asequibilidad): "Entornos de Aprendizajes Bellos y Agradables"</t>
  </si>
  <si>
    <t>4.1.2</t>
  </si>
  <si>
    <t>Acceso (Accesibilidad): "Educación para una Ciudadanía Inteligente y solidaria"</t>
  </si>
  <si>
    <t>4.1.3</t>
  </si>
  <si>
    <t>Permanencia en el Sistema Educativo (Adaptabilidad)</t>
  </si>
  <si>
    <t>4.1.4</t>
  </si>
  <si>
    <t>Calidad (Aceptabilidad): "Innovadores y Profesionales"</t>
  </si>
  <si>
    <t>4.2</t>
  </si>
  <si>
    <t>4.2.1</t>
  </si>
  <si>
    <t>Aseguramiento</t>
  </si>
  <si>
    <t>4.2.2</t>
  </si>
  <si>
    <t>4.2.3</t>
  </si>
  <si>
    <t>Vida Saludable y Condiciones No Transmisibles</t>
  </si>
  <si>
    <t>4.2.4</t>
  </si>
  <si>
    <t>Convivencia Social y Salud Mental</t>
  </si>
  <si>
    <t>4.2.5</t>
  </si>
  <si>
    <t>4.2.6</t>
  </si>
  <si>
    <t>Sexualidad, Derechos Sexuales y Reproductivos</t>
  </si>
  <si>
    <t>4.2.7</t>
  </si>
  <si>
    <t>Vida Saludable y Enfermedades Transmisibles</t>
  </si>
  <si>
    <t>4.2.8</t>
  </si>
  <si>
    <t>Salud y Ámbito Laboral</t>
  </si>
  <si>
    <t>4.2.9</t>
  </si>
  <si>
    <t>4.3</t>
  </si>
  <si>
    <t>4.3.1</t>
  </si>
  <si>
    <t>Actividad física y Salud "Bucaramanga Activa y Saludable"</t>
  </si>
  <si>
    <t>4.3.2</t>
  </si>
  <si>
    <t>Deporte Formativo</t>
  </si>
  <si>
    <t>4.3.3</t>
  </si>
  <si>
    <t>Deporte y Recreación Social Comunitario</t>
  </si>
  <si>
    <t>4.3.4</t>
  </si>
  <si>
    <t>Cualificación del Talento Deportivo</t>
  </si>
  <si>
    <t>4.3.5</t>
  </si>
  <si>
    <t>Ambientes Deportivos y Recreativos</t>
  </si>
  <si>
    <t>4.3.6</t>
  </si>
  <si>
    <t>Deporte Asociado y Comunitario</t>
  </si>
  <si>
    <t>4.4</t>
  </si>
  <si>
    <t>4.4.1</t>
  </si>
  <si>
    <t>Transformación de los Determinantes del Comportamiento Social (Cultura Ciudadana)</t>
  </si>
  <si>
    <t>4.4.2</t>
  </si>
  <si>
    <t>Lectura, Escritura y Oralidad - LEO</t>
  </si>
  <si>
    <t>4.4.3</t>
  </si>
  <si>
    <t>4.4.4</t>
  </si>
  <si>
    <t>Fomento de la Producción Artística</t>
  </si>
  <si>
    <t>4.4.5</t>
  </si>
  <si>
    <t>La Cultura a la Calle</t>
  </si>
  <si>
    <t>4.4.6</t>
  </si>
  <si>
    <t>"A Cuidar lo que es Valioso": Recuperación y Conservación del Patrimonio</t>
  </si>
  <si>
    <t>4.4.7</t>
  </si>
  <si>
    <t>Procesos de Fortalecimiento de los Oficios</t>
  </si>
  <si>
    <t>4.4.8</t>
  </si>
  <si>
    <t>Observar y Ser Observado: Fomento al Turismo</t>
  </si>
  <si>
    <t>4.5</t>
  </si>
  <si>
    <t>4.5.1</t>
  </si>
  <si>
    <t>Aprovechamiento Social del Espacio Público</t>
  </si>
  <si>
    <t>4.5.2</t>
  </si>
  <si>
    <t>Intervención Social del Espacio Público</t>
  </si>
  <si>
    <t>4.6</t>
  </si>
  <si>
    <t>4.6.1</t>
  </si>
  <si>
    <t>Casas de Justicia</t>
  </si>
  <si>
    <t>4.6.2</t>
  </si>
  <si>
    <t>Seguridad con Lógica y Ética</t>
  </si>
  <si>
    <t>4.6.3</t>
  </si>
  <si>
    <t>Convivencia</t>
  </si>
  <si>
    <t>4.6.4</t>
  </si>
  <si>
    <t>Fortalecimiento de los Derechos Humanos</t>
  </si>
  <si>
    <t>4.6.5</t>
  </si>
  <si>
    <t>Bucaramanga Territorio de Paz</t>
  </si>
  <si>
    <t>5.1</t>
  </si>
  <si>
    <t>5.1.1</t>
  </si>
  <si>
    <t>Bucaramanga Emprendedora</t>
  </si>
  <si>
    <t>5.1.2</t>
  </si>
  <si>
    <t>Bucaramanga Innovadora</t>
  </si>
  <si>
    <t>5.1.3</t>
  </si>
  <si>
    <t>Bucaramanga Digital</t>
  </si>
  <si>
    <t>5.2</t>
  </si>
  <si>
    <t>5.2.1</t>
  </si>
  <si>
    <t>Construcción de una Nueva Cultura Empresarial</t>
  </si>
  <si>
    <t>5.2.2</t>
  </si>
  <si>
    <t>Asesoría y Formación Empresarial</t>
  </si>
  <si>
    <t>5.2.3</t>
  </si>
  <si>
    <t>Fondo de Microcrédito Empresarial</t>
  </si>
  <si>
    <t>5.2.4</t>
  </si>
  <si>
    <t>Ampliación de Mercados e Internacionalización</t>
  </si>
  <si>
    <t>5.2.5</t>
  </si>
  <si>
    <t>Mejoramiento del Clima de Negocios</t>
  </si>
  <si>
    <t>5.3</t>
  </si>
  <si>
    <t>5.3.1</t>
  </si>
  <si>
    <t>Oficina de Empleo y Empleabilidad</t>
  </si>
  <si>
    <t>5.3.2</t>
  </si>
  <si>
    <t>Inserción Laboral</t>
  </si>
  <si>
    <t>5.3.3</t>
  </si>
  <si>
    <t>Observatorio del Empleo y el Trabajo</t>
  </si>
  <si>
    <t>6.1</t>
  </si>
  <si>
    <t>6.1.1</t>
  </si>
  <si>
    <t>SITM Eficiente y Confiable</t>
  </si>
  <si>
    <t>6.1.2</t>
  </si>
  <si>
    <t>Promoción de Modos de Transporte no Motorizados</t>
  </si>
  <si>
    <t>6.1.3</t>
  </si>
  <si>
    <t>Movilidad y Seguridad Vial</t>
  </si>
  <si>
    <t>6.1.4</t>
  </si>
  <si>
    <t>Mantenimiento y Construcción de Red Vial Urbana</t>
  </si>
  <si>
    <t>6.1.5</t>
  </si>
  <si>
    <t>Mantenimiento y Construcción de Red Vial Rural</t>
  </si>
  <si>
    <t>6.2</t>
  </si>
  <si>
    <t>6.2.1</t>
  </si>
  <si>
    <t>Servicios Públicos Rurales</t>
  </si>
  <si>
    <t>6.2.2</t>
  </si>
  <si>
    <t>Alumbrado Público Urbano y Rural</t>
  </si>
  <si>
    <t>6.3</t>
  </si>
  <si>
    <t>6.3.1</t>
  </si>
  <si>
    <t>Bucaramanga Ciudad Inteligente que Aprende</t>
  </si>
  <si>
    <t>PLAN DE DESARROLLO 2016 - 2019</t>
  </si>
  <si>
    <t>Ejecutar obras comunitarias con presupuestos participatios en las 17 comunas.</t>
  </si>
  <si>
    <t>Lograr que el 60% de los ciudadanos considere como buena la gestión del Alcalde/Gobierno municipal de acuerdo a la encuesta Cómo Vamos.</t>
  </si>
  <si>
    <t>Realizar 8 acciones de recuperación, mantenimiento y/o conservación del patrimonio mueble e inmueble del Municipio.</t>
  </si>
  <si>
    <t>Implementar 8 programas de recuperación, mantenimiento, conservación, promoción y difusión del patrimonio mueble, inmueble y cultural del municipio implementados.</t>
  </si>
  <si>
    <t>Implementar 5 estrategias de aprendizaje y formación en artes (música, danza, teatro, artes plásticas y literatura).</t>
  </si>
  <si>
    <t>Implementar y mantener 1 estrategia para descentralizar la escuela municipal de artes satélites en las diferentes comunas y corregimientos.</t>
  </si>
  <si>
    <t>Fortalecer el Teatro Santander.</t>
  </si>
  <si>
    <t>RECURSOS PROGRAMADOS</t>
  </si>
  <si>
    <t>RECURSOS EJECUTADOS</t>
  </si>
  <si>
    <t>RECURSOS GESTIONADOS</t>
  </si>
  <si>
    <t>META POR VIGENCIA</t>
  </si>
  <si>
    <t>LOGRO POR VIGENCIA</t>
  </si>
  <si>
    <t>PORCENTAJE DE CUMPLIMIENTO</t>
  </si>
  <si>
    <t>PORCENTAJE EJECUCIÓN</t>
  </si>
  <si>
    <t>NIVEL DE GESTIÓN</t>
  </si>
  <si>
    <t>CUMPLIMIENTO POR AÑO</t>
  </si>
  <si>
    <t>META</t>
  </si>
  <si>
    <t>AVANCE EN CUMPLIMIENTO</t>
  </si>
  <si>
    <t>Jóvenes Vitales (Juventud)</t>
  </si>
  <si>
    <t>Seguridad Alimentaria y Nutricional</t>
  </si>
  <si>
    <t>Procesos de Formación en Arte y Música</t>
  </si>
  <si>
    <t>RECURSOS DEL PLAN DE DESARROLLO (Cifras en Miles de Pesos)</t>
  </si>
  <si>
    <t>RESUMEN CUMPLIMIENTO PLAN DE DESARROLLO 2016 - 2019</t>
  </si>
  <si>
    <t>RECURSOS POR FUENTE DE FINANCIACIÓN PARA CADA VIGENCIA (Cifras en Miles de Pesos)</t>
  </si>
  <si>
    <t>Administrativa</t>
  </si>
  <si>
    <t>Control Interno</t>
  </si>
  <si>
    <t>Control Interno Disciplinario</t>
  </si>
  <si>
    <t>Desarrollo Social</t>
  </si>
  <si>
    <t>Educación</t>
  </si>
  <si>
    <t>Hacienda</t>
  </si>
  <si>
    <t>Infraestructura</t>
  </si>
  <si>
    <t>Interior</t>
  </si>
  <si>
    <t>Jurídica</t>
  </si>
  <si>
    <t>Metrolínea</t>
  </si>
  <si>
    <t>Planeación</t>
  </si>
  <si>
    <t>Prensa</t>
  </si>
  <si>
    <t>Salud y Ambiente</t>
  </si>
  <si>
    <t>Sistemas</t>
  </si>
  <si>
    <t>Tránsito</t>
  </si>
  <si>
    <t>DESEMPEÑO SECRETARÍAS, OFICINAS E INSTITUTOS DESCENTRALIZADOS</t>
  </si>
  <si>
    <t>ODS</t>
  </si>
  <si>
    <t xml:space="preserve"> -</t>
  </si>
  <si>
    <t>CA</t>
  </si>
  <si>
    <t>Número de estrategias de casas para nuevos liderazgos implementadas y mantenidas.</t>
  </si>
  <si>
    <t>16. Paz, justicia e instituciones sólidas</t>
  </si>
  <si>
    <t>Promoción del Desarrollo</t>
  </si>
  <si>
    <t>Número de estrategias escuela de liderazgo para mujeres las Mil Manuelas implementadas y mantenidas.</t>
  </si>
  <si>
    <t>10. Reducción de las desigualdades</t>
  </si>
  <si>
    <t>Número de actividades o iniciativas realizadas para promover, visibilizar y empoderar el gobierno escolar en las instituciones educativas oficiales.</t>
  </si>
  <si>
    <t>Número de secciones web en línea creadas y mantenidas para que la ciudadanía pueda consultar el presupuesto y vigilar su aprobación y ejecución.</t>
  </si>
  <si>
    <t>Fortalecimiento Institucional</t>
  </si>
  <si>
    <t>Número de planes de socialización ejecutados del proyecto de acuerdo del presupuesto municipal previa presentación al Concejo.</t>
  </si>
  <si>
    <t>Número de cabildos ciudadanos celebrados para asignar presupuesto a obras comunitarias y discutir otros asuntos del presupuesto.</t>
  </si>
  <si>
    <t>Número de estrategias de implementación del acuerdo de presupuestos participativos y del decreto reglamentario implementadas y mantenidas.</t>
  </si>
  <si>
    <t>Número de estrategias implementadas para la formación y capacitación técnica en planeación participativa para los ciudadanos bumangueses.</t>
  </si>
  <si>
    <t>Número de comunas con obras comunitarias ejecutadas con presupuesto participativo.</t>
  </si>
  <si>
    <t>Número de estrategias de comunicación implementadas y mantenidas para difundir las iniciativas de la Administración Municipal y promover el debate público sobre temas de gobierno y de ciudad.</t>
  </si>
  <si>
    <t>Número de Planes de medios implementados y mantenidos para informar a la ciudadanía las políticas e iniciativas del gobierno.</t>
  </si>
  <si>
    <t>Número de estrategias de comunicación implementadas y mantenidas para difundir las acciones de la Administración Municipal y promover el debate público sobre temas de gobierno y de ciudad en la emisora cultural.</t>
  </si>
  <si>
    <t>Número de ruedas de prensa convocadas y realizadas  por el despacho del Alcalde.</t>
  </si>
  <si>
    <t>Número de estrategias de comunicación implementadas y mantenidas  para promover la participación ciudadana sobre asuntos de interés públicos.</t>
  </si>
  <si>
    <t>Número de estrategias implementadas y mantenidas para la creación y promoción del Consejo Municipal de participación ciudadana.</t>
  </si>
  <si>
    <t>Número de estrategias implementadas y mantenidas para difundir la ley 1757 de 2015 y promover la apropiación por parte de la ciudadanía de los mecanismos allí establecidos.</t>
  </si>
  <si>
    <t>Número de estrategias de gobierno implementadas y mantenidas para la aplicación cabal de la ley 1757 de 2015 de participación ciudadana.</t>
  </si>
  <si>
    <t>Número de estrategias implementadas y mantenidas para la promoción y el fortalecimiento de las veedurías.</t>
  </si>
  <si>
    <t>Número de estrategias implementadas y mantenidas para el fortalecimiento del Consejo Municipal de Desarrollo Rural.</t>
  </si>
  <si>
    <t>Número de cargos creados para la coordinación de los asuntos de prensa y comunicaciones (Jefe de prensa)</t>
  </si>
  <si>
    <t>Número de cargos del nivel directivo y/o asesor adscritos al despacho del Alcalde como encargado de asuntos de participación ciudadana.</t>
  </si>
  <si>
    <t>Número de conversatorios convocados y realizados con organizaciones sociales, organizaciones políticas, periodísticas o grupos de líderes de opinión para discutir asuntos del gobierno y la ciudad.</t>
  </si>
  <si>
    <t>Número de secciones implementadas y mantenidas en la página web institucional para informar sobre los debates, las relaciones y los acuerdos con el Concejo e interactuar con la ciudadanía.</t>
  </si>
  <si>
    <t>Número de secciones implementadas y mantenidas en la página web institucional para que la ciudadanía pueda compartir textos, imágenes, audios y videos sobre condiciones y problemas de la ciudad o propuestas de política.</t>
  </si>
  <si>
    <t>Porcentaje de ediles beneficiados con pago de EPS, Pensión, ARL y póliza de vida.</t>
  </si>
  <si>
    <t>Número de estrategias implementadas y mantenidas para fortalecer la Unidad de Desarrollo Comunitario - UNDECO.</t>
  </si>
  <si>
    <t>Desarrollo Comunitario</t>
  </si>
  <si>
    <t>Número de Juntas de Acción Comunal - JAC que participan en ejercicios de construcción del territorio.</t>
  </si>
  <si>
    <t>Número de estrategias "Voces de los comuneros" implementadas y mantenidas.</t>
  </si>
  <si>
    <t>Justicia y Seguridad</t>
  </si>
  <si>
    <t>Número de actividades de dotación realizadas para ediles con el fin de apoyar su ejercicio democrático.</t>
  </si>
  <si>
    <t>Número de concursos "embellece tu barrio" realizados.</t>
  </si>
  <si>
    <t>13. Acción por el clima</t>
  </si>
  <si>
    <t>Ambiental</t>
  </si>
  <si>
    <t>Número de entradas gratuitas brindadas a ediles, dignatarios y afiliados de las JAL y JAC a espacios de recreación y cultura.</t>
  </si>
  <si>
    <t>Número de reuniones realizadas en el territorio con Juntas Administradoras Locales - JAL para discutir política pública y problemas de la comunidad.</t>
  </si>
  <si>
    <t>Número de estrategias desarrolladas para la formación de los conciliadores de las JAC que promuevan una cultura de trasformación de los conflictos cotidianos en la comunidad para disminuir los índices de violencia por intolerancia social.</t>
  </si>
  <si>
    <t>Número de actividades realizadas para el fortalecimiento del Consejo Territorial de Planeación.</t>
  </si>
  <si>
    <t>Número de espacios de trabajo construidos o adecuados con equipamiento para ediles.</t>
  </si>
  <si>
    <t>Número de plataformas de interacción, registro de información y visibilización en línea implementadas y mantenidas para Juntas de Acción Comunal, Juntas Administradoras Locales y comités de desarrollo y control social.</t>
  </si>
  <si>
    <t>Porcentaje de comités de desarrollo y control social con el acompañamiento según lo requerido.</t>
  </si>
  <si>
    <t>Número de secciones mantenidas en línea y actualizada sobre los planes anti-corrupción y su cumplimiento.</t>
  </si>
  <si>
    <t>Número de secciones implementadas y mantenidas en línea y actualizada de los planes de compras y adquisiciones y su ejecución.</t>
  </si>
  <si>
    <t>Número de secciones mantenidas en línea y actualizada sobre el Plan de Desarrollo y su ejecución.</t>
  </si>
  <si>
    <t>Número de secciones implementadas y mantenidas en línea y actualizada para que la ciudadanía pueda seguir la ejecución y los costos de las obras de infraestructura.</t>
  </si>
  <si>
    <t>Número de secciones implementadas y mantenidas en línea y actualizada sobre los contratos de prestación de servicios celebrados por la Administración Central.</t>
  </si>
  <si>
    <t>Número de secciones implementadas y mantenidas en línea y actualizada sobre la ejecución de los proyectos estratégicos.</t>
  </si>
  <si>
    <t>Número de secciones implementadas y mantenidas en línea y actualizada sobre los gastos de funcionamiento de la Administración Central.</t>
  </si>
  <si>
    <t>Número de reuniones populares celebradas para rendir cuentas de la ejecución del Plan de Desarrollo y la ejecución del presupuesto.</t>
  </si>
  <si>
    <t>Número de estrategias para el informe anual de rendición de cuentas en cultura implementadas y mantenidas</t>
  </si>
  <si>
    <t>Cultura</t>
  </si>
  <si>
    <t>Número de audiencias de participación metropolitana realizadas en conjunto con la Alcaldía de Floridablanca.</t>
  </si>
  <si>
    <t>Número de audiencias de participación metropolitana realizadas en conjunto con la Alcaldía de Piedecuesta.</t>
  </si>
  <si>
    <t>Número de audiencias de participación metropolitana realizadas en conjunto con la Alcaldía de Girón.</t>
  </si>
  <si>
    <t>Número de juntas abiertas del Área Metropolitana de Bucaramanga realizadas con presencia de los integrantes de la junta metropolitana y participación de la comunidad para una discusión pública sobre asuntos metropolitanos.</t>
  </si>
  <si>
    <t>Número de estrategias de comunicaciones formuladas e implementadas para difundir los procesos de contratación pública de selección abierta y promover la participación de oferentes así como el control social ciudadano.</t>
  </si>
  <si>
    <t>Número de informes de contratación pública elaboras y difundidas.</t>
  </si>
  <si>
    <t>Número registros implementados y mantenidos actualizados en línea de intereses privados de los secretarios y sub-secretarios así como de los asesores del despacho del alcalde.</t>
  </si>
  <si>
    <t>Número de planes de la excelencia formulados e implementados por la transparencia enfocado al mejoramiento continuo del índice ITEP en todas sus dimensiones.</t>
  </si>
  <si>
    <t>Número de estrategias integrales de gobierno actualizadas para la aplicación cabal de los postulados y mandatos de la ley 1712 de 2014 de transparencia y del derecho al acceso a la información pública.</t>
  </si>
  <si>
    <t>Número de manuales de contratación actualizados.</t>
  </si>
  <si>
    <t>Número de cargos creados del nivel directivo y/o asesor adscritos al despacho del Alcalde como encargado de asuntos de transparencia en la gestión pública</t>
  </si>
  <si>
    <t>Número de estrategias implementadas y mantenidas para publicar en línea necesidades de trabajo o de provisión de servicios del municipio y recopilar hojas de vida o propuestas (Tu Talento es lo que Vale).</t>
  </si>
  <si>
    <t>Número de secciones implementadas y mantenidas en línea y actualizada dentro de la página web institucional para consultar todos los procesos de contratación pública.</t>
  </si>
  <si>
    <t>Número de secciones mantenidas en línea dentro de la página web institucional con información actualizada sobre decretos y resolución de la Administración así como de proyectos de acuerdo y acuerdos municipales.</t>
  </si>
  <si>
    <t>Número de estrategias implementadas y mantenidas  para la socialización del plan anti-corrupción y atención al ciudadano.</t>
  </si>
  <si>
    <t>Porcentaje de información publicados y mantenidos en línea sobre la estructura orgánica, las funciones y los deberes de las dependencias así como los medios de contacto y/o servicios de estas.</t>
  </si>
  <si>
    <t>Número de directorios de servidores públicos publicados y mantenidos en línea.</t>
  </si>
  <si>
    <t>Número de directorios de manuales de funciones de la Administración Central publicados y mantenidos en línea.</t>
  </si>
  <si>
    <t>Número de caracterizaciones de las personas que requieren trámites y servicios administrativos del gobierno municipal realizadas.</t>
  </si>
  <si>
    <t>Número de estrategias de comunicaciones implementadas y mantenidas para difundir y promover la oferta institucional así como de sus funciones, deberes y/u obligaciones legales dirigida a la población con enfoque diferencial.</t>
  </si>
  <si>
    <t>Número de planes de la excelencia formulados e implementados para la gestión de PQRSD en la Administración Municipal (procedimientos e infraestructura).</t>
  </si>
  <si>
    <t>Número de cargos creados del nivel directivo y/o asesor creados para coordinar la atención a la comunidad en la administración municipal.</t>
  </si>
  <si>
    <t>Número de redes incluyentes de asesores de la comunidad implementadas y mantenidas en las oficinas de la Administración Municipal.</t>
  </si>
  <si>
    <t>Número de "Centros de atención municipal especializados (CAME)" creados e implementados.</t>
  </si>
  <si>
    <t>Número de observatorios de acciones constitucionales (derechos de petición, tutelas, acciones populares y acciones de cumplimiento) implementados y mantenidos.</t>
  </si>
  <si>
    <t>Número de estrategias para la prevención del daño antijurídico implementadas y mantenidas.</t>
  </si>
  <si>
    <t>Número de sistemas de información misional implementados que agilice el registro, seguimiento y control de los asuntos de la secretaría jurídica.</t>
  </si>
  <si>
    <t>Número de Planes institucionales de capacitación y formación y de bienestar y estímulos ajustados y mantenidos.</t>
  </si>
  <si>
    <t>Número de sistemas de gestión y control certificados mantenidos.</t>
  </si>
  <si>
    <t>Número de auditorías de seguimiento por el ente certificador realizadas.</t>
  </si>
  <si>
    <t>Número de auditorías de recertificación por el ente certificador realizadas.</t>
  </si>
  <si>
    <t>Número de Programas de Gestión Documental y Planes Institucional de Archivos formulados e implementados.</t>
  </si>
  <si>
    <t>Número de estrategias de gobierno formuladas e implementadas para la aplicación cabal de la ley 1474 de 2011 estatuto anti-corrupción y el CONPES 167 de 2013.</t>
  </si>
  <si>
    <t>Porcentaje de procesos necesarios implementados y mantenidos para la formulación y ejecución del Plan Anti-corrupción y Atención al Ciudadano.</t>
  </si>
  <si>
    <t>Porcentaje de avance de la formulación e implementación del plan de modernización de la planta de personal.</t>
  </si>
  <si>
    <t>Número de cargos creados adscritos al despacho del Alcalde para la coordinación del gabinete municipal (Jefe de Gabinete).</t>
  </si>
  <si>
    <t>Número de estrategias de gobierno formuladas e implementadas para la aplicación cabal de la ley 1551 de 2012 por medio de la cual se dictaron normas para modernizar la organización y el funcionamiento de los municipios.</t>
  </si>
  <si>
    <t>Porcentaje de avance en la adecuación física y tecnológica del archivo de planos.</t>
  </si>
  <si>
    <t>Número de acuerdos populares celebrados en el territorio para comprometer acciones diversas de gobierno ante problemas comunitarios.</t>
  </si>
  <si>
    <t>Número de planes institucionales integrales formulados e implementados en Bomberos de Bucaramanga.</t>
  </si>
  <si>
    <t>Porcentaje de avance en la formulación e implementación del plan de adquisición de equipos tecnológicos.</t>
  </si>
  <si>
    <t>Número de planes de fortalecimiento institucional para la Dirección de tránsito de Bucaramanga formulados e implementados.</t>
  </si>
  <si>
    <t>Número de bases de datos del SISBEN actualizadas.</t>
  </si>
  <si>
    <t>Salud</t>
  </si>
  <si>
    <t>Número de metodologías SISBEN 4 implementadas.</t>
  </si>
  <si>
    <t>Número de oficinas para el SISBEN readecuadas.</t>
  </si>
  <si>
    <t>Número de grupos de clasificación socioeconómico y estadístico fortalecidos.</t>
  </si>
  <si>
    <t>Número de base de datos de estratificación urbana y rural actualizada.</t>
  </si>
  <si>
    <t>Número de revisiones y socializaciones generales de la estratificación urbana y rural realizadas.</t>
  </si>
  <si>
    <t>Número de estrategias implementadas y mantenidas para fortalecer el Observatorio Metropolitano y ampliar su alcance.</t>
  </si>
  <si>
    <t>Número de rankings MI (Medición Integral) Ciudad creados.</t>
  </si>
  <si>
    <t>Número de investigaciones académicas apoyadas sobre temas urbanos de Bucaramanga que contribuyan a la comprensión de un problema público y a la formulación de políticas para solucionarlo.</t>
  </si>
  <si>
    <t>Número de bancos de datos y estadísticas para la gestión pública creados y mantenidos.</t>
  </si>
  <si>
    <t>Número de estrategias de comunicación y pedagógicas implementadas y mantenidas para promover la apropiación del territorio y para fortalecer el conocimiento de la propia ciudad entre los ciudadanos.</t>
  </si>
  <si>
    <t>Número de plataformas en línea  implementadas y mantenidas sobre temas y datos actualizados de la ciudad (historia, cultura, turismo, geografía, economía, sociales, movilidad, espacio público entre otros factores).</t>
  </si>
  <si>
    <t>Número de libros virtuales o plataformas en línea creadas y mantenidas de la historia de las comunas.</t>
  </si>
  <si>
    <t>Número de documentos financieros disponibles de fácil acceso e interpretación.</t>
  </si>
  <si>
    <t>Número de videos realizados que permitan dar a conocer de manera didáctica al ciudadano la información financiera del municipio.</t>
  </si>
  <si>
    <t>Número de normas internacionales de información financiera - NIIF implementadas y mantenidas.</t>
  </si>
  <si>
    <t>Número de estatutos tributarios actualizados.</t>
  </si>
  <si>
    <t>Número de acciones realizadas tendientes al fortalecimiento de los ingresos.</t>
  </si>
  <si>
    <t>Número de inventarios en línea de los bienes inmuebles del municipio realizados y mantenidos.</t>
  </si>
  <si>
    <t>Equipamiento</t>
  </si>
  <si>
    <t>Número de predios de propiedad del municipio cuya titulación se encuentra pendiente incorporados.</t>
  </si>
  <si>
    <t>Porcentaje de predios requeridos adquiridos para la ejecución de obras de desarrollo para la ciudad.</t>
  </si>
  <si>
    <t>9. Industria, innovación e infraestructura</t>
  </si>
  <si>
    <t>Porcentaje de avance en la sistematización de los procesos que adelantan las inspecciones de policía.</t>
  </si>
  <si>
    <t>Número de procesos descongestionados de las inspecciones iniciados antes del 2012 y que impiden la buena atención al ciudadano.</t>
  </si>
  <si>
    <t>Número de planes de descongestión y gestión formulados e implementados.</t>
  </si>
  <si>
    <t>Número de estrategias robustas de transparencia en las inspecciones formulados e implementados.</t>
  </si>
  <si>
    <t>Número de cargos supernumerarios creados para la descongestión de las inspecciones municipales de policía.</t>
  </si>
  <si>
    <t>Número de sedes de comisarías de familia (Norte y Joya) mejoradas y equipadas.</t>
  </si>
  <si>
    <t>Número de sedes nuevas de comisarías de familias (Oriente y Sur) adecuadas y equipadas.</t>
  </si>
  <si>
    <t>Porcentaje de procedimientos de las comisarías de familia digitalizados y sistematizados,</t>
  </si>
  <si>
    <t>Número de planes de mejoramiento de las comisarías de familia implementadas y mantenidas.</t>
  </si>
  <si>
    <t>Número de capacitaciones realizadas dirigidas a servidores públicos en lo atinente al régimen disciplinario de los servidores públicos.</t>
  </si>
  <si>
    <t>Número de bases de datos creadas y mantenidas que permitan tener acceso ágil a la información de procesos que se adelantan.</t>
  </si>
  <si>
    <t>Número de procesos de la Administración Central con seguimiento, asesoría y evaluación mantenidos.</t>
  </si>
  <si>
    <t>Número de estrategias de gobierno implementadas y mantenidas para la promoción y adopción de la Cultura de la Legalidad y la Integridad para Colombia CLIC entre los servidores públicos y la ciudadanía.</t>
  </si>
  <si>
    <t>Número de capacitaciones realizadas en materia de contratación estatal dirigida a servidores públicos.</t>
  </si>
  <si>
    <t>Número de estrategias de comunicaciones pedagógicas implementadas y mantenidas para socializar y fortalecer el sentido de la ética en la gestión pública entre las diversas dependencias.</t>
  </si>
  <si>
    <t>Porcentaje de avance de la implementación del componente TIC servicios.</t>
  </si>
  <si>
    <t>Fortalecimiento insitucional</t>
  </si>
  <si>
    <t>Porcentaje de avance de la implementación del componente TIC gobierno abierto.</t>
  </si>
  <si>
    <t>Porcentaje de avance de la implementación del componente TIC gestión.</t>
  </si>
  <si>
    <t>Porcentaje de avance de la implementación del componente seguridad de la información y protección de datos.</t>
  </si>
  <si>
    <t>Número de puntos VIVE DIGITAL adecuados y mantenidos en funcionamiento.</t>
  </si>
  <si>
    <t>Número de VIVE LABS mantenidos en funcionamiento.</t>
  </si>
  <si>
    <t>Número de ciudadanos capacitados en los puntos  VIVE DIGITAL y VIVE LAB.</t>
  </si>
  <si>
    <t>Número de ciudadanos atendidos en los puntos  VIVE DIGITAL y VIVE LAB.</t>
  </si>
  <si>
    <t>Número de puntos vive DIGITAL construidos y mantenidos.</t>
  </si>
  <si>
    <t>Número de sistemas de información creados y/o documentados pertenecientes al Core de la Alcaldía.</t>
  </si>
  <si>
    <t>Porcentaje de avance en la implementación del ambiente de desarrollo y prueba para los sistemas de información de la Alcaldía.</t>
  </si>
  <si>
    <t>Número de grupos de contenidos de información pública en el portal web mantenidos.</t>
  </si>
  <si>
    <t>Número de planes de implementación de Gobierno en Línea formulados e implementados de los institutos descentralizados y las Instituciones Educativas Oficiales.</t>
  </si>
  <si>
    <t>Número de portales web rediseñadas.</t>
  </si>
  <si>
    <t>Porcentaje de la obras licenciadas por los curadores urbanos con control de obra.</t>
  </si>
  <si>
    <t>Porcentaje de obras sin licencia con visita de control de obra.</t>
  </si>
  <si>
    <t>Porcentaje de obras con visita de control de obra por queja o solicitud.</t>
  </si>
  <si>
    <t>Número de documentos guías elaborados para la aplicación de los elementos relevantes del POT.</t>
  </si>
  <si>
    <t>Número de plugs-in para el POT on-line desarrollados.</t>
  </si>
  <si>
    <t>Porcentaje de avance en la realización del estudio para aplicar la plusvalía en el municipio.</t>
  </si>
  <si>
    <t>Porcentaje de avance en la realización del estudio de estructuración zonal.</t>
  </si>
  <si>
    <t>Número de expedientes municipales actualizados.</t>
  </si>
  <si>
    <t>Número de listas indicativas de bienes de interés cultural actualizadas.</t>
  </si>
  <si>
    <t>Número de equipos de diseño del taller de arquitectura conformados y mantenidos.</t>
  </si>
  <si>
    <t>Número de propuestas para proyectos básicos realizados que contengan los lineamientos de diseño urbano.</t>
  </si>
  <si>
    <t>11. Ciudades y comunidades sostenibles</t>
  </si>
  <si>
    <t>Porcentaje de avance de la estructuración del Plan Integral Zonal - PIZ.</t>
  </si>
  <si>
    <t>Porcentaje de avance en la ejecución del Plan Integral Zonal - PIZ.</t>
  </si>
  <si>
    <t>Porcentaje de avance de la realización del estudio que contenga los lineamientos y directrices generales del gran bosque de los cerros orientales de escala metropolitana.</t>
  </si>
  <si>
    <t>Porcentaje de avance de la formulación del Plan Maestro de Espacio Público.</t>
  </si>
  <si>
    <t>Porcentaje de diseños, estudios, consultorías e interventorias realizadas para para ejecutar los proyectos y las obras del Plan de Desarrollo 2016 - 2019 y otros planes de ciudad.</t>
  </si>
  <si>
    <t>Número de ajustes al Plan Local de Seguridad Vial realizados.</t>
  </si>
  <si>
    <t>Número de Planes Estratégicos de Seguridad Vial en METROLÍNEA formulados e implementados.</t>
  </si>
  <si>
    <t>Transporte</t>
  </si>
  <si>
    <t>Número de Planes Maestros Santander Life apoyados en su proceso de formulación y ejecución  en coordinación con el Área Metropolitana de Bucaramanga.</t>
  </si>
  <si>
    <t>Porcentaje de avance en la elaboración del documento guía que contenga la norma, lineamientos y procesos para la legalización de asentamientos.</t>
  </si>
  <si>
    <t>Porcentaje de avance en la elaboración del documento guía que contenga el proceso para obtener la titularidad del predio en barrios legalizados.</t>
  </si>
  <si>
    <t>Número de barrios legalizados con la revisión y asignación de nomenclaturas.</t>
  </si>
  <si>
    <t>Número de capítulos especiales implementados y mantenidos dentro del observatorio metropolitano para estudiar los territorios vulnerables y generar información sobre sus condiciones y problemáticas.</t>
  </si>
  <si>
    <t>Atención a grupos vulnerables - Promoción Social</t>
  </si>
  <si>
    <t>Número de audiencias realizadas con representantes de las fuerzas vivas de la ciudad, la comunidad afectada y los medios de comunicación para dar a conocer y discutir la realidad de los territorios vulnerables.</t>
  </si>
  <si>
    <t>Número de Planes Maestros Conjuntos realizados para el desarrollo del Valle del Río de Oro en coordinación con el Área Metropolitana de Bucaramanga y el municipio de Girón.</t>
  </si>
  <si>
    <t>Número de planes de acción formulados para el desarrollo y el mejoramiento de la infraestructura pública en el sur de Bucaramanga, norte de Floridablanca en coordinación con el Área Metropolitana y la Alcaldía de dicho municipio.</t>
  </si>
  <si>
    <t>Número de estrategias de mejoramiento del ornato implementadas y mantenidas en sectores limítrofes con los municipios de Girón y Floridablanca en coordinación con el Área Metropolitana de Bucaramanga.</t>
  </si>
  <si>
    <t>Número de centros de estudios urbanos y territoriales creados y mantenidos en el Área Metropolitana de Bucaramanga.</t>
  </si>
  <si>
    <t>Número de espacios de encuentro generados entre gabinetes para el diálogo y coordinación institucional con el gobierno del municipio de Girón.</t>
  </si>
  <si>
    <t>Número de espacios de encuentro generados entre gabinetes para el diálogo y coordinación institucional con el gobierno del municipio de Floridablanca.</t>
  </si>
  <si>
    <t>Número de brigadas extramurales de atención al habitante de calle realizadas.</t>
  </si>
  <si>
    <t>2. Hambre cero</t>
  </si>
  <si>
    <t>Número de cupos de servicios integrales intramurales y/o extramurales mantenidos para habitantes de calle.</t>
  </si>
  <si>
    <t>Porcentaje de habitantes de calle con asistencia exequial que se encuentran dentro del censo.</t>
  </si>
  <si>
    <t>Número de estrategias en salud, alimentación y aseo, implementadas y mantenidas para el habitante de calle.</t>
  </si>
  <si>
    <t>Número de estrategias fortalecidas para la caracterización, atención y seguimiento de la situación de los habitantes de calle.</t>
  </si>
  <si>
    <t>Número de programas de plan retorno mantenidos para habitante de calle.</t>
  </si>
  <si>
    <t>Número de cupos de atención integral garantizados en procesos de habilitación y rehabilitación a niñas, niños y adolescentes con discapacidad en extrema vulnerabilidad.</t>
  </si>
  <si>
    <t>Número de cupos garantizados en programas de rehabilitación integral a personas adultas en extrema vulnerabilidad con discapacidad, física, visual, auditiva, cognitiva, psicosocial y múltiple.</t>
  </si>
  <si>
    <t>Número de unidades generadoras de datos que realice el registro de localización y caracterización de las personas con discapacidad creados y mantenidos.</t>
  </si>
  <si>
    <t>Número de estrategias de rehabilitación basada en la comunidad en las instituciones que ofrecen los servicios de habilitación y rehabilitación a través del Comité Local de RBC implementadas y mantenidas.</t>
  </si>
  <si>
    <t>Número de bancos de ayudas técnicas, tecnológicas e informáticas BATI mantenidos.</t>
  </si>
  <si>
    <t>Número de programas de orientación ocupacional y proyecto de vida implementadas y mantenidas a personas con discapacidad física, auditiva, visual, cognitiva, psicosocial y múltiple.</t>
  </si>
  <si>
    <t>Número de intérpretes de lengua de señas colombianas mantenidas que garantice a la población con discapacidad auditiva el acceso a la información, las comunicaciones y los servicios que ofrece la administración municipal.</t>
  </si>
  <si>
    <t>Número de conmemoraciones del día nacional de las personas con discapacidad realizados.</t>
  </si>
  <si>
    <t>Número de entradas brindadas a personas con discapacidad espacios de recreación, deporte y cultura.</t>
  </si>
  <si>
    <t>Número de niñas, niños y adolescentes con discapacidad cognitiva, visual, física, auditiva y múltiple que no se encuentran incluidos en instituciones educativas oficiales con atención integral en habilitación y rehabilitación.</t>
  </si>
  <si>
    <t>Número de personas como apoyo de modelo lingüístico e intérpretes de lengua de señas colombiana en instituciones educativas oficiales mantenidos para la atención de niñas, niños y adolescentes con discapacidad auditiva.</t>
  </si>
  <si>
    <t>Número de niñas, niños y adolescentes en condición de discapacidad auditiva mantenidos mediante los apoyos del modelo lingüísticos e intérpretes en lenguas de señas Colombiana.</t>
  </si>
  <si>
    <t>Número de Planes Municipales de Discapacidad mantenidos.</t>
  </si>
  <si>
    <t>Número de eventos deportivos y recreativos desarrollados dirigidos a población con discapacidad.</t>
  </si>
  <si>
    <t>Deporte y recreación</t>
  </si>
  <si>
    <t>Número de sistemas de orientación, capacitación, apoyo y asesoría implementados con enfoque diferencial para minorías étnicas.</t>
  </si>
  <si>
    <t>Número de campañas de sensibilización social contra la discriminación étnica apoyadas.</t>
  </si>
  <si>
    <t>Número de campañas de sensibilización social desarrolladas contra la discriminación social y para la prevención de infecciones de transmisión sexual.</t>
  </si>
  <si>
    <t>Número de mesas de trabajo realizadas con comunidades LGTBI para determinar el diagnóstico poblacional.</t>
  </si>
  <si>
    <t>Número de Políticas Públicas formuladas e implementadas para las comunidades LGTBI.</t>
  </si>
  <si>
    <t>Número de campañas de prevención del consumo de sustancias psicoactivas con énfasis en población escolar realizadas.</t>
  </si>
  <si>
    <t>3. Salud y bienestar</t>
  </si>
  <si>
    <t>Número de estrategias basadas en grupos de apoyo de pares implementadas y mantenidas en los colegios para acompañar a los jóvenes en condición de adicción a sustancias psicoactivas.</t>
  </si>
  <si>
    <t>Número de programas de atención inicial virtual y/o presencial con apoyo terapéutico implementadas y mantenidas para la población en condición de adicción a sustancias psicoactivas.</t>
  </si>
  <si>
    <t>Número de jornadas de promoción de la salud, prevención de infecciones de transmisión sexual realizadas en trabajadoras y trabajadores sexuales.</t>
  </si>
  <si>
    <t>Número de censos de la población trabajadora sexual realizados.</t>
  </si>
  <si>
    <t>Número de rutas de atención a la población trabajadora sexual implementadas y mantenidas.</t>
  </si>
  <si>
    <t>Número de Políticas Públicas para la población trabajadora sexual formuladas e implementadas.</t>
  </si>
  <si>
    <t>Número de rutas de seguridad para prevenir riesgos y proteger a víctimas del conflicto interno armado.</t>
  </si>
  <si>
    <t>Número de PAT, mapa de riesgos, plan de prevención y protección y el plan de contingencia mantenidos actualizados.</t>
  </si>
  <si>
    <t>Número de caracterizaciones de las víctimas realizadas y mantenidas actualizadas.</t>
  </si>
  <si>
    <t>Número de mesas de participación a víctimas con el fortalecimiento mantenido.</t>
  </si>
  <si>
    <t>Porcentaje de población víctima del conflicto interno armado que cumpla con los requisitos de ley con ayuda humanitaria de urgencia y en transición incluyendo asistencia exequial garantizada.</t>
  </si>
  <si>
    <t>Porcentaje de procesos de retorno y reubicación a la población víctima del conflicto interno armado mantenidos.</t>
  </si>
  <si>
    <t>Número de iniciativas encaminadas a generar garantías de no repetición y reparación simbólica a víctimas del conflicto interno armado apoyados.</t>
  </si>
  <si>
    <t>Número de días de memoria y de solidaridad con las víctimas del conflicto interno armado conmemorados.</t>
  </si>
  <si>
    <t>Número de apoyo logístico mantenidos para la realización del comité territorial de justicia transicional con sus mesas temáticas.</t>
  </si>
  <si>
    <t>Número de Centros de Atención Integral para las Víctimas del conflicto interno mantenidos y mejorados.</t>
  </si>
  <si>
    <t>Número de oficinas para la Paz creada, dotadas y mantenidas.</t>
  </si>
  <si>
    <t>Número de actividades enfocadas a la organización y participación de las organizaciones sociales de víctimas realizadas en torno a la agenda de paz y la reparación integral.</t>
  </si>
  <si>
    <t>Número de encuentros realizados para la participación de mujeres víctimas del conflicto interno armado como sujetos de derechos en entornos familiares y escenarios de decisión.</t>
  </si>
  <si>
    <t>Número de Planes de acción intersectoriales de entornos saludables PAIE formulados e implementados con población víctima del conflicto interno armado.</t>
  </si>
  <si>
    <t>Número de eventos deportivos y recreativos desarrollados dirigidos a la población víctimas del conflicto interno armado.</t>
  </si>
  <si>
    <t>Número de proyectos productivos para generación de ingresos en población víctimas del conflicto interno armado apoyados.</t>
  </si>
  <si>
    <t>Número de programas mantenidos en temas de emprendimiento a personas en procesos de reintegración.</t>
  </si>
  <si>
    <t>Número de estrategias de apoyo a las iniciativas y programas de la Agencia Colombiana para la Reintegración - ACR implementadas y mantenidas.</t>
  </si>
  <si>
    <t>Número de estrategias implementadas y mantenidas para la inclusión laboral de actores del conflicto.</t>
  </si>
  <si>
    <t>Número de centros de reclusión con apoyo dotacional mantenido.</t>
  </si>
  <si>
    <t>Centros de Reclusión</t>
  </si>
  <si>
    <t>Número de estrategias basadas en valores implementadas y mantenidas para apoyar a la población carcelaria en el proceso de resocialización social y familiar.</t>
  </si>
  <si>
    <t>Número de brigadas de ayuda humanitaria realizadas dirigidas a la población carcelaria en los diferentes centros de reclusión.</t>
  </si>
  <si>
    <t>Número de estrategias de apoyo a la generación de ingresos  para pospenados implementadas y mantenidas.</t>
  </si>
  <si>
    <t>Número de eventos deportivos y recreativos desarrollados dirigidos a la población carcelaria.</t>
  </si>
  <si>
    <t>Número de padres, madres y otros cuidadores fortalecidos en capacidades para la crianza, la construcción de vínculos afectivos y su ejercicio de corresponsabilidad.</t>
  </si>
  <si>
    <t>1. Fin de la pobreza</t>
  </si>
  <si>
    <t>Porcentaje de las adolescentes gestantes y madres adolescentes con acompañamiento.</t>
  </si>
  <si>
    <t>Porcentaje de familias en condiciones de vulnerabilidad con niñas y niños con enfermedades crónicas y terminales con atención psicosocial especializada de acuerdo a lo requerido.</t>
  </si>
  <si>
    <t>Número de jornadas de conmemoración del día de la niñez realizadas.</t>
  </si>
  <si>
    <t>Número de jornadas "Mi nombre - mi ciudadanía" realizadas para la garantía del derecho a la identidad en alianza con la Registraduría.</t>
  </si>
  <si>
    <t>Número de dotaciones de material pedagógica, didáctico y lúdico realizados a programas y/o centros de atención de primera infancia.</t>
  </si>
  <si>
    <t>Porcentaje de niñas y niños en situación de vulnerabilidad y/o riesgo con enfoque diferencial (discapacidad, víctimas, minorías étnicas, afrodescendientes) con rutas de atención activadas.</t>
  </si>
  <si>
    <t>Número de centros de atención integral nocturno "Casa búho" implementadas y mantenidas para niñas y niños de 0 a 5 años.</t>
  </si>
  <si>
    <t>Número de políticas públicas de primera infancia, infancia, adolescencia y fortalecimiento familiar actualizadas.</t>
  </si>
  <si>
    <t>Número de servicios exequiales a niñas y niños de familias con extrema vulnerabilidad mantenidos de acuerdo a lo requerido.</t>
  </si>
  <si>
    <t>Número de estrategias "Mil días de vida" implementadas y mantenidas en IPS de atención materno infantil.</t>
  </si>
  <si>
    <t>Número de salas ERA implementadas y mantenidas en IPS públicas.</t>
  </si>
  <si>
    <t>Porcentaje de casos por desnutrición en la niñez con unidad de análisis.</t>
  </si>
  <si>
    <t>Número de estrategias AIEPI e IAMI mantenidas en las IPS materno infantil.</t>
  </si>
  <si>
    <t>Número de jornadas de promoción de los derechos de niñas y niños y adolescentes realizados.</t>
  </si>
  <si>
    <t>Número de niñas y niños de 6 a 11 años beneficiados con programas para potenciar el desarrollo del aprendizaje,  juego,  desarrollo psicomotor, la creatividad y  las habilidades relacionales.</t>
  </si>
  <si>
    <t>Número de niñas, niños y adolescentes con participación y movilización promovidas dentro de la vida comunitaria.</t>
  </si>
  <si>
    <t>Número de estrategias de prevención del maltrato infantil, violencia sexual y violencia intrafamiliar implementadas y mantenidas.</t>
  </si>
  <si>
    <t>Número de bases de datos de identificación de niñas y niños en situación o riesgo de trabajo infantil mantenidos actualizados de acuerdo con los lineamientos de política nacional de erradicación del trabajo infantil.</t>
  </si>
  <si>
    <t>Número de estrategias comunitarias y familiares mantenidas para la erradicación de trabajo infantil en niñas, niños y adolescentes caracterizados.</t>
  </si>
  <si>
    <t>Número de niños mantenidos con atención integral en la modalidad de semi-internado (refugio social).</t>
  </si>
  <si>
    <t>Número de niñas, niños y adolescentes con acceso gratuito en espacios de recreación y cultura mantenidos.</t>
  </si>
  <si>
    <t>Número de jornadas de promoción de los derechos humanos para prevenir la violencia contra niñas y niños realizadas.</t>
  </si>
  <si>
    <t>Número de estrategias implementadas y mantenidas para la promoción de habilidades para la vida  en el marco de la estrategia de atención integral a niños, niñas y adolescentes con énfasis en prevención de embarazo en adolescentes.</t>
  </si>
  <si>
    <t>Número de estrategias "Trayectos y proyectos" implementadas y mantenidas para potenciar capacidades, proyectos de vida, emprendimientos juveniles.</t>
  </si>
  <si>
    <t>Número de estrategias "Me protejo, me protegen" rutas de acompañamiento y protección integral implementadas y mantenidas para adolescentes ante inobservancia, amenaza o vulneración de derechos.</t>
  </si>
  <si>
    <t>Porcentaje de menores infractores con atención integral mantenida.</t>
  </si>
  <si>
    <t>Porcentaje de jóvenes infractores incluidos a la justicia juvenil restaurativa.</t>
  </si>
  <si>
    <t>Número de hogares de paso para las niñas, niños y adolescentes en riesgo garantizado.</t>
  </si>
  <si>
    <t>Número de convenios realizados para la construcción y dotación de un centro de atención especializado para la atención de los adolescentes en conflicto con la ley, acorde a los requerimientos de la ley de infancia y adolescencia.</t>
  </si>
  <si>
    <t>Número de estrategias implementadas y mantenidas en las instituciones educativas para el uso de internet de manera segura y responsable.</t>
  </si>
  <si>
    <t xml:space="preserve">4. Educación de calidad </t>
  </si>
  <si>
    <t>Número de casas de la juventud mantenidas con una oferta programática del uso adecuado del tiempo libre.</t>
  </si>
  <si>
    <t>Número de jóvenes vinculados en los diferentes procesos democráticos de participación ciudadana.</t>
  </si>
  <si>
    <t>Número de jóvenes vinculados en procesos de formación en diferentes competencias de inclusión laboral, social, valores humanos, ambientales y organización juvenil.</t>
  </si>
  <si>
    <t>8. Trabajo decente y crecimiento económico</t>
  </si>
  <si>
    <t>Número de procesos de comunicación estratégica implementados mediante campañas de innovación para la promoción y prevención de flagelos juveniles.</t>
  </si>
  <si>
    <t>Número de Consejos Municipales de Juventud reactivados y mantenidos.</t>
  </si>
  <si>
    <t>Número de políticas públicas de  juventud  actualizadas y mantenidas.</t>
  </si>
  <si>
    <t>Número de programas de prevención e inclusión social en jóvenes formulados e implementados frente al consumo de sustancias psicoactivas y conductas disfuncionales en los ámbito comunitario, familiar y escolar.</t>
  </si>
  <si>
    <t>Número de apoyos logísticos mantenidos a las familias beneficiadas del programa Familias en Acción.</t>
  </si>
  <si>
    <t>Porcentaje de personas del programa Familias en Acción beneficiadas con acceso gratuito en espacios de recreación y cultura.</t>
  </si>
  <si>
    <t>Número de políticas públicas de familia formuladas e implementadas.</t>
  </si>
  <si>
    <t>Número de políticas públicas de libertad religiosa y de cultos formuladas e implementadas.</t>
  </si>
  <si>
    <t>Número de programas "Bucaramanga y la familia al parque" (retretas, cultura y ciencia, mercadillo cultural - en los parque emblemáticos) implementados y mantenidos.</t>
  </si>
  <si>
    <t>Número de adultos mayores adscritos a los centros vida del municipio mantenidos con el suministro de alimentación y nutrición.</t>
  </si>
  <si>
    <t>Número de adultos mayores mantenidos con el servicio de transporte para asistir a los centros vida.</t>
  </si>
  <si>
    <t>Número de adultos mayores beneficiados y mantenidos en el programa de alimentación "compartamos Bucaramanga".</t>
  </si>
  <si>
    <t>Número de actividades de dotación realizadas en los Centros Vida.</t>
  </si>
  <si>
    <t>Número de actividades de celebración del día del adulto mayor realizados.</t>
  </si>
  <si>
    <t>Número de adultos mayores mantenidos con la atención primaria en salud y la orientación psicosocial.</t>
  </si>
  <si>
    <t>Número de campañas de sensibilización realizadas a la comunidad en los derechos del adulto mayor y promoción de redes de apoyo.</t>
  </si>
  <si>
    <t>1. Hambre cero</t>
  </si>
  <si>
    <t>Número de programas implementados y mantenidos que incentive la actividad productiva del adulto mayor.</t>
  </si>
  <si>
    <t>Número de adultos mayores adscritos a los centros vida mantenidos con el auxilio exequial.</t>
  </si>
  <si>
    <t>Número de encuentros intergeneracionales realizados para el adulto mayor en los Centros Vida y los corregimientos del Municipio.</t>
  </si>
  <si>
    <t>Número de adultos mayores beneficiados con el programa "Colombia mayor".</t>
  </si>
  <si>
    <t>Número de políticas públicas actualizadas del adulto mayor.</t>
  </si>
  <si>
    <t>Porcentaje de adultos mayores beneficiados con el acceso gratuito en espacios de recreación y cultura.</t>
  </si>
  <si>
    <t>Número de adultos mayores en situación de extrema vulnerabilidad beneficiados con mercados de sustento y/o complementos nutricionales.</t>
  </si>
  <si>
    <t>Número de rutas turísticas a nivel local implementadas para la recreación del adulto mayor.</t>
  </si>
  <si>
    <t>Número de consultorios rosados destinados para la atención prioritaria de mujeres adultas mayores.</t>
  </si>
  <si>
    <t>Número de Centros vida adecuados y/o readecuados.</t>
  </si>
  <si>
    <t>Número de grupos de mujeres conformados para la red comunitaria de prevención contra la violencia.</t>
  </si>
  <si>
    <t>5. Igualdad de género</t>
  </si>
  <si>
    <t>Porcentaje de mujeres víctimas de violencia con atención jurídica y psicológica virtualmente y en el centro integral de la mujer.</t>
  </si>
  <si>
    <t>Número de evento de formación realizados con las comisarías de familia.</t>
  </si>
  <si>
    <t>Porcentaje de mujeres víctimas de violencia y en extremo riesgo atendidas en la Casa Refugio que lo soliciten.</t>
  </si>
  <si>
    <t>Número de programas integrales e interinstitucionales implementados y mantenidos que garanticen la seguridad y el goce efectivo de los derechos de las mujeres.</t>
  </si>
  <si>
    <t>Número de eventos de formación y sensibilización realizados con los funcionarios públicos de las entidades encargadas, de atender los casos de violencia contra la mujer.</t>
  </si>
  <si>
    <t>Número de estrategias de formación enfocadas a los hombres para la transformación de las perspectivas de género implementadas y mantenidas.</t>
  </si>
  <si>
    <t>Número de capacitaciones realizadas a los comisarios de familia en justicia con equidad.</t>
  </si>
  <si>
    <t>Número de iniciativas de promoción de los derechos humanos para prevenir la violencia contra la mujer y violencia intrafamiliar implementadas.</t>
  </si>
  <si>
    <t>Número de iniciativas apoyadas de grupos de mujeres para la participación política.</t>
  </si>
  <si>
    <t>Número de Consejos Comunitarios de Mujeres mantenidos.</t>
  </si>
  <si>
    <t>Número de talleres realizados para la generación de ingresos dirigidas a mujeres.</t>
  </si>
  <si>
    <t>Número de estrategias de formación implementadas y mantenidas para la participación e incidencia política de las mujeres.</t>
  </si>
  <si>
    <t>Número de Consejos Comunitarios de Mujeres mantenidos y/o fortalecidos.</t>
  </si>
  <si>
    <t>Número de  encuentros municipales realizados para articular las experiencias exitosas de participación política de las mujeres a nivel nacional y local.</t>
  </si>
  <si>
    <t>Número de entradas a parques RECREAR brindadas a mujeres víctimas de violencia, madres comunitarias, mujeres rurales, madres cabeza de familia y mujeres vulnerables.</t>
  </si>
  <si>
    <t>Número de campañas comunicativas realizadas para la equidad de género.</t>
  </si>
  <si>
    <t>Número de encuentros realizados con periodistas para la comunicación.</t>
  </si>
  <si>
    <t>Porcentaje de avance en el cumplimiento de la agenda pendiente para la equidad y la garantía de derechos de las mujeres.</t>
  </si>
  <si>
    <t>Número de líneas de atención a la mujer en centro de atenciónvmantenidas.</t>
  </si>
  <si>
    <t>Número de centros integrales de atención a la mujer mantenidos y fortalecidos.</t>
  </si>
  <si>
    <t>Número de cátedras de equidad de género dirigida a profesores y estudiantes implementadas y mantenidas en instituciones educativas públicas de primaria y bachillerato.</t>
  </si>
  <si>
    <t>Número de subsidios complementarios asignados a hogares que cuentan con subsidio nacional.</t>
  </si>
  <si>
    <t>Vivienda</t>
  </si>
  <si>
    <t>Número de hectáreas para lotes urbanizables "20.000 Hogares felices".</t>
  </si>
  <si>
    <t>Número de soluciones de vivienda entregadas en cualquier modalidad.</t>
  </si>
  <si>
    <t>Número de soluciones de vivienda entregadas para mujeres cabeza de familia.</t>
  </si>
  <si>
    <t>Número de programas implementados y manenidos de acompañamiento a los usuarios que cumplan condiciones del programa "20.000 Hogares" en su proceso de urbanización.</t>
  </si>
  <si>
    <t>Número de subsidios del mínimo vital de agua mantenidos.</t>
  </si>
  <si>
    <t>6. Agua limpia y saneamiento</t>
  </si>
  <si>
    <t>APSB</t>
  </si>
  <si>
    <t>Porcentaje de avance en la selección, formulación y ejecución de mejoramientos de vivienda en la zona urbana.</t>
  </si>
  <si>
    <t>Porcentaje de avance en la selección, formulación y ejecución de mejoramientos de vivienda en la zona rural.</t>
  </si>
  <si>
    <t>Número de familias capacitadas en temas relacionados con vivienda de interés social.</t>
  </si>
  <si>
    <t>Número de grupos de atención social implementados y mantenidos.</t>
  </si>
  <si>
    <t>Agua potable y saneamiento básico</t>
  </si>
  <si>
    <t>Porcentaje de avance en la titulación de predios fiscales.</t>
  </si>
  <si>
    <t>Porcentaje de avance en el diseño y el licenciamiento del proyecto de renovación urbana.</t>
  </si>
  <si>
    <t>Número de familias beneficiadas con proyectos de infraestructura social.</t>
  </si>
  <si>
    <t>Número de viviendas beneficiadas con el proyecto casa de colores.</t>
  </si>
  <si>
    <t>Porcentaje de los ingresos de libre destinación destinados para la compra, preservación y mantenimiento de las cuencas y microcuencas abastecedoras de agua al municipio.</t>
  </si>
  <si>
    <t>Número de hectáreas reforestadas y/o mantenidas para la preservación de cuencas abastecedoras de agua.</t>
  </si>
  <si>
    <t>Número de caracterizaciones bióticas (flora y fauna) realizadas en un tramo de una microcuenca.</t>
  </si>
  <si>
    <t>15. Vida de ecosistemas terrestres</t>
  </si>
  <si>
    <t>Número de subsectores del gran bosque de los cerros orientales de escala metropolitana diseñados.</t>
  </si>
  <si>
    <t>Número de subsectores de la zona occidental diseñados.</t>
  </si>
  <si>
    <t>Porcentaje de avance en la habilitación del subsector del gran bosque de los cerros orientales de escala metropolitana.</t>
  </si>
  <si>
    <t>Número de subsectores del parque de la zona occidental habilitados.</t>
  </si>
  <si>
    <t>Número de estudios de amenaza, vulnerabilidad y riesgo realizados.</t>
  </si>
  <si>
    <t>Prevención y atención de desastres</t>
  </si>
  <si>
    <t>Número de estudios microzonificación sísmica realizados.</t>
  </si>
  <si>
    <t>Número de inventarios de edificaciones institucionales indispensables realizadas para evaluar la vulnerabilidad sísmica.</t>
  </si>
  <si>
    <t>Número de evaluaciones de la vulnerabilidad sísmica de las edificaciones institucionales indispensables realizadas.</t>
  </si>
  <si>
    <t>Número de Planes Municipales de Gestión del Riesgo mantenidos.</t>
  </si>
  <si>
    <t>Número de Oficinas de Gestión del Riesgo creadas y mantenidas en el marco de la ley.</t>
  </si>
  <si>
    <t>Número de políticas de gestión del riesgo actualizadas y mantenidas.</t>
  </si>
  <si>
    <t>Número de observatorios de riesgo de desastre creados y mantenidos.</t>
  </si>
  <si>
    <t>Número de escenarios de riesgo en sistemas de información geográfica desarrolladas.</t>
  </si>
  <si>
    <t>Número de estudios de evaluación y priorización de obras de mitigación realizados.</t>
  </si>
  <si>
    <t>Número de estaciones telemétricas de alertas tempranas adquiridas.</t>
  </si>
  <si>
    <t>Porcentaje de personas afectadas por desastres suministrados con elementos básico.</t>
  </si>
  <si>
    <t>Número de obras de mitigación realizadas en comunas que presenten riesgos de desastre.</t>
  </si>
  <si>
    <t>Número de estaciones de bomberos fortalecidas en su capacidad operativa.</t>
  </si>
  <si>
    <t>Número de talleres realizados para la prevención del riesgo y del desastre.</t>
  </si>
  <si>
    <t>Porcentaje de instituciones de salud con auditoría entorno a su plan de emergencias y desastres.</t>
  </si>
  <si>
    <t>Número de simulacros de desastres realizados.</t>
  </si>
  <si>
    <t>Porcentaje de emergencias atendidas con ayudas humanitarias.</t>
  </si>
  <si>
    <t>Número de planes de adquisición del sistema integral de emergencias formulados e implementados.</t>
  </si>
  <si>
    <t>Número de PGIRS mantenidos.</t>
  </si>
  <si>
    <t>Número de sistemas de manejo y aprovechamiento de residuos sólidos vegetales en las plazas de Mercado a Cargo del Municipio implementados y mantenidos.</t>
  </si>
  <si>
    <t>Número de estrategias comunicativas realizadas que promuevan la participación ciudadana en el conocimiento de las afectaciones y riesgos ambientales que origina la minería ilegal que se desarrolla en el Páramo de Santurbán.</t>
  </si>
  <si>
    <t>Número de campañas de sensibilización y educación sobre la protección y buen cuidado de los animales desarrolladas.</t>
  </si>
  <si>
    <t>Número de mecanismos implementados de corresponsabilidad y fomento de la protección de las cuencas hídricas abastecedoras de Bucaramanga.</t>
  </si>
  <si>
    <t>Número de sistemas de transformación de residuos de aceite de grasas de origen animal y/o vegetal que involucre a la ciudadanía y al sector empresarial implementadas.</t>
  </si>
  <si>
    <t>Número de hectáreas clausuradas en el sitio de disposición final.</t>
  </si>
  <si>
    <t>Concentración de DBO de los lixiviados tratados en la Planta de Tratamiento de Lixiviados - PTLX.</t>
  </si>
  <si>
    <t>Concentración de SST de los lixiviados tratados en la Planta de Tratamiento de Lixiviados - PTLX.</t>
  </si>
  <si>
    <t>Concentración de DQO de los lixiviados tratados en la Planta de Tratamiento de Lixiviados - PTLX.</t>
  </si>
  <si>
    <t>Porcentaje de residuos que ingresan a la celda de disposición final mantenidos en la disposición técnica.</t>
  </si>
  <si>
    <t>Número de toneladas de residuos orgánicos tratados en la planta de compostaje.</t>
  </si>
  <si>
    <t>Número de toneladas de abono orgánico generadas en la planta de compostaje.</t>
  </si>
  <si>
    <t>Número de toneladas recicladas mediante la ruta de reciclaje.</t>
  </si>
  <si>
    <t>Número de personas sensibilizadas en el manejo adecuado de residuos sólidos.</t>
  </si>
  <si>
    <t>Número de estrategias que incluyan acciones de fortalecimiento de la cultura ambiental ciudadana implementadas.</t>
  </si>
  <si>
    <t>Número de observatorios ambientales implementados y mantenidos.</t>
  </si>
  <si>
    <t>Porcentaje de avance del estudio que contenga la huella de carbono en la fase I y II de la Administración Municipal.</t>
  </si>
  <si>
    <t>Número de SIGAMs implementados.</t>
  </si>
  <si>
    <t>Número de estrategias ambientales desarrolladas en las fases I y II de la Administración Municipal.</t>
  </si>
  <si>
    <t>Número de huertas familiares rurales y urbanas implementadas en los corregimientos.</t>
  </si>
  <si>
    <t>Agropecuario</t>
  </si>
  <si>
    <t>Número de mercados campesinos realizados en la ciudad.</t>
  </si>
  <si>
    <t>Número de ciclos de vacunación contra fiebre aftosa y brucelosis en vacunos.</t>
  </si>
  <si>
    <t>12. Producción y consumo responsables</t>
  </si>
  <si>
    <t>Número de inseminaciones realizadas a vacunos.</t>
  </si>
  <si>
    <t>Número de planes generales de asistencia técnica formulados e implementados.</t>
  </si>
  <si>
    <t>Número de programas implementados y mantenidos que impulsen la agricultura productiva (café, cacao, fruticultura, entre otros).</t>
  </si>
  <si>
    <t>Número de actividades celebradas para conmemorar el día del campesino.</t>
  </si>
  <si>
    <t>Numero de comités  municipal de desarrollo rural fortalecidos como organismos articuladores de procesos productivos sostenibles del sector rural.</t>
  </si>
  <si>
    <t>Número de plataformas tecnológicas implementadas para la comercialización.</t>
  </si>
  <si>
    <t>Número de paquetes tecnológicos de agroindustria adquiridos para optimizar cadenas productivas.</t>
  </si>
  <si>
    <t>Número de corregimientos con infraestructura necesaria instalada para llevar conectividad (internet) a la zona rural.</t>
  </si>
  <si>
    <t>Número de instituciones educativas mantenidas con accesos a servicios públicos básicos.</t>
  </si>
  <si>
    <t>Número de instituciones educativas mantenidas con dotación de material didáctico, equipos y/o mobiliario escolar.</t>
  </si>
  <si>
    <t>Número de talleres, laboratorios y/o aulas especializadas dotadas y/o repotenciadas para la educación básica y media.</t>
  </si>
  <si>
    <t>Número de equipos de cómputo entregados a docentes y/o alumnos de instituciones educativas oficiales.</t>
  </si>
  <si>
    <t>Número de instituciones educativas oficiales mantenidas y/o repotenciadas en su conectividad.</t>
  </si>
  <si>
    <t>Número de instituciones educativas mantenidas con planta de personal docente optimizada.</t>
  </si>
  <si>
    <t>Número de instituciones educativas mantenidas con planta de personal administrativa y de apoyo.</t>
  </si>
  <si>
    <t>Número de ambientes escolares para la atención a la primera infancia (transición) adecuados y/o dotados.</t>
  </si>
  <si>
    <t>Número de Centros de Desarrollo Infantil (Inicio feliz) construidos y/o dotados.</t>
  </si>
  <si>
    <t>Número de planes de infraestructura educativa implementados y mantenidos para la remodelación y/o construcción de instituciones educativas oficiales.</t>
  </si>
  <si>
    <t>Número de instituciones educativas viabilizadas y/o intervenidas cofinanciadas con el MEN con adecuaciones necesarias para la vinculación a la JORNADA ÚNICA.</t>
  </si>
  <si>
    <t>Número de instituciones educativas viabilizadas con dotaciones necesarias para la vinculación a la JORNADA ÚNICA.</t>
  </si>
  <si>
    <t>Porcentaje de ejecución y evaluación del plan de JORNADA ÚNICA de las instituciones educativas viabilizadas por el MEN garantizada.</t>
  </si>
  <si>
    <t>Número de cupos aumentados para la atención de la primera infancia (transición).</t>
  </si>
  <si>
    <t>Porcentaje de subsidios mantenidos para educación superior de los estudiantes que cumplen los requisitos para la continuidad.</t>
  </si>
  <si>
    <t>Número de nuevos subsidios otorgados y mantenidos para acceso a la educación superior del nivel técnico profesional, tecnológico y profesional.</t>
  </si>
  <si>
    <t>Número de cupos de transporte escolar ofrecidos a estudiantes del colegio Villas de San Ignacio.</t>
  </si>
  <si>
    <t>Porcentaje de cupos de transporte escolar mantenidos a estudiantes del sector rural que lo requieran.</t>
  </si>
  <si>
    <t>Número de estudiantes atendidos con modelos educativos flexibles.</t>
  </si>
  <si>
    <t>Número de instituciones educativas oficiales con caracterización realizada de la población en edad escolar para identificar discapacidades y talentos excepcionales.</t>
  </si>
  <si>
    <t>Porcentaje de población de estratos 1 y 2 con necesidades educativas especiales y/o discapacidad mantenida en las instituciones educativas oficiales.</t>
  </si>
  <si>
    <t>Número de estudiantes mantenidos con la prestación del servicio educativo por el sistema de contratación.</t>
  </si>
  <si>
    <t>Número de niñas y niños de estratos 1 y 2 mantenidos con complemento nutricional.</t>
  </si>
  <si>
    <t>Porcentaje de población en edad escolar pertenecientes a minorías étnicas mantenidas en instituciones educativas oficiales .</t>
  </si>
  <si>
    <t>Porcentaje de población en edad escolar víctima del conflicto interno mantenidas en instituciones educativas oficiales.</t>
  </si>
  <si>
    <t>Número de estrategias de erradicación del trabajo infantil implememtados y mantenidos en niñas y niños en edad escolar caracterizados.</t>
  </si>
  <si>
    <t>Porcentaje de niñas y niños vinculados a la JORNADA ÚNICA el servicio de alimentación.</t>
  </si>
  <si>
    <t>Número de estudios de cobertura educativa realizadas.</t>
  </si>
  <si>
    <t>Número de instituciones educativas articuladas con la educación superior y SENA con el nuevo modelo.</t>
  </si>
  <si>
    <t>Número de instituciones educativas oficiales con apoyo a los proyectos transversales (MEN-Municipio).</t>
  </si>
  <si>
    <t>Número de estímulos otorgados a los estudiantes de las instituciones oficiales.</t>
  </si>
  <si>
    <t>Porcentaje de estudiantes de los grados 10 y 11 que realizan las prácticas de la educación media técnica beneficiados con el pago del ARL en el cumplimiento del decreto 055 de 2015.</t>
  </si>
  <si>
    <t>Número de instituciones educativas oficiales de bajo logro con el programa de familias formadoras implementada y mantenida.</t>
  </si>
  <si>
    <t>Porcentaje de iniciativas promovidas en el pacto por la educación "Santander 2030" con participación.</t>
  </si>
  <si>
    <t>Número de docentes de primaria de instituciones educativas oficiales capacitados en el manejo de una segunda lengua.</t>
  </si>
  <si>
    <t>Número de estudiantes de instituciones educativas oficiales mantenidos en el manejo de una segunda lengua, focalizadas en el programa Colombia Bilingüe.</t>
  </si>
  <si>
    <t>Número de instituciones educativas oficiales mantenidas con el apoyo en el proceso de lectura y escritura.</t>
  </si>
  <si>
    <t>Porcentaje de estudiantes de instituciones educativas oficiales de bajo logro capacitados en evaluación por competencias.</t>
  </si>
  <si>
    <t>Porcentaje de estudiantes de grado 10º de las instituciones educativas oficiales con orientación vocacional - proyecto de vida.</t>
  </si>
  <si>
    <t>Número de instituciones educativas oficiales fomentadas con proyectos de investigación, desarrollo, transferencia tecnológica y gestión del conocimiento.</t>
  </si>
  <si>
    <t>Número de centros educativos (zona rural) mantenidos con el acompañamiento para el desarrollo de Modelos Escolares Para la Equidad - MEPE.</t>
  </si>
  <si>
    <t>Número de nuevas instituciones educativas oficiales certificadas en el sistema integrados de gestión de calidad.</t>
  </si>
  <si>
    <t>Número de becas otorgadas a nivel de maestría a docentes de instituciones educativas oficiales.</t>
  </si>
  <si>
    <t>Número de docentes y directivos docentes capacitados en áreas técnicas pedagógicas de desarrollo personal, competencias básicas y ciudadanas y otras áreas del conocimiento e investigación.</t>
  </si>
  <si>
    <t>Número de foros educativos realizados sobre experiencias pedagógicas significativas y culturales.</t>
  </si>
  <si>
    <t>Número de instituciones educativas oficiales con acompañamiento en planes de mejoramiento institucional.</t>
  </si>
  <si>
    <t>Número de proyectos artísticos en las instituciones educativas apoyadas.</t>
  </si>
  <si>
    <t>Número de Planes Educativos Municipales actualizados.</t>
  </si>
  <si>
    <t>Porcentaje de los programas de educación evaluados para el trabajo y desarrollo humano solicitados para registro mediante los recursos del fondo para el desarrollo humano.</t>
  </si>
  <si>
    <t>Porcentaje de macroprocesos adoptados en la Secretaría de Educación mantenidos y/o fortalecidos.</t>
  </si>
  <si>
    <t>Número de Programas de bienestar laboral dirigido al personal docente, directivo y administrativo de las instituciones y centros educativos oficiales mantenidos.</t>
  </si>
  <si>
    <t>Número de estímulos otorgados a los docenes y/o directivos docentes de las instituciones educativas oficiales.</t>
  </si>
  <si>
    <t>Porcentaje de población pobre afiliada al régimen subsidiado.</t>
  </si>
  <si>
    <t>Porcentaje de población pobre no afiliada con garantía de la prestación del servicio de salud de primer nivel de atención.</t>
  </si>
  <si>
    <t>Porcentaje de EPS contributivas que manejan población subsidiada y EPS subsidiada con auditoría mantenida.</t>
  </si>
  <si>
    <t>Porcentaje de IPS públicas y privadas que prestan servicios de salud a los usuarios del régimen subsididado con auditoría mantenida.</t>
  </si>
  <si>
    <t>Número de centros de zoonosis municipal construidos y dotados.</t>
  </si>
  <si>
    <t>Número de visitas a establecimientos comerciales de alto riesgo realizadas.</t>
  </si>
  <si>
    <t>Número de visitas a establecimientos comerciales de bajo riesgo realizadas.</t>
  </si>
  <si>
    <t>Número de censos de mascotas realizados en el municipio.</t>
  </si>
  <si>
    <t>Número de jornadas de vacunación de caninos y felinos realizadas.</t>
  </si>
  <si>
    <t>Número de esterilizaciones de caninos y felinos realizadas en el municipio.</t>
  </si>
  <si>
    <t>Porcentaje de avance en la construcción del centro de bienestar animal.</t>
  </si>
  <si>
    <t>Porcentaje de avance en la construcción del coso municipal.</t>
  </si>
  <si>
    <t>Número de campañas educomunicativas implementadas y mantenidas para prevención y manejo de enfermedades no transmisibles.</t>
  </si>
  <si>
    <t>Número de líneas base de eventos de causa eterna de morbilidad desagregada por edad y sexo realizadas.</t>
  </si>
  <si>
    <t>Número de estudios de carga de enfermedad por eventos no transmisibles y causa externa realizados.</t>
  </si>
  <si>
    <t>Número de políticas públicas de salud mental nacionales implementadas y mantenidas con el acuerdo municipal 015 de 2011.</t>
  </si>
  <si>
    <t>Porcentaje de casos de violencia intrafamiliar reportados a SIVIGILA con seguimiento.</t>
  </si>
  <si>
    <t>Número de estudios de consumo de sustancias psicoactivas en población en edad escolar en instituciones educativas oficiales realizados.</t>
  </si>
  <si>
    <t>Número de estrategias implementadas y mantenidas para la reducción del consumo de sustancias psicoactivas en niñas, niños, adolescentes y comunidad de mayor vulnerabilidad.</t>
  </si>
  <si>
    <t>Número de estrategias de seguimiento a los casos de bajo peso al nacer implementadas y mantenidas.</t>
  </si>
  <si>
    <t>Número de Planes de seguridad alimentaria y nutricional implementados y mantenidos.</t>
  </si>
  <si>
    <t>Número de estudios sobre alimentación y nutrición a familias de los sectores más vulnerables realizadas.</t>
  </si>
  <si>
    <t>Porcentaje de casos y/o brotes reportados al SIVIGILA con seguimiento.</t>
  </si>
  <si>
    <t>Número de campañas educomunicativas implementadas y mantenidas para fortalecer valores en derechos sexuales y reproductivos.</t>
  </si>
  <si>
    <t>Número de estrategias de servicios amigables para adolescentes y jóvenes mantenidos.</t>
  </si>
  <si>
    <t>Número de estrategias implementadas y mantenidas para incentivar la consulta a la totalidad de los controles prenatales requeridos.</t>
  </si>
  <si>
    <t>Porcentaje de casos de mortalidad por enfermedades transmisibles mantenidos con seguimiento.</t>
  </si>
  <si>
    <t>Número de planes de contingencia formulados y mantenidos para enfermedades transmitidas por vectores.</t>
  </si>
  <si>
    <t>Número de estrategias de gestión integral mantenidas para la prevención y control del dengue, chikunguya y zika.</t>
  </si>
  <si>
    <t>Número de vacunas aplicadas a niñas y niños menores de 5 años.</t>
  </si>
  <si>
    <t>Número de sectores económicos capacitados a través de las empresas sobre la cobertura de riesgos laborales.</t>
  </si>
  <si>
    <t>Número de sectores económicos mejorados en la cobertura de riesgos laborales.</t>
  </si>
  <si>
    <t>Porcentaje de avance en la construcción de los centros de salud de la ESE ISABU.</t>
  </si>
  <si>
    <t>Número de estrategias de atención primaria en salud ampliadas y mantenidas en la totalidad de comunas y corregimientos.</t>
  </si>
  <si>
    <t>Número de centros de salud móviles adquiridos.</t>
  </si>
  <si>
    <t>Porcentaje del personal en salud que está capacitado e implementando la estrategia AIEPI e IAMI en las unidades operativas de la ESE ISABU.</t>
  </si>
  <si>
    <t>Porcentaje de avance en la implementación de la historia clínica digital en todas las unidades operativas de la ESE ISABU.</t>
  </si>
  <si>
    <t>Número de puntos de atención ampliados y mantenidos de servicios de imagenología.</t>
  </si>
  <si>
    <t>Número de ambulancias habilitadas y mantenidas con el fin de mejorar el sistema de referencia y contrareferencia interna de la ESE ISABU.</t>
  </si>
  <si>
    <t>Número de Hospitales Locales del Norte fortalecidos.</t>
  </si>
  <si>
    <t>Número de eventos de hábitos de vida saludable (recreovías, ciclovías y ciclopaseos) realizados.</t>
  </si>
  <si>
    <t>Número de grupos comunitarios creados para la práctica de la actividad física regular.</t>
  </si>
  <si>
    <t>Número de estudiantes vinculados en competencias y festivales deportivos en los juegos estudiantiles.</t>
  </si>
  <si>
    <t>Número de niñas, niños y adolescentes vinculados en las escuelas de iniciación, formación y especialización deportiva.</t>
  </si>
  <si>
    <t>Número de estudiantes en edad pre-escolar y escolar vinculados a los procesos de educación física.</t>
  </si>
  <si>
    <t>Número de eventos deportivos comunitarios desarrollados en diferentes disciplinas.</t>
  </si>
  <si>
    <t>Número de eventos recreodeportivos comunitarios desarrollados.</t>
  </si>
  <si>
    <t>Número de eventos de vacaciones creativas dirigidas a la primera infancia e infancia realizadas.</t>
  </si>
  <si>
    <t>Número de personas capacitadas en áreas afines a la actividad física, recreación y deporte.</t>
  </si>
  <si>
    <t>Número de escenarios y/o campos deportivos con mantenimiento realizado.</t>
  </si>
  <si>
    <t>Número de parques RECREAR adecuados y/o modernizados.</t>
  </si>
  <si>
    <t>Número de parques RECREAR construidos.</t>
  </si>
  <si>
    <t>Número de iniciativas apoyadas del deporte asociado.</t>
  </si>
  <si>
    <t>Número de eventos deportivos y recreativos de inclusión con carácter diferencial realizados.</t>
  </si>
  <si>
    <t>Número de iniciativas comunitarias deportivas y recreativas apoyadas.</t>
  </si>
  <si>
    <t>Número de programas de acción colectiva que conduzca a la defensa de los bienes públicos implementados.</t>
  </si>
  <si>
    <t>Número de Bibliotecas Públicas Municipales fortalecidas.</t>
  </si>
  <si>
    <t>Número de puntos de lectura y bibliotecas satélites mantenidas en funcionamiento.</t>
  </si>
  <si>
    <t>Número de nuevos puntos de lectura y/o nuevas bibliotecas satélites puestas en funcionamiento.</t>
  </si>
  <si>
    <t>Número de estrategias de biblioteca móvil para niñas y niños mantenidas</t>
  </si>
  <si>
    <t>Número de bibliotecas escolares adecuadas para convertirlas en doble puerta.</t>
  </si>
  <si>
    <t>Número de Planes de lectura, escritura y oralidad mantenidos.</t>
  </si>
  <si>
    <t>Número de talleres realizados con niñas, niños y adolescenes con el fin de fomentar la lectura a través de actividades artísticas y culturales complementarias.</t>
  </si>
  <si>
    <t>Número de bibliotecas públicas municipales vinculadas a la red nacional de bibliotecas de Banco de la República.</t>
  </si>
  <si>
    <t>17. Alianza para lograr los objetivos</t>
  </si>
  <si>
    <t>Numero de estrategias de aprendizaje y formación en artes implementadas (música, danza, teatro, artes plásticas y literatura).</t>
  </si>
  <si>
    <t>Número de participaciones del sector cultural garantizadas en el acceso a bienes patrimoniales y de interés publico del municipio.</t>
  </si>
  <si>
    <t>Número de estrategias para descentralizar la escuela municipal de artes satélites en las diferentes comunas y corregimientos implementadas y mantenidas.</t>
  </si>
  <si>
    <t>Número de políticas nacionales de desarrollo de competencias comunicativas, adoptadas para el mejoramiento de los niveles de lectura y escritura (leer es mi cuento).</t>
  </si>
  <si>
    <t>Número de Escuelas Municipales de Artes (EMA) mantenidas en funcionamiento.</t>
  </si>
  <si>
    <t>Número de sistemas municipales de formación en artes implementadas y mantenidas.</t>
  </si>
  <si>
    <t>Número de estrategias de aprendizaje y formación en artes implementadas y mantenidas.</t>
  </si>
  <si>
    <t>Número de estrategias de formación de públicos implementadas.</t>
  </si>
  <si>
    <t>Número de estrategias implementadas para descentralizar la escuela municipal de artes satélites en las diferentes comunas y corregimientos implementadas.</t>
  </si>
  <si>
    <t>Número de estrategias de formación, creación y difusión de la filarmónica del municipio implementadas y mantenidas.</t>
  </si>
  <si>
    <t>Número de estrategias de formación, creación y difusión del “Coro Bucaramanga” implementadas y mantenidas.</t>
  </si>
  <si>
    <t>Número de convocatorias de estímulos a la creación artística y cultural realizadas.</t>
  </si>
  <si>
    <t>Número de convocatorias de estímulos a la creación artística y cultural para primera infancia, infancia y adolescencia realizadas.</t>
  </si>
  <si>
    <t>Número de sistemas municipales de información cultural implementadas y mantenidas.</t>
  </si>
  <si>
    <t>Número de programas institucionales de concertación de proyectos artísticos y culturales mantenidos.</t>
  </si>
  <si>
    <t>Número de programas de salas concertadas realizadas y apoyadas.</t>
  </si>
  <si>
    <t>Numero de fondos de circulación e itinerancia para los artistas locales creados.</t>
  </si>
  <si>
    <t>Número de escenarios dedicados al fomento de las manifestaciones culturales mantenidos.</t>
  </si>
  <si>
    <t>Número de intervenciones realizadas en  los espacios de encuentro ciudadano desde la apropiación artística y cultural.</t>
  </si>
  <si>
    <t>Número de programas de recuperación, mantenimiento, conservación, promoción y difusión del patrimonio mueble, inmueble y cultural del municipio implementados.</t>
  </si>
  <si>
    <t>Número de acciones de recuperación, mantenimiento y/o conservación del patrimonio mueble e inmueble del Municipio realizados.</t>
  </si>
  <si>
    <t>Número de investigaciones realizadas para el rescate y difusión de la memoria y el patrimonio intangible de la ciudad realizadas.</t>
  </si>
  <si>
    <t>Número de acciones de fortalecimiento para el Teatro Santander.</t>
  </si>
  <si>
    <t>Número de acciones desarrolladas para el aprovechamiento y fortalecimiento del Centro Cultural del Oriente.</t>
  </si>
  <si>
    <t>Número de bienes de interés cultural adquiridos para el fortalecimiento de las actividades del Municipio.</t>
  </si>
  <si>
    <t>Número de estrategias de recuperación, mantenimiento, conservación, promoción, difusión del patrimonio fílmico y audiovisual de la CINETECA PÚBLICA implementadas y mantenidas.</t>
  </si>
  <si>
    <t>Número de estrategias de recuperación, mantenimiento, conservación, promoción de piezas museológicas y documentales implementadas y mantenidas.</t>
  </si>
  <si>
    <t>Número de programas de soporte y apoyo al fortalecimiento de los procesos existentes en oficios implementados.</t>
  </si>
  <si>
    <t>Número de estrategias de reconocimiento y difusión artística mantenidas.</t>
  </si>
  <si>
    <t>Número de programas de alianzas globales implementadas y mantenidas con ciudades que permita la promoción cultural de la ciudad.</t>
  </si>
  <si>
    <t>Número de estrategias de promoción y difusión del patrimonio cultural implementadas y mantenidas como medio para  incrementar la oferta turistica del municipio.</t>
  </si>
  <si>
    <t>Número de políticas públicas formuladas e implementadas que impulsen a Bucaramanga como industria turística.</t>
  </si>
  <si>
    <t>Número de Planes Estratégicos de Turismo formulados e implementados.</t>
  </si>
  <si>
    <t>Número de personas capacitadas en temáticas asociadas a turismo que cuentan con el registro nacional de turismo vigente.</t>
  </si>
  <si>
    <t>Número de ferias celebradas.</t>
  </si>
  <si>
    <t>Número de acciones realizadas para el fortalecimiento del Bureau de Convenciones y Visitantes de Bucaramanga.</t>
  </si>
  <si>
    <t>Número de centros de convenciones - NEOMUNDO terminados.</t>
  </si>
  <si>
    <t>Número de M2 de espacio público habilitados para garantizar el uso y goce efectivo.</t>
  </si>
  <si>
    <t>Número de M2 de cesiones tipo A, cesiones obligatorias, andenes y vías.</t>
  </si>
  <si>
    <t>Número de vendedores informales beneficiados con proyectos estratégicos o de reubicación.</t>
  </si>
  <si>
    <t>Promoción del desarrollo</t>
  </si>
  <si>
    <t>Porcentaje de parques con mantenimiento anual realizado.</t>
  </si>
  <si>
    <t>Número de equipamientos comunitarios (sociales, deportivos y culturales: canchas sintéticas, muulticentros deportivos, salones comunales, entre otros) intervenidos y/o constuidos.</t>
  </si>
  <si>
    <t>Número de M2 de andenes construidos.</t>
  </si>
  <si>
    <t>Número de adecuaciones y/o mantenimientos realizados a las plazas de mercado a cargo del municipio.</t>
  </si>
  <si>
    <t>Número de intervenciones en espacio público "La piel de la democracia" realizadas.</t>
  </si>
  <si>
    <t>Número de M2 de espacio público mejorados en el centro de la ciudad.</t>
  </si>
  <si>
    <t>Porcentaje de avance en la rehabilitación de la plaza San Mateo.</t>
  </si>
  <si>
    <t>Porcentaje de avance en la construcción del  subsector del parque lineal Rio de Oro.</t>
  </si>
  <si>
    <t>Porcentaje de avance en la construcción del  subsector del parque sobre la quebrada la Esperanza.</t>
  </si>
  <si>
    <t xml:space="preserve">Porcentaje de avance en la construcción del subsector del parque lineal sobre la Quebrada la Iglesia. </t>
  </si>
  <si>
    <t xml:space="preserve">Porcentaje de recuperación paisajística del parque metropolitano del norte. </t>
  </si>
  <si>
    <t>Porcentaje de recuperación de la estación Café Madrid.</t>
  </si>
  <si>
    <t>Número de intervenciones estratégicas mantenidas para las diferentes plazas de mercado a cargo del municipio.</t>
  </si>
  <si>
    <t>Número de estudios de diagnóstico realizados en las plazas de mercado a cargo del Municipio.</t>
  </si>
  <si>
    <t>Número de operativos de recuperación, control y preservación del espacio público realizados.</t>
  </si>
  <si>
    <t>Número de estudios y diseños actualizados de la plaza San Mateo.</t>
  </si>
  <si>
    <t>Número de escenarios dedicados al fomento de las manifestaciones culturales en la zona norte de la ciudad.</t>
  </si>
  <si>
    <t>Número de planes de pintura urbana y de mantenimiento del espacio público y ornato de la ciudad (muros, puentes, escaleras, andentes, entre otros) formulados e implementados.</t>
  </si>
  <si>
    <t>Número de casas de justicia del sur creadas y mantenidas.</t>
  </si>
  <si>
    <t>Número de casas de justicia en el Norte mantenidas, mejoradas y con más servicios a la ciudadanía.</t>
  </si>
  <si>
    <t>Número de jueces de paz implementados.</t>
  </si>
  <si>
    <t>Número de estrategias de promoción denominadas “casa de justicia móvil” implementadas en comunidades aledañas a las casas de justicia.</t>
  </si>
  <si>
    <t>Número de cámaras adquiridas para el circuito cerrado de televisión.</t>
  </si>
  <si>
    <t>Número de Planes Integrales de Seguridad (PISCC) formulados e implementados en conjunto con autoridades del Comité Municipal de Orden Público.</t>
  </si>
  <si>
    <t>Número de estaciones de policía en el centro adecuadas y puestas en funcionamiento.</t>
  </si>
  <si>
    <t>Número de CAIs de Policía remodelados y adecuados.</t>
  </si>
  <si>
    <t>Número de frentes de seguridad mantenidos.</t>
  </si>
  <si>
    <t>Número de Centros de Prevención y Protección habilitados al servicio de la Policía.</t>
  </si>
  <si>
    <t>Número de estrategias del Modelo Nacional Vigilancia comunitaria por cuadrantes de la Policía apoyadas en la implementación y mantenidas.</t>
  </si>
  <si>
    <t>Número de metodologías de puntos críticos para la seguridad ciudadana de la policía apoyadas en su implementación y mantenidas.</t>
  </si>
  <si>
    <t>Número de estrategias de focalización o territorialización implementadas en conjunto con demás autoridades de Seguridad.</t>
  </si>
  <si>
    <t>Número de herramientas tecnológicas para la denuncia e información ciudadana implementadas y mantenidas (Red Virtual de Seguridad).</t>
  </si>
  <si>
    <t>Número de estrategias interinstitucionales mantenidas para la inspección, vigilancia y control de los establecimientos de comercio.</t>
  </si>
  <si>
    <t>Número de operativos realizados para el control a la comercialización de combustibles lícitos e ilícitos.</t>
  </si>
  <si>
    <t>Número de operativos para la protección al consumidor realizados.</t>
  </si>
  <si>
    <t>Número de capacitaciones y/o socializaciones dirigidas a comunidad y comerciantes sobre las normas de protección al consumidor realizadas.</t>
  </si>
  <si>
    <t>Número de estrategias de Reacción Inmediata Municipal (RIMB) mantenidos y fortalecidos.</t>
  </si>
  <si>
    <t>Número de estrategias mantenidas promover y mantener la Escuela de Convivencia, Tolerancia y Seguridad Ciudadana institucionalizada por el Decreto 0269 de 2012.</t>
  </si>
  <si>
    <t>Número de estrategias de promoción comunitaria de los mecanismos alternativos de solución de conflictos a través de la unidad móvil de la conciliación mantenidas.</t>
  </si>
  <si>
    <t>Número de observatorios del delito mantenidos y fortalecidos.</t>
  </si>
  <si>
    <t>Número de programas de Tolerancia en Movimiento mantenidos institucionalizados por el Acierdo Municipal 026 del 2014.</t>
  </si>
  <si>
    <t>Número de conversatorios realizados para la promoción de los derechos humanos con enfoque diferencial.</t>
  </si>
  <si>
    <t>Porcentaje de víctimas de la trata de personas con asistencia y apoyo.</t>
  </si>
  <si>
    <t>Número de campañas comunitarias desarrolladas para la prevención de la trata de personas adelantadas a nivel masivo en barrios, colegios y sitios de concurrencia pública.</t>
  </si>
  <si>
    <t>Número de políticas públicas de derechos humanos, formuladas e implementadas.</t>
  </si>
  <si>
    <t>Número de planes realizados de protección de la labor de líderes sociales, comunales, políticos y defensores de derechos humanos en coordinación con autoridades de policía y organismos nacionales e internacionales de protección de los derechos humanos.</t>
  </si>
  <si>
    <t>Número de planes realizados para la reactivación, fortalecimiento y funcionamiento del Consejo Municipal de Paz.</t>
  </si>
  <si>
    <t>Número de observatorios de paz de Bucaramanga implementados.</t>
  </si>
  <si>
    <t>Porcentaje de avance en la creación de la organización "Empresa madre" para impulsar la innovación y el emprendimiento social.</t>
  </si>
  <si>
    <t>Número de convocatorias realizadas para el apoyo a proyectos con apalancamiento financiero a través de  la bolsa de recursos destinada al programa de capital semilla (empresas de economía solidaria).</t>
  </si>
  <si>
    <t>Número de convocatorias realizadas para los proyectos de emprendimiento presentados a través del  programa  IMEBU - Fondo Emprender en alianza con el SENA.</t>
  </si>
  <si>
    <t>Número de emprendedores apoyados mediante el otorgamiento de crédito.</t>
  </si>
  <si>
    <t>Número de empresas o proyectos de innovación social de alto impacto creadas en los sectores priorizados.</t>
  </si>
  <si>
    <t>Porcentaje de avance en la creación del laboratorio de creatividad e innovación social para la región.</t>
  </si>
  <si>
    <t>Número de eventos de emprendimiento y/o innovación de gran formato realizados para los jóvenes empresarios.</t>
  </si>
  <si>
    <t>Porcentaje de avance en la construcción de la visión prospectiva empresarial de la ciudad región  homologada por los actores del ecosistema de innovación.</t>
  </si>
  <si>
    <t>Porcentaje de avance en la optimización del ecosistema de innovación de la ciudad integrando los diferentes actores.</t>
  </si>
  <si>
    <t>Porcentaje de avance en el diseño e implementación del megaportal del emprendimiento y la innovación.</t>
  </si>
  <si>
    <t>Número de programas virtuales apoyados en la creación con enfoque en: liderazgo de principios lógica, ética y estética, emprendimiento e innovación.</t>
  </si>
  <si>
    <t>Número de aplicaciones de georreferenciación implementadas como prueba piloto para brindar información de mercado a los emprendedores.</t>
  </si>
  <si>
    <t>Número de planes estratégicos empresariales con herramientas gerenciales para la innovación con acompañamiento en la formulación.</t>
  </si>
  <si>
    <t>Número de sectores empresariales priorizados con modelos de innovación desarrollados.</t>
  </si>
  <si>
    <t>Número de planes estratégicos empresariales compañados en la implementación para el mejoramiento de la productividad y competitividad.</t>
  </si>
  <si>
    <t>Número de créditos otorgados a micro y famiempresas de la zona urbana y rural.</t>
  </si>
  <si>
    <t>Número de Planes estratégicos exportadores formulados.</t>
  </si>
  <si>
    <t>Porcentaje de avance en el diseño, implementación y mantenimiento de una estrategia de comercialización de productos en nuevos mercados nacionales o internacionales por sector priorizado.</t>
  </si>
  <si>
    <t>Número de grupos de dirección y formulación de proyectos (estándar PMI) implementados y mantenidos para consecución de recursos de cooperación nacional e internacional.</t>
  </si>
  <si>
    <t>Número de estrategias de trabajo implementadas y mantenidas con la Oficina de Asuntos Internacionales.</t>
  </si>
  <si>
    <t>Número de personas del transporte público legal formadas en sector turístico (hoteles, centros comerciales, parques, museos, bibliotecas, monumentos, etc).</t>
  </si>
  <si>
    <t>Número de participaciones de las Empresas Industriales del municipio de bucaramanga en eventos de comercialización de productos locales en mercados regionales y nacionales.</t>
  </si>
  <si>
    <t>Número de personas del transporte público legal capacitados integralmente en una segunda lengua.</t>
  </si>
  <si>
    <t>Número de ventanillas únicas del constructor fortalecidas y mantenidas.</t>
  </si>
  <si>
    <t>Número de sistemas de inspección, vigilancia y control - IVC de establecimientos comerciales, industriales y dotacionales fortalecidos y mantenidos.</t>
  </si>
  <si>
    <t>Porcentaje de la capacidad instalada de Instituto Municipal de Empleo y Fomento Empresarial de Bucaramanga - IMEBU mantenida.</t>
  </si>
  <si>
    <t>Número de personas vinculados en empleos formales, dignos y decentes.</t>
  </si>
  <si>
    <t>Número de empresas sensibilizadas para el fomento del empleo y trabajo decente.</t>
  </si>
  <si>
    <t>Número de estrategias de comunicaciones implementadas y mantenidas para la socialización del servicio público de empleo.</t>
  </si>
  <si>
    <t>Número de estrategias de vinculación del sector empresarial al servicio público de empleo implementadas y mantenidas.</t>
  </si>
  <si>
    <t>Número de comités de articulación del servicio público de empelo creados y mantenidos.</t>
  </si>
  <si>
    <t>Número de personas formadas en competencias laborales específicas.</t>
  </si>
  <si>
    <t>Número de personas en condición de vulnerabilidad que aceden a una vacante laboral.</t>
  </si>
  <si>
    <t>Número de Observatorios del Empleo mantenidos y fortalecidos.</t>
  </si>
  <si>
    <t>Número de becas otorgadas para cursar programas profesionales en instituciones educativas públicas que operen en la ciudad para los sectores priorizados.</t>
  </si>
  <si>
    <t>Número de becas otorgadas para cursar programas técnico profesional en instituciones educativas públicas que operen en la ciudad para los sectores priorizados.</t>
  </si>
  <si>
    <t>Número de becas otorgadas para cursar programas tecnológicos en instituciones educativas públicas que operen en la ciudad para los sectores priorizados.</t>
  </si>
  <si>
    <t>Número de becas otorgadas para cursar programas técnico laboral en instituciones educativas públicas que operen en la ciudad para los sectores priorizados.</t>
  </si>
  <si>
    <t>Número de investigaciones realizadas sobre el mercado laboral.</t>
  </si>
  <si>
    <t>Número de boletines generados sobre los indicadores de empleo que genera el observatorio.</t>
  </si>
  <si>
    <t>Número de revisiones realizadas al diseño del portal norte.</t>
  </si>
  <si>
    <t>Porcentaje de avance en la gestión contractual para la construcción del portal norte.</t>
  </si>
  <si>
    <t>Número de estrategias de cultura "METROLÍNEA como un bien de todos" implementadas y mantenidas.</t>
  </si>
  <si>
    <t>Número de reestructuraciones operativas, financieras y jurídicas del SITM realizados.</t>
  </si>
  <si>
    <t>Número de contratos de concesión con seguimiento y control realizados y mantenidos.</t>
  </si>
  <si>
    <t>Número de rutas de vías alimentadoras adecuadas en el norte de la ciudad para el ingreso del sistema.</t>
  </si>
  <si>
    <t>Número de Sistemas Integrados de Transporte Público Metropolitano con apoyo para la evaluación de viabilidad.</t>
  </si>
  <si>
    <t>Número de puentes peatonales construidos.</t>
  </si>
  <si>
    <t>Número de oficinas de la bicicleta creadas y matenidas.</t>
  </si>
  <si>
    <t>Número de planes piloto de sistema de bicicletas públicas implementados y puestos en marcha.</t>
  </si>
  <si>
    <t>7. Energía asequible y no contaminante</t>
  </si>
  <si>
    <t>Número de kms de ciclorutas para transporte urbano implementados.</t>
  </si>
  <si>
    <t>Número de corredores peatonales incentivados.</t>
  </si>
  <si>
    <t>Porcentaje de avance de los estudios y diseños para la implementación de escaleras eléctricas.</t>
  </si>
  <si>
    <t>Porcentaje de avance en la evaluación del sistema de transporte alternativo para el norte.</t>
  </si>
  <si>
    <t>Porcentaje de avance en el diseño y en la implementación del centro de investigación del tránsito vehicular y peatonal.</t>
  </si>
  <si>
    <t>Número de estrategias de control vial formulados e implementados.</t>
  </si>
  <si>
    <t>Porcentaje de avance de la actualización de la red semafórica de la ciudad.</t>
  </si>
  <si>
    <t>Número de sistemas georeferenciados de información de la red semafórica y señales de tránsito implementados y mantenidos.</t>
  </si>
  <si>
    <t>Porcentaje de la señalización horizontal mantenida.</t>
  </si>
  <si>
    <t>Número de M2 de señalización horizontal nueva demarcada.</t>
  </si>
  <si>
    <t>Número de acciones de mantenimiento realizadas a la señalización vertical y/o elevada.</t>
  </si>
  <si>
    <t>Número de señales de tránsito verticales y/o elevadas repuestas y/o instaladas.</t>
  </si>
  <si>
    <t>Número de señales de tránsito verticales repuestas.</t>
  </si>
  <si>
    <t>Número de señales de tránsito verticales instaladas.</t>
  </si>
  <si>
    <t>Número de estudios del plan especial de parqueaderos elaborados.</t>
  </si>
  <si>
    <t>Número de operativos de control al transporte informal realizados.</t>
  </si>
  <si>
    <t>Número de cruces peatonales demarcadas.</t>
  </si>
  <si>
    <t>Número de zonas de estacionamiento transitorio implementadas y demarcadas.</t>
  </si>
  <si>
    <t>Número de programas integrales de cultura vial.</t>
  </si>
  <si>
    <t>Número de puentes peatonales construido.</t>
  </si>
  <si>
    <t>Número de M2 de malla vial urbana mejorados y/o construidos.</t>
  </si>
  <si>
    <t>Porcentaje de avance en la actualización de los estudios y diseños para la construcción conexión Oriente-Occidente.</t>
  </si>
  <si>
    <t>Porcentaje de avance en la construcción de un tramo de la Conexión Oriente - Occidente</t>
  </si>
  <si>
    <t>Número de megaobras terminadas.</t>
  </si>
  <si>
    <t>Porcentaje de gestión apoyada para  la estructuración de la nueva concesión vial de la Zona Metropolitana de Bucaramanga (ZMB).</t>
  </si>
  <si>
    <t>Porcentaje de avance en la construcción de la Transversal del Cristal (una calzada doble vía) en el sur de la ciudad, en coordinación con el Área Metropolitana de Bucaramanga y el municipio de Floridablanca.</t>
  </si>
  <si>
    <t>Número de proyectos gestionados de infraestructura vial urbana estructurados y financiados y/o APP.</t>
  </si>
  <si>
    <t>Número de kms de vías rurales con transitabilidad mantenida.</t>
  </si>
  <si>
    <t>Número de ML de placa huella construidas.</t>
  </si>
  <si>
    <t>Número de unidades familiares beneficiadas con gas (sector rural).</t>
  </si>
  <si>
    <t>Servicios Públicos</t>
  </si>
  <si>
    <t>Número de plantas de potabilización (sector rural) adquiridas.</t>
  </si>
  <si>
    <t>Número de acueductos (sector rural) repotenciados.</t>
  </si>
  <si>
    <t>Número de Plnatas de Tratamiento de Agua Residuales - PTAR compactas adquiridas para el sector rural.</t>
  </si>
  <si>
    <t>Número de pozos sépticos construidos para el sector rural.</t>
  </si>
  <si>
    <t>Número de redes de acueducto y alcantarillado gestionados y/o construidos en barrios legalizados.</t>
  </si>
  <si>
    <t>Número de usuarios beneficiados con la cobertura de electrificación rural en los tres corregimientos.</t>
  </si>
  <si>
    <t>Número de acueductos veredales construidos.</t>
  </si>
  <si>
    <t>Porcentaje de cobertura del servicio de gas del sector urbano garantizado.</t>
  </si>
  <si>
    <t>Porcentaje de proyectos complementarios de obras de conducción para el embalse de Bucaramanga gestionados.</t>
  </si>
  <si>
    <t>Número de luminarias sustituidas a LED.</t>
  </si>
  <si>
    <t>Número de luminarias expandidas.</t>
  </si>
  <si>
    <t>Número de proyectos de acuerdos municipales elaborados para la exención del alumbrado público de la zona residencial rural.</t>
  </si>
  <si>
    <t>Número de puntos de telemedida instalados y puestos en marcha.</t>
  </si>
  <si>
    <t>Número de proyectos pilotos de energía solar puestos en funcionamiento.</t>
  </si>
  <si>
    <t>Número de parques y/o escenarios públicos modernizados en su alumbrado público.</t>
  </si>
  <si>
    <t>Porcentaje de nuevos espacios públicos con alumbrado público instalado.</t>
  </si>
  <si>
    <t>Porcentaje de luminarias que se encuentran en funcionamiento.</t>
  </si>
  <si>
    <t>Número de redes de plataforma de carpooling (carro compartido) implementados y mantenidos.</t>
  </si>
  <si>
    <t>Fortalecimiento institucional</t>
  </si>
  <si>
    <t>Número de soluciones Big Data, Open Data y/o ciudades inteligentes diseñadas e implementadas.</t>
  </si>
  <si>
    <t>Número de modelos de teletrabajo desarrollados para la Alcaldía y/o para los Institutos Descentralizados.</t>
  </si>
  <si>
    <t>Número de modelos de seguridad ciudadana desarrolladas en pro de áreas libres de delincuencia.</t>
  </si>
  <si>
    <t>Número de estrategias de herranientas de Telemedicina y Teleconsulta en el ISABU implementadas y mantenidas.</t>
  </si>
  <si>
    <t>Número de zonas urbanas Wi-Fi habilitadas.</t>
  </si>
  <si>
    <t>Número de políticas nacionales implementadas sobre el sistema de ciudades.</t>
  </si>
  <si>
    <t xml:space="preserve"> </t>
  </si>
  <si>
    <t>Número de proyectos elaborados por adolescentes y/o jóvenes estudiantes de los colegios oficiales, universidades y otros grupos poblacionales priorizados con acompañamiento.</t>
  </si>
  <si>
    <t>Acompañar  la formulación de 700 proyectos elaborados por  adolescentes y/o jóvenes estudiantes de los instituciones educativas oficiales, universidades y otros grupos poblacionales priorizados.</t>
  </si>
  <si>
    <t>Cumplimiento Acumulado</t>
  </si>
  <si>
    <t>Número de espacios garantizados del centro de convenciones de Bucaramanga como eje central del desarrollo del turismo de reuniones en el municipio.</t>
  </si>
  <si>
    <t>Salud Ambiental</t>
  </si>
  <si>
    <t>Fortalecimiento de la Autoridad Sanitaria para la Gestión de la Salud</t>
  </si>
  <si>
    <t>Implementar 2 programas de acción colectiva que conduzca a la defensa de los bienes públicos.</t>
  </si>
  <si>
    <t>2016 - 2018</t>
  </si>
  <si>
    <t>PROMEDIO
2016 - 2018</t>
  </si>
  <si>
    <t>METAS POR VIGENCIA</t>
  </si>
  <si>
    <t>Sostenible</t>
  </si>
  <si>
    <t>META A SEPTIEMBRE 2018: 60%</t>
  </si>
  <si>
    <t>FECHA DE CORTE: 31/10/2018</t>
  </si>
  <si>
    <t>2210289
2210754</t>
  </si>
  <si>
    <t>22141 22151 22161</t>
  </si>
  <si>
    <t>O535060101 O535060102 O535060103 O535060104</t>
  </si>
  <si>
    <t>2.2.1.35.2</t>
  </si>
  <si>
    <t>2.2.1.35.3</t>
  </si>
  <si>
    <t>2.2.1.35.4</t>
  </si>
  <si>
    <t>2210987
2210158</t>
  </si>
  <si>
    <t>0542900401</t>
  </si>
  <si>
    <t>Sec. Interior</t>
  </si>
  <si>
    <t>Sec. Desarrollo Social</t>
  </si>
  <si>
    <t>Sec. Educación</t>
  </si>
  <si>
    <t>Sec. Hacienda</t>
  </si>
  <si>
    <t>Sec. Planeación</t>
  </si>
  <si>
    <t>Sec. Infraestructura</t>
  </si>
  <si>
    <t>Ofc. Prensa</t>
  </si>
  <si>
    <t>Sec. Administrativa</t>
  </si>
  <si>
    <t>Asesor TIC</t>
  </si>
  <si>
    <t>Sec. Jurídica</t>
  </si>
  <si>
    <t>Dir. Tránsito</t>
  </si>
  <si>
    <t>Sec. Salud y Ambiente</t>
  </si>
  <si>
    <t>Ofc. Control Interno Disciplinario</t>
  </si>
  <si>
    <t>Ofc. Control Interno</t>
  </si>
  <si>
    <t>METROLÍNEA</t>
  </si>
  <si>
    <t>2.4.1.2.1.1</t>
  </si>
  <si>
    <t>2210917
2210244</t>
  </si>
  <si>
    <t>2.4.1.2.3.1</t>
  </si>
  <si>
    <t>2.4.1.2.2.1</t>
  </si>
  <si>
    <t>2210707
2210205</t>
  </si>
  <si>
    <t>2210675
2210268</t>
  </si>
  <si>
    <t>2,4,1,3,1,1</t>
  </si>
  <si>
    <t>2,4,1,3,1,2</t>
  </si>
  <si>
    <t>2,4,1,3,1,3</t>
  </si>
  <si>
    <t>2,4,1,3,1,4</t>
  </si>
  <si>
    <t>2.4.1.3.1.6</t>
  </si>
  <si>
    <t>2210874
2210710</t>
  </si>
  <si>
    <t>2210710 2210874</t>
  </si>
  <si>
    <t>2210710
2210091</t>
  </si>
  <si>
    <t>2210244
2210289</t>
  </si>
  <si>
    <t>05430102
05439003
05439004</t>
  </si>
  <si>
    <t>05430101
05430102</t>
  </si>
  <si>
    <t>221111 221211 22131</t>
  </si>
  <si>
    <t>2210679
2210289</t>
  </si>
  <si>
    <t>2210261
6210152</t>
  </si>
  <si>
    <t>05410706</t>
  </si>
  <si>
    <t>03219114</t>
  </si>
  <si>
    <t>05410702</t>
  </si>
  <si>
    <t>03219108
03219110</t>
  </si>
  <si>
    <t>03219008</t>
  </si>
  <si>
    <t>2210919
6210153</t>
  </si>
  <si>
    <t>2210040  2210042 2210057 2210043 2210044 2210046 2210047  2210048</t>
  </si>
  <si>
    <t>2210015 2210052 2210054 2210954 2210954 2210001 2210003 2210008 2210002</t>
  </si>
  <si>
    <t>2210005
2210645
2210655</t>
  </si>
  <si>
    <t>2210900
2210954</t>
  </si>
  <si>
    <t>2210544
2210545
2210549</t>
  </si>
  <si>
    <t>2210544 2210289</t>
  </si>
  <si>
    <t>2210246
2210289
2210544</t>
  </si>
  <si>
    <t>2210206 2210289</t>
  </si>
  <si>
    <t>2210233 2210246 2210246 2210289</t>
  </si>
  <si>
    <t>2210247
2210997
2210289
2210222</t>
  </si>
  <si>
    <t>2210239
2210246</t>
  </si>
  <si>
    <t>2210239 2212398</t>
  </si>
  <si>
    <t>2,4,1,1,1,1</t>
  </si>
  <si>
    <t>2,4,1,1,1,2</t>
  </si>
  <si>
    <t>2,4,1,1,2,1</t>
  </si>
  <si>
    <t>2,4,1,1,2,2</t>
  </si>
  <si>
    <t>2,4,1,1,2,3</t>
  </si>
  <si>
    <t>2,4,1,1,3,1</t>
  </si>
  <si>
    <t>2,4,1,1,3,3</t>
  </si>
  <si>
    <t>2,4,1,1,3,2</t>
  </si>
  <si>
    <t>2,4,1,1,4,1</t>
  </si>
  <si>
    <t>2,4,1,1,5,1</t>
  </si>
  <si>
    <t>2,4,1,1,6,1</t>
  </si>
  <si>
    <t>2,4,1,1,6,2</t>
  </si>
  <si>
    <t>2,4,1,1,6,3</t>
  </si>
  <si>
    <t>2.2.1.40.2</t>
  </si>
  <si>
    <t>2.2.1.32.1</t>
  </si>
  <si>
    <t>2.2.1.32.2</t>
  </si>
  <si>
    <t>2.2.1.32.3</t>
  </si>
  <si>
    <t>2.2.1.32.4</t>
  </si>
  <si>
    <t>2.2.1.32.5</t>
  </si>
  <si>
    <t>2.2.1.32.6</t>
  </si>
  <si>
    <t>2.2.1.32.7</t>
  </si>
  <si>
    <t>2.2.1.32.8</t>
  </si>
  <si>
    <t>2.2.1.34</t>
  </si>
  <si>
    <t>2.2.1.32.9</t>
  </si>
  <si>
    <t>2.2.1.32.10</t>
  </si>
  <si>
    <t>2.2.1.34.2</t>
  </si>
  <si>
    <t>2.2.1.34.3</t>
  </si>
  <si>
    <t>2.2.1.34.4</t>
  </si>
  <si>
    <t>2.2.1.34.5</t>
  </si>
  <si>
    <t>2.2.1.34.6</t>
  </si>
  <si>
    <t>2.2.1.34.7</t>
  </si>
  <si>
    <t>2.2.1.34.8</t>
  </si>
  <si>
    <t>2.2.1.33.3</t>
  </si>
  <si>
    <t>2.2.1.33.4</t>
  </si>
  <si>
    <t>2.2.1.33.5</t>
  </si>
  <si>
    <t>2.2.1.33.6</t>
  </si>
  <si>
    <t>2.2.1.33.9</t>
  </si>
  <si>
    <t>2.2.1.38.2</t>
  </si>
  <si>
    <t>2,2,1,36,2</t>
  </si>
  <si>
    <t>2,2,1,36,3</t>
  </si>
  <si>
    <t>2,2,1,36,4</t>
  </si>
  <si>
    <t>2,2,1,36,5</t>
  </si>
  <si>
    <t>2,2,1,36,6</t>
  </si>
  <si>
    <t>2,2,1,36,7</t>
  </si>
  <si>
    <t>2,2,1,36,8</t>
  </si>
  <si>
    <t>2,2,1,41,2</t>
  </si>
  <si>
    <t>2,2,1,37,2</t>
  </si>
  <si>
    <t>2,2,1,37,3</t>
  </si>
  <si>
    <t>2.2.1.37.4</t>
  </si>
  <si>
    <t>2.2.1.37.6</t>
  </si>
  <si>
    <t>2.2.1.37.7</t>
  </si>
  <si>
    <t>2.2.1.37.8</t>
  </si>
  <si>
    <t>-</t>
  </si>
  <si>
    <t>2210818
2210330
2210293</t>
  </si>
  <si>
    <t>2.2.1.39.3</t>
  </si>
  <si>
    <t>2210294
2210289</t>
  </si>
  <si>
    <t>2210122
2210294</t>
  </si>
  <si>
    <t>0542900102</t>
  </si>
  <si>
    <t>0542900101</t>
  </si>
  <si>
    <t>'0542900103</t>
  </si>
  <si>
    <t>0542900104</t>
  </si>
  <si>
    <t>0542900105</t>
  </si>
  <si>
    <t>0542900106</t>
  </si>
  <si>
    <t>0542900201</t>
  </si>
  <si>
    <t>0542900202</t>
  </si>
  <si>
    <t>0542900203</t>
  </si>
  <si>
    <t>054290301</t>
  </si>
  <si>
    <t>05421301</t>
  </si>
  <si>
    <t>O535020101</t>
  </si>
  <si>
    <t>O535020101 O535020201</t>
  </si>
  <si>
    <t>O535130101</t>
  </si>
  <si>
    <t>O53507050101</t>
  </si>
  <si>
    <t>O53507050102</t>
  </si>
  <si>
    <t>O53507050103</t>
  </si>
  <si>
    <t>O53507050105
O535900301</t>
  </si>
  <si>
    <t>2210662   2210275</t>
  </si>
  <si>
    <t>Asesor TIC.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</si>
</sst>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 #,##0.00_);_(&quot;$&quot;\ * \(#,##0.00\);_(&quot;$&quot;\ * &quot;-&quot;??_);_(@_)"/>
    <numFmt numFmtId="165" formatCode="0.0%"/>
    <numFmt numFmtId="166" formatCode="#,##0.0"/>
    <numFmt numFmtId="167" formatCode="#,##0.000"/>
    <numFmt numFmtId="168" formatCode="0.0"/>
  </numFmts>
  <fonts count="34" x14ac:knownFonts="1">
    <font>
      <sz val="11"/>
      <color theme="1"/>
      <name val="Arial"/>
      <family val="2"/>
    </font>
    <font>
      <sz val="11"/>
      <color indexed="8"/>
      <name val="Arial"/>
      <family val="2"/>
    </font>
    <font>
      <b/>
      <sz val="12"/>
      <name val="Arial"/>
    </font>
    <font>
      <sz val="12"/>
      <name val="Arial"/>
    </font>
    <font>
      <b/>
      <sz val="12"/>
      <color indexed="10"/>
      <name val="Arial"/>
      <family val="2"/>
    </font>
    <font>
      <sz val="12"/>
      <color indexed="8"/>
      <name val="Arial"/>
      <family val="2"/>
    </font>
    <font>
      <b/>
      <sz val="12"/>
      <color indexed="8"/>
      <name val="Arial"/>
      <family val="2"/>
    </font>
    <font>
      <b/>
      <sz val="12"/>
      <name val="Arial"/>
    </font>
    <font>
      <sz val="11"/>
      <name val="Arial"/>
      <family val="2"/>
    </font>
    <font>
      <sz val="12"/>
      <color theme="1"/>
      <name val="Arial"/>
    </font>
    <font>
      <b/>
      <sz val="12"/>
      <color theme="1"/>
      <name val="Arial"/>
      <family val="2"/>
    </font>
    <font>
      <sz val="12"/>
      <color rgb="FF000000"/>
      <name val="Arial"/>
      <family val="2"/>
    </font>
    <font>
      <b/>
      <sz val="12"/>
      <color theme="0"/>
      <name val="Arial"/>
      <family val="2"/>
    </font>
    <font>
      <i/>
      <sz val="12"/>
      <color theme="1"/>
      <name val="Arial"/>
      <family val="2"/>
    </font>
    <font>
      <sz val="11"/>
      <color rgb="FF000000"/>
      <name val="Arial"/>
      <family val="2"/>
    </font>
    <font>
      <u/>
      <sz val="11"/>
      <color theme="10"/>
      <name val="Arial"/>
      <family val="2"/>
    </font>
    <font>
      <u/>
      <sz val="11"/>
      <color theme="11"/>
      <name val="Arial"/>
      <family val="2"/>
    </font>
    <font>
      <sz val="12"/>
      <color theme="9"/>
      <name val="Arial"/>
    </font>
    <font>
      <sz val="12"/>
      <color rgb="FFFF0000"/>
      <name val="Arial"/>
    </font>
    <font>
      <b/>
      <sz val="16"/>
      <color theme="1"/>
      <name val="Arial"/>
    </font>
    <font>
      <b/>
      <sz val="12"/>
      <color rgb="FF000000"/>
      <name val="Arial"/>
    </font>
    <font>
      <b/>
      <sz val="14"/>
      <color theme="1"/>
      <name val="Arial"/>
    </font>
    <font>
      <sz val="14"/>
      <color theme="1"/>
      <name val="Arial"/>
    </font>
    <font>
      <b/>
      <sz val="14"/>
      <color theme="0"/>
      <name val="Arial"/>
    </font>
    <font>
      <i/>
      <sz val="14"/>
      <color theme="1"/>
      <name val="Arial"/>
    </font>
    <font>
      <sz val="16"/>
      <color theme="1"/>
      <name val="Arial"/>
    </font>
    <font>
      <b/>
      <sz val="14"/>
      <color indexed="8"/>
      <name val="Arial"/>
    </font>
    <font>
      <b/>
      <sz val="22"/>
      <name val="Arial"/>
    </font>
    <font>
      <sz val="22"/>
      <name val="Arial"/>
    </font>
    <font>
      <sz val="22"/>
      <color indexed="8"/>
      <name val="Arial"/>
    </font>
    <font>
      <sz val="22"/>
      <color theme="1"/>
      <name val="Arial"/>
    </font>
    <font>
      <sz val="12"/>
      <color theme="0"/>
      <name val="Arial"/>
    </font>
    <font>
      <b/>
      <sz val="18"/>
      <color theme="0"/>
      <name val="Arial"/>
    </font>
    <font>
      <b/>
      <sz val="18"/>
      <color theme="1"/>
      <name val="Arial"/>
    </font>
  </fonts>
  <fills count="22">
    <fill>
      <patternFill patternType="none"/>
    </fill>
    <fill>
      <patternFill patternType="gray125"/>
    </fill>
    <fill>
      <patternFill patternType="solid">
        <fgColor rgb="FFFF6600"/>
        <bgColor indexed="64"/>
      </patternFill>
    </fill>
    <fill>
      <patternFill patternType="solid">
        <fgColor rgb="FF0070C0"/>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theme="2" tint="-0.749992370372631"/>
        <bgColor indexed="64"/>
      </patternFill>
    </fill>
    <fill>
      <patternFill patternType="solid">
        <fgColor rgb="FF008000"/>
        <bgColor indexed="64"/>
      </patternFill>
    </fill>
    <fill>
      <patternFill patternType="solid">
        <fgColor theme="3" tint="0.39997558519241921"/>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6600"/>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rgb="FFCCFFCC"/>
        <bgColor indexed="64"/>
      </patternFill>
    </fill>
    <fill>
      <patternFill patternType="solid">
        <fgColor theme="4"/>
        <bgColor indexed="64"/>
      </patternFill>
    </fill>
    <fill>
      <patternFill patternType="solid">
        <fgColor theme="9" tint="0.59999389629810485"/>
        <bgColor indexed="64"/>
      </patternFill>
    </fill>
    <fill>
      <patternFill patternType="solid">
        <fgColor theme="3" tint="0.59999389629810485"/>
        <bgColor indexed="64"/>
      </patternFill>
    </fill>
  </fills>
  <borders count="81">
    <border>
      <left/>
      <right/>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medium">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medium">
        <color auto="1"/>
      </left>
      <right style="medium">
        <color auto="1"/>
      </right>
      <top style="medium">
        <color auto="1"/>
      </top>
      <bottom style="thin">
        <color auto="1"/>
      </bottom>
      <diagonal/>
    </border>
    <border>
      <left/>
      <right style="medium">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diagonal/>
    </border>
    <border>
      <left style="thin">
        <color auto="1"/>
      </left>
      <right/>
      <top style="medium">
        <color auto="1"/>
      </top>
      <bottom style="medium">
        <color auto="1"/>
      </bottom>
      <diagonal/>
    </border>
    <border>
      <left style="thin">
        <color auto="1"/>
      </left>
      <right style="medium">
        <color auto="1"/>
      </right>
      <top/>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thin">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bottom style="medium">
        <color auto="1"/>
      </bottom>
      <diagonal/>
    </border>
    <border>
      <left/>
      <right style="medium">
        <color auto="1"/>
      </right>
      <top style="thin">
        <color auto="1"/>
      </top>
      <bottom style="thin">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medium">
        <color auto="1"/>
      </bottom>
      <diagonal/>
    </border>
    <border>
      <left style="thin">
        <color auto="1"/>
      </left>
      <right/>
      <top/>
      <bottom style="medium">
        <color auto="1"/>
      </bottom>
      <diagonal/>
    </border>
    <border>
      <left/>
      <right style="medium">
        <color auto="1"/>
      </right>
      <top style="medium">
        <color auto="1"/>
      </top>
      <bottom/>
      <diagonal/>
    </border>
    <border>
      <left/>
      <right style="medium">
        <color auto="1"/>
      </right>
      <top/>
      <bottom style="thin">
        <color auto="1"/>
      </bottom>
      <diagonal/>
    </border>
    <border>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thin">
        <color auto="1"/>
      </top>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right/>
      <top style="thin">
        <color auto="1"/>
      </top>
      <bottom/>
      <diagonal/>
    </border>
  </borders>
  <cellStyleXfs count="923">
    <xf numFmtId="0" fontId="0" fillId="0" borderId="0"/>
    <xf numFmtId="164"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1282">
    <xf numFmtId="0" fontId="0" fillId="0" borderId="0" xfId="0"/>
    <xf numFmtId="0" fontId="2" fillId="0" borderId="0" xfId="0" applyFont="1" applyAlignment="1"/>
    <xf numFmtId="0" fontId="9" fillId="0" borderId="0" xfId="0" applyFont="1"/>
    <xf numFmtId="0" fontId="2" fillId="0" borderId="0" xfId="0" applyFont="1" applyAlignment="1">
      <alignment horizontal="center"/>
    </xf>
    <xf numFmtId="0" fontId="3" fillId="0" borderId="0" xfId="0" applyFont="1"/>
    <xf numFmtId="0" fontId="4" fillId="0" borderId="0" xfId="0" applyFont="1"/>
    <xf numFmtId="0" fontId="3" fillId="0" borderId="0" xfId="0" applyFont="1" applyFill="1" applyAlignment="1">
      <alignment horizontal="justify" vertical="center" wrapText="1"/>
    </xf>
    <xf numFmtId="0" fontId="3" fillId="0" borderId="0" xfId="0" applyFont="1" applyAlignment="1">
      <alignment horizontal="center"/>
    </xf>
    <xf numFmtId="165" fontId="3" fillId="0" borderId="0" xfId="0" applyNumberFormat="1" applyFont="1"/>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2" borderId="12"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2" xfId="0" applyFont="1" applyFill="1" applyBorder="1" applyAlignment="1">
      <alignment horizontal="justify" vertical="center" wrapText="1"/>
    </xf>
    <xf numFmtId="3" fontId="9" fillId="2" borderId="12" xfId="0" applyNumberFormat="1" applyFont="1" applyFill="1" applyBorder="1" applyAlignment="1">
      <alignment horizontal="center" vertical="center" wrapText="1"/>
    </xf>
    <xf numFmtId="3" fontId="10" fillId="2" borderId="12" xfId="0" applyNumberFormat="1" applyFont="1" applyFill="1" applyBorder="1" applyAlignment="1">
      <alignment horizontal="center" vertical="center" wrapText="1"/>
    </xf>
    <xf numFmtId="0" fontId="10" fillId="2" borderId="13" xfId="0" applyFont="1" applyFill="1" applyBorder="1" applyAlignment="1">
      <alignment horizontal="center" vertical="center" wrapText="1"/>
    </xf>
    <xf numFmtId="0" fontId="9" fillId="3" borderId="14" xfId="0" applyFont="1" applyFill="1" applyBorder="1"/>
    <xf numFmtId="0" fontId="9" fillId="3" borderId="12" xfId="0" applyFont="1" applyFill="1" applyBorder="1"/>
    <xf numFmtId="0" fontId="9" fillId="3" borderId="12" xfId="0" applyFont="1" applyFill="1" applyBorder="1" applyAlignment="1">
      <alignment horizontal="center" vertical="center" wrapText="1"/>
    </xf>
    <xf numFmtId="0" fontId="9" fillId="3" borderId="12" xfId="0" applyFont="1" applyFill="1" applyBorder="1" applyAlignment="1">
      <alignment horizontal="justify" vertical="center" wrapText="1"/>
    </xf>
    <xf numFmtId="3" fontId="9" fillId="3" borderId="12" xfId="0" applyNumberFormat="1" applyFont="1" applyFill="1" applyBorder="1" applyAlignment="1">
      <alignment horizontal="center" vertical="center" wrapText="1"/>
    </xf>
    <xf numFmtId="3" fontId="10" fillId="3" borderId="12" xfId="0" applyNumberFormat="1" applyFont="1" applyFill="1" applyBorder="1" applyAlignment="1">
      <alignment horizontal="center" vertical="center" wrapText="1"/>
    </xf>
    <xf numFmtId="0" fontId="10" fillId="3" borderId="13" xfId="0" applyFont="1" applyFill="1" applyBorder="1" applyAlignment="1">
      <alignment horizontal="center" vertical="center" wrapText="1"/>
    </xf>
    <xf numFmtId="0" fontId="3" fillId="0" borderId="19" xfId="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3" fillId="0" borderId="8" xfId="0" applyFont="1" applyFill="1" applyBorder="1" applyAlignment="1">
      <alignment horizontal="justify" vertical="center" wrapText="1"/>
    </xf>
    <xf numFmtId="0" fontId="3" fillId="0" borderId="9"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0" fillId="0" borderId="22" xfId="0" applyFont="1" applyBorder="1" applyAlignment="1">
      <alignment horizontal="center" vertical="center" wrapText="1"/>
    </xf>
    <xf numFmtId="0" fontId="9" fillId="2" borderId="23" xfId="0" applyFont="1" applyFill="1" applyBorder="1" applyAlignment="1">
      <alignment horizontal="center" vertical="center" wrapText="1"/>
    </xf>
    <xf numFmtId="0" fontId="9" fillId="2" borderId="23" xfId="0" applyFont="1" applyFill="1" applyBorder="1" applyAlignment="1">
      <alignment horizontal="justify" vertical="center" wrapText="1"/>
    </xf>
    <xf numFmtId="3" fontId="9" fillId="2" borderId="23" xfId="0" applyNumberFormat="1" applyFont="1" applyFill="1" applyBorder="1" applyAlignment="1">
      <alignment horizontal="center" vertical="center" wrapText="1"/>
    </xf>
    <xf numFmtId="3" fontId="10" fillId="2" borderId="23" xfId="0" applyNumberFormat="1" applyFont="1" applyFill="1" applyBorder="1" applyAlignment="1">
      <alignment horizontal="center" vertical="center" wrapText="1"/>
    </xf>
    <xf numFmtId="0" fontId="9" fillId="0" borderId="19" xfId="0" applyFont="1" applyBorder="1" applyAlignment="1">
      <alignment horizontal="center" vertical="center" wrapText="1"/>
    </xf>
    <xf numFmtId="3" fontId="3" fillId="0" borderId="19"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3" fontId="3" fillId="0" borderId="8" xfId="0" applyNumberFormat="1" applyFont="1" applyFill="1" applyBorder="1" applyAlignment="1">
      <alignment horizontal="center" vertical="center" wrapText="1"/>
    </xf>
    <xf numFmtId="9" fontId="3" fillId="0" borderId="19" xfId="0" applyNumberFormat="1" applyFont="1" applyFill="1" applyBorder="1" applyAlignment="1">
      <alignment horizontal="center" vertical="center" wrapText="1"/>
    </xf>
    <xf numFmtId="9" fontId="3" fillId="0" borderId="2" xfId="0" applyNumberFormat="1" applyFont="1" applyFill="1" applyBorder="1" applyAlignment="1">
      <alignment horizontal="center" vertical="center" wrapText="1"/>
    </xf>
    <xf numFmtId="3" fontId="3" fillId="0" borderId="9"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wrapText="1"/>
    </xf>
    <xf numFmtId="3" fontId="5" fillId="0" borderId="24" xfId="0" applyNumberFormat="1" applyFont="1" applyFill="1" applyBorder="1" applyAlignment="1">
      <alignment horizontal="center" vertical="center" wrapText="1"/>
    </xf>
    <xf numFmtId="3" fontId="5" fillId="0" borderId="17"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wrapText="1"/>
    </xf>
    <xf numFmtId="3" fontId="5" fillId="0" borderId="25" xfId="0" applyNumberFormat="1" applyFont="1" applyFill="1" applyBorder="1" applyAlignment="1">
      <alignment horizontal="center" vertical="center" wrapText="1"/>
    </xf>
    <xf numFmtId="3" fontId="5" fillId="0" borderId="10"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3" fontId="5" fillId="0" borderId="26" xfId="0" applyNumberFormat="1" applyFont="1" applyFill="1" applyBorder="1" applyAlignment="1">
      <alignment horizontal="center" vertical="center" wrapText="1"/>
    </xf>
    <xf numFmtId="3" fontId="5" fillId="0" borderId="27" xfId="0" applyNumberFormat="1" applyFont="1" applyFill="1" applyBorder="1" applyAlignment="1">
      <alignment horizontal="center" vertical="center" wrapText="1"/>
    </xf>
    <xf numFmtId="3" fontId="5" fillId="0" borderId="28" xfId="0" applyNumberFormat="1" applyFont="1" applyFill="1" applyBorder="1" applyAlignment="1">
      <alignment horizontal="center" vertical="center" wrapText="1"/>
    </xf>
    <xf numFmtId="3" fontId="5" fillId="0" borderId="29" xfId="0" applyNumberFormat="1" applyFont="1" applyFill="1" applyBorder="1" applyAlignment="1">
      <alignment horizontal="center" vertical="center" wrapText="1"/>
    </xf>
    <xf numFmtId="3" fontId="5" fillId="0" borderId="20" xfId="0" applyNumberFormat="1" applyFont="1" applyFill="1" applyBorder="1" applyAlignment="1">
      <alignment horizontal="center" vertical="center" wrapText="1"/>
    </xf>
    <xf numFmtId="3" fontId="5" fillId="0" borderId="30" xfId="0" applyNumberFormat="1" applyFont="1" applyFill="1" applyBorder="1" applyAlignment="1">
      <alignment horizontal="center" vertical="center" wrapText="1"/>
    </xf>
    <xf numFmtId="3" fontId="5" fillId="0" borderId="31" xfId="0" applyNumberFormat="1" applyFont="1" applyFill="1" applyBorder="1" applyAlignment="1">
      <alignment horizontal="center" vertical="center" wrapText="1"/>
    </xf>
    <xf numFmtId="3" fontId="5" fillId="0" borderId="8"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3" fontId="5" fillId="0" borderId="34" xfId="0" applyNumberFormat="1" applyFont="1" applyFill="1" applyBorder="1" applyAlignment="1">
      <alignment horizontal="center" vertical="center" wrapText="1"/>
    </xf>
    <xf numFmtId="3" fontId="5" fillId="0" borderId="35" xfId="0" applyNumberFormat="1" applyFont="1" applyFill="1" applyBorder="1" applyAlignment="1">
      <alignment horizontal="center" vertical="center" wrapText="1"/>
    </xf>
    <xf numFmtId="3" fontId="11" fillId="0" borderId="28" xfId="0" applyNumberFormat="1" applyFont="1" applyBorder="1" applyAlignment="1">
      <alignment horizontal="center" vertical="center" wrapText="1"/>
    </xf>
    <xf numFmtId="3" fontId="11" fillId="0" borderId="29" xfId="0" applyNumberFormat="1" applyFont="1" applyBorder="1" applyAlignment="1">
      <alignment horizontal="center" vertical="center" wrapText="1"/>
    </xf>
    <xf numFmtId="3" fontId="11" fillId="0" borderId="2" xfId="0" applyNumberFormat="1" applyFont="1" applyBorder="1" applyAlignment="1">
      <alignment horizontal="center" vertical="center" wrapText="1"/>
    </xf>
    <xf numFmtId="9" fontId="3" fillId="0" borderId="8" xfId="0" applyNumberFormat="1" applyFont="1" applyFill="1" applyBorder="1" applyAlignment="1">
      <alignment horizontal="center" vertical="center" wrapText="1"/>
    </xf>
    <xf numFmtId="9" fontId="3" fillId="0" borderId="3" xfId="0" applyNumberFormat="1" applyFont="1" applyFill="1" applyBorder="1" applyAlignment="1">
      <alignment horizontal="center" vertical="center" wrapText="1"/>
    </xf>
    <xf numFmtId="3" fontId="5" fillId="0" borderId="36" xfId="0" applyNumberFormat="1" applyFont="1" applyFill="1" applyBorder="1" applyAlignment="1">
      <alignment horizontal="center" vertical="center" wrapText="1"/>
    </xf>
    <xf numFmtId="3" fontId="5" fillId="0" borderId="37" xfId="0" applyNumberFormat="1" applyFont="1" applyFill="1" applyBorder="1" applyAlignment="1">
      <alignment horizontal="center" vertical="center" wrapText="1"/>
    </xf>
    <xf numFmtId="9" fontId="5" fillId="0" borderId="25" xfId="0" applyNumberFormat="1" applyFont="1" applyFill="1" applyBorder="1" applyAlignment="1">
      <alignment horizontal="center" vertical="center" wrapText="1"/>
    </xf>
    <xf numFmtId="3" fontId="5" fillId="0" borderId="21" xfId="0" applyNumberFormat="1" applyFont="1" applyFill="1" applyBorder="1" applyAlignment="1">
      <alignment horizontal="center" vertical="center" wrapText="1"/>
    </xf>
    <xf numFmtId="9" fontId="5" fillId="0" borderId="37" xfId="0" applyNumberFormat="1" applyFont="1" applyFill="1" applyBorder="1" applyAlignment="1">
      <alignment horizontal="center" vertical="center" wrapText="1"/>
    </xf>
    <xf numFmtId="9" fontId="5" fillId="0" borderId="36" xfId="0" applyNumberFormat="1" applyFont="1" applyFill="1" applyBorder="1" applyAlignment="1">
      <alignment horizontal="center" vertical="center" wrapText="1"/>
    </xf>
    <xf numFmtId="0" fontId="9" fillId="0" borderId="7" xfId="0" applyFont="1" applyBorder="1" applyAlignment="1">
      <alignment horizontal="left" vertical="center" wrapText="1"/>
    </xf>
    <xf numFmtId="165" fontId="3" fillId="0" borderId="19" xfId="0" applyNumberFormat="1" applyFont="1" applyFill="1" applyBorder="1" applyAlignment="1">
      <alignment horizontal="center" vertical="center" wrapText="1"/>
    </xf>
    <xf numFmtId="9" fontId="3" fillId="0" borderId="9"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 fontId="5" fillId="0" borderId="25"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9" fillId="2" borderId="0" xfId="0" applyFont="1" applyFill="1" applyBorder="1" applyAlignment="1">
      <alignment horizontal="justify" vertical="center" wrapText="1"/>
    </xf>
    <xf numFmtId="3" fontId="9"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9" fontId="5"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3" fontId="5" fillId="0" borderId="2" xfId="0" quotePrefix="1" applyNumberFormat="1" applyFont="1" applyFill="1" applyBorder="1" applyAlignment="1">
      <alignment horizontal="center" vertical="center" wrapText="1"/>
    </xf>
    <xf numFmtId="1" fontId="5" fillId="0" borderId="2" xfId="0" applyNumberFormat="1" applyFont="1" applyFill="1" applyBorder="1" applyAlignment="1">
      <alignment horizontal="center" vertical="center" wrapText="1"/>
    </xf>
    <xf numFmtId="0" fontId="10" fillId="2" borderId="38" xfId="0"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11" fillId="0" borderId="3" xfId="0" applyNumberFormat="1" applyFont="1" applyBorder="1" applyAlignment="1">
      <alignment horizontal="center" vertical="center" wrapText="1"/>
    </xf>
    <xf numFmtId="3" fontId="5" fillId="0" borderId="3" xfId="0" applyNumberFormat="1" applyFont="1" applyFill="1" applyBorder="1" applyAlignment="1">
      <alignment horizontal="center" vertical="center" wrapText="1"/>
    </xf>
    <xf numFmtId="9" fontId="5" fillId="0" borderId="19" xfId="0" applyNumberFormat="1" applyFont="1" applyFill="1" applyBorder="1" applyAlignment="1">
      <alignment horizontal="center" vertical="center" wrapText="1"/>
    </xf>
    <xf numFmtId="3" fontId="11" fillId="0" borderId="35"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3" fontId="11" fillId="0" borderId="37"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9" fillId="0" borderId="24"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9" xfId="0" applyFont="1" applyBorder="1" applyAlignment="1">
      <alignment horizontal="left" vertical="center" wrapText="1"/>
    </xf>
    <xf numFmtId="0" fontId="9" fillId="0" borderId="18" xfId="0" applyFont="1" applyBorder="1" applyAlignment="1">
      <alignment horizontal="left" vertical="center" wrapText="1"/>
    </xf>
    <xf numFmtId="0" fontId="9" fillId="0" borderId="5" xfId="0" applyFont="1" applyBorder="1" applyAlignment="1">
      <alignment horizontal="left" vertical="center" wrapText="1"/>
    </xf>
    <xf numFmtId="0" fontId="10" fillId="2" borderId="40" xfId="0" applyFont="1" applyFill="1" applyBorder="1" applyAlignment="1">
      <alignment horizontal="center" vertical="center" wrapText="1"/>
    </xf>
    <xf numFmtId="3" fontId="5" fillId="0" borderId="9"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left" vertical="center" wrapText="1"/>
    </xf>
    <xf numFmtId="0" fontId="9" fillId="0" borderId="6" xfId="0" applyFont="1" applyBorder="1" applyAlignment="1">
      <alignment horizontal="center" vertical="center" wrapText="1"/>
    </xf>
    <xf numFmtId="9" fontId="5" fillId="0" borderId="3" xfId="0" applyNumberFormat="1" applyFont="1" applyFill="1" applyBorder="1" applyAlignment="1">
      <alignment horizontal="center" vertical="center" wrapText="1"/>
    </xf>
    <xf numFmtId="9" fontId="11" fillId="0" borderId="19"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1" fillId="0" borderId="19" xfId="0" applyNumberFormat="1" applyFont="1" applyBorder="1" applyAlignment="1">
      <alignment horizontal="center" vertical="center" wrapText="1"/>
    </xf>
    <xf numFmtId="3" fontId="11" fillId="0" borderId="26" xfId="0" applyNumberFormat="1" applyFont="1" applyBorder="1" applyAlignment="1">
      <alignment horizontal="center" vertical="center" wrapText="1"/>
    </xf>
    <xf numFmtId="9" fontId="5" fillId="0" borderId="8" xfId="0" applyNumberFormat="1" applyFont="1" applyFill="1" applyBorder="1" applyAlignment="1">
      <alignment horizontal="center" vertical="center" wrapText="1"/>
    </xf>
    <xf numFmtId="9" fontId="5" fillId="0" borderId="9"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Fill="1" applyBorder="1" applyAlignment="1">
      <alignment horizontal="center" vertical="center" wrapText="1"/>
    </xf>
    <xf numFmtId="0" fontId="5" fillId="0" borderId="2" xfId="0" applyFont="1" applyFill="1" applyBorder="1" applyAlignment="1">
      <alignment horizontal="justify" vertical="center" wrapText="1"/>
    </xf>
    <xf numFmtId="0" fontId="5" fillId="0" borderId="19" xfId="0" applyFont="1" applyFill="1" applyBorder="1" applyAlignment="1">
      <alignment horizontal="justify" vertical="center" wrapText="1"/>
    </xf>
    <xf numFmtId="0" fontId="5" fillId="0" borderId="9" xfId="0" applyFont="1" applyFill="1" applyBorder="1" applyAlignment="1">
      <alignment horizontal="justify" vertical="center" wrapText="1"/>
    </xf>
    <xf numFmtId="0" fontId="11" fillId="0" borderId="2"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11" fillId="0" borderId="3" xfId="0" applyFont="1" applyFill="1" applyBorder="1" applyAlignment="1">
      <alignment horizontal="justify" vertical="center" wrapText="1"/>
    </xf>
    <xf numFmtId="9" fontId="5" fillId="0" borderId="17" xfId="0" applyNumberFormat="1" applyFont="1" applyFill="1" applyBorder="1" applyAlignment="1">
      <alignment horizontal="center" vertical="center" wrapText="1"/>
    </xf>
    <xf numFmtId="3" fontId="5" fillId="0" borderId="41" xfId="0" applyNumberFormat="1" applyFont="1" applyFill="1" applyBorder="1" applyAlignment="1">
      <alignment horizontal="center" vertical="center" wrapText="1"/>
    </xf>
    <xf numFmtId="3" fontId="11" fillId="0" borderId="24" xfId="0" applyNumberFormat="1" applyFont="1" applyBorder="1" applyAlignment="1">
      <alignment horizontal="center" vertical="center" wrapText="1"/>
    </xf>
    <xf numFmtId="0" fontId="10" fillId="0" borderId="22" xfId="0" applyFont="1" applyBorder="1" applyAlignment="1">
      <alignment horizontal="center" vertical="center" wrapText="1"/>
    </xf>
    <xf numFmtId="0" fontId="5" fillId="0" borderId="8" xfId="0" applyFont="1" applyFill="1" applyBorder="1" applyAlignment="1">
      <alignment horizontal="justify" vertical="center" wrapText="1"/>
    </xf>
    <xf numFmtId="3" fontId="11" fillId="0" borderId="2" xfId="2" applyNumberFormat="1" applyFont="1" applyBorder="1" applyAlignment="1">
      <alignment horizontal="center" vertical="center" wrapText="1"/>
    </xf>
    <xf numFmtId="0" fontId="5" fillId="0" borderId="2" xfId="0" applyNumberFormat="1" applyFont="1" applyFill="1" applyBorder="1" applyAlignment="1">
      <alignment horizontal="justify" vertical="center" wrapText="1"/>
    </xf>
    <xf numFmtId="0" fontId="9"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3" fontId="11" fillId="0" borderId="2" xfId="0"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11" fillId="0" borderId="2" xfId="0" applyFont="1" applyFill="1" applyBorder="1" applyAlignment="1">
      <alignment horizontal="left" vertical="center" wrapText="1"/>
    </xf>
    <xf numFmtId="9" fontId="11" fillId="0" borderId="2" xfId="2"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3" xfId="0" applyFont="1" applyFill="1" applyBorder="1" applyAlignment="1">
      <alignment horizontal="center" vertical="center" wrapText="1"/>
    </xf>
    <xf numFmtId="3" fontId="11" fillId="0" borderId="29" xfId="0" applyNumberFormat="1" applyFont="1" applyFill="1" applyBorder="1" applyAlignment="1">
      <alignment horizontal="center" vertical="center" wrapText="1"/>
    </xf>
    <xf numFmtId="3" fontId="11" fillId="0" borderId="28" xfId="0" applyNumberFormat="1" applyFont="1" applyFill="1" applyBorder="1" applyAlignment="1">
      <alignment horizontal="center" vertical="center" wrapText="1"/>
    </xf>
    <xf numFmtId="9" fontId="5" fillId="0" borderId="6" xfId="0" applyNumberFormat="1" applyFont="1" applyFill="1" applyBorder="1" applyAlignment="1">
      <alignment horizontal="center" vertical="center" wrapText="1"/>
    </xf>
    <xf numFmtId="9" fontId="5" fillId="0" borderId="24" xfId="0" applyNumberFormat="1" applyFont="1" applyFill="1" applyBorder="1" applyAlignment="1">
      <alignment horizontal="center" vertical="center" wrapText="1"/>
    </xf>
    <xf numFmtId="9" fontId="5" fillId="0" borderId="10" xfId="0" applyNumberFormat="1" applyFont="1" applyFill="1" applyBorder="1" applyAlignment="1">
      <alignment horizontal="center" vertical="center" wrapText="1"/>
    </xf>
    <xf numFmtId="9" fontId="5" fillId="0" borderId="4" xfId="0" applyNumberFormat="1" applyFont="1" applyFill="1" applyBorder="1" applyAlignment="1">
      <alignment horizontal="center" vertical="center" wrapText="1"/>
    </xf>
    <xf numFmtId="3" fontId="11" fillId="0" borderId="17"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10" fillId="0" borderId="22" xfId="0" applyFont="1" applyBorder="1" applyAlignment="1">
      <alignment horizontal="center" vertical="center" wrapText="1"/>
    </xf>
    <xf numFmtId="0" fontId="9" fillId="0" borderId="16" xfId="0" applyFont="1" applyFill="1" applyBorder="1" applyAlignment="1">
      <alignment horizontal="center" vertical="center" wrapText="1"/>
    </xf>
    <xf numFmtId="0" fontId="5" fillId="0" borderId="16" xfId="0" applyFont="1" applyFill="1" applyBorder="1" applyAlignment="1">
      <alignment horizontal="justify" vertical="center" wrapText="1"/>
    </xf>
    <xf numFmtId="0" fontId="9" fillId="0" borderId="2" xfId="0" applyFont="1" applyFill="1" applyBorder="1" applyAlignment="1">
      <alignment horizontal="justify" vertical="center" wrapText="1"/>
    </xf>
    <xf numFmtId="0" fontId="11" fillId="0" borderId="2" xfId="0" applyFont="1" applyBorder="1" applyAlignment="1">
      <alignment horizontal="justify" vertical="center" wrapText="1"/>
    </xf>
    <xf numFmtId="3" fontId="3" fillId="0" borderId="2" xfId="0" applyNumberFormat="1" applyFont="1" applyBorder="1" applyAlignment="1">
      <alignment horizontal="center" vertical="center" wrapText="1"/>
    </xf>
    <xf numFmtId="0" fontId="11" fillId="0" borderId="3" xfId="0" applyFont="1" applyBorder="1" applyAlignment="1">
      <alignment horizontal="justify" vertical="center" wrapText="1"/>
    </xf>
    <xf numFmtId="3" fontId="3" fillId="0" borderId="3" xfId="0" applyNumberFormat="1" applyFont="1" applyBorder="1" applyAlignment="1">
      <alignment horizontal="center" vertical="center" wrapText="1"/>
    </xf>
    <xf numFmtId="0" fontId="9" fillId="2" borderId="44" xfId="0" applyFont="1" applyFill="1" applyBorder="1" applyAlignment="1">
      <alignment horizontal="center" vertical="center"/>
    </xf>
    <xf numFmtId="3" fontId="11" fillId="0" borderId="9" xfId="0" applyNumberFormat="1" applyFont="1" applyBorder="1" applyAlignment="1">
      <alignment horizontal="center" vertical="center" wrapText="1"/>
    </xf>
    <xf numFmtId="0" fontId="11" fillId="0" borderId="19" xfId="0" applyFont="1" applyFill="1" applyBorder="1" applyAlignment="1">
      <alignment horizontal="justify" vertical="center" wrapText="1"/>
    </xf>
    <xf numFmtId="3" fontId="11" fillId="0" borderId="4" xfId="0" applyNumberFormat="1" applyFont="1" applyBorder="1" applyAlignment="1">
      <alignment horizontal="center" vertical="center" wrapText="1"/>
    </xf>
    <xf numFmtId="3" fontId="11" fillId="0" borderId="20" xfId="0" applyNumberFormat="1" applyFont="1" applyBorder="1" applyAlignment="1">
      <alignment horizontal="center" vertical="center" wrapText="1"/>
    </xf>
    <xf numFmtId="0" fontId="9" fillId="0" borderId="16" xfId="0" applyFont="1" applyFill="1" applyBorder="1" applyAlignment="1">
      <alignment horizontal="left" vertical="center" wrapText="1"/>
    </xf>
    <xf numFmtId="3" fontId="3" fillId="0" borderId="16" xfId="0" applyNumberFormat="1" applyFont="1" applyFill="1" applyBorder="1" applyAlignment="1">
      <alignment horizontal="center" vertical="center" wrapText="1"/>
    </xf>
    <xf numFmtId="3" fontId="5" fillId="0" borderId="16" xfId="0" applyNumberFormat="1" applyFont="1" applyFill="1" applyBorder="1" applyAlignment="1">
      <alignment horizontal="center" vertical="center" wrapText="1"/>
    </xf>
    <xf numFmtId="3" fontId="5" fillId="0" borderId="48" xfId="0" applyNumberFormat="1" applyFont="1" applyFill="1" applyBorder="1" applyAlignment="1">
      <alignment horizontal="center" vertical="center" wrapText="1"/>
    </xf>
    <xf numFmtId="3" fontId="5" fillId="0" borderId="49"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0" xfId="0" applyFont="1" applyFill="1"/>
    <xf numFmtId="0" fontId="9" fillId="0" borderId="50" xfId="0" applyFont="1" applyFill="1" applyBorder="1" applyAlignment="1">
      <alignment horizontal="left" vertical="center" wrapText="1"/>
    </xf>
    <xf numFmtId="0" fontId="9" fillId="0" borderId="50" xfId="0" applyFont="1" applyFill="1" applyBorder="1" applyAlignment="1">
      <alignment horizontal="center" vertical="center" wrapText="1"/>
    </xf>
    <xf numFmtId="3" fontId="3" fillId="0" borderId="50" xfId="0" applyNumberFormat="1" applyFont="1" applyFill="1" applyBorder="1" applyAlignment="1">
      <alignment horizontal="center" vertical="center" wrapText="1"/>
    </xf>
    <xf numFmtId="3" fontId="11" fillId="0" borderId="50" xfId="0" applyNumberFormat="1" applyFont="1" applyFill="1" applyBorder="1" applyAlignment="1">
      <alignment horizontal="center" vertical="center" wrapText="1"/>
    </xf>
    <xf numFmtId="3" fontId="11" fillId="0" borderId="51" xfId="0" applyNumberFormat="1" applyFont="1" applyFill="1" applyBorder="1" applyAlignment="1">
      <alignment horizontal="center" vertical="center" wrapText="1"/>
    </xf>
    <xf numFmtId="0" fontId="9" fillId="0" borderId="15" xfId="0" applyFont="1" applyFill="1" applyBorder="1" applyAlignment="1">
      <alignment horizontal="left" vertical="center" wrapText="1"/>
    </xf>
    <xf numFmtId="0" fontId="9" fillId="0" borderId="22" xfId="0" applyFont="1" applyFill="1" applyBorder="1" applyAlignment="1">
      <alignment horizontal="left" vertical="center" wrapText="1"/>
    </xf>
    <xf numFmtId="1" fontId="3" fillId="0" borderId="3" xfId="0" applyNumberFormat="1" applyFont="1" applyFill="1" applyBorder="1" applyAlignment="1">
      <alignment horizontal="center" vertical="center" wrapText="1"/>
    </xf>
    <xf numFmtId="1" fontId="5" fillId="0" borderId="37" xfId="0" applyNumberFormat="1" applyFont="1" applyFill="1" applyBorder="1" applyAlignment="1">
      <alignment horizontal="center" vertical="center" wrapText="1"/>
    </xf>
    <xf numFmtId="0" fontId="9" fillId="0" borderId="43" xfId="0" applyFont="1" applyBorder="1" applyAlignment="1">
      <alignment horizontal="left" vertical="center" wrapText="1"/>
    </xf>
    <xf numFmtId="0" fontId="9" fillId="2" borderId="14" xfId="0" applyFont="1" applyFill="1" applyBorder="1" applyAlignment="1">
      <alignment horizontal="center" vertical="center"/>
    </xf>
    <xf numFmtId="0" fontId="9" fillId="2" borderId="14" xfId="0" applyFont="1" applyFill="1" applyBorder="1" applyAlignment="1">
      <alignment horizontal="center" vertical="center" wrapText="1"/>
    </xf>
    <xf numFmtId="0" fontId="5" fillId="0" borderId="50" xfId="0" applyFont="1" applyFill="1" applyBorder="1" applyAlignment="1">
      <alignment horizontal="justify" vertical="center" wrapText="1"/>
    </xf>
    <xf numFmtId="3" fontId="5" fillId="0" borderId="47" xfId="0" applyNumberFormat="1" applyFont="1" applyFill="1" applyBorder="1" applyAlignment="1">
      <alignment horizontal="center" vertical="center" wrapText="1"/>
    </xf>
    <xf numFmtId="0" fontId="9" fillId="0" borderId="16" xfId="0" applyFont="1" applyBorder="1" applyAlignment="1">
      <alignment horizontal="left" vertical="center" wrapText="1"/>
    </xf>
    <xf numFmtId="1" fontId="5" fillId="0" borderId="3" xfId="0" applyNumberFormat="1" applyFont="1" applyFill="1" applyBorder="1" applyAlignment="1">
      <alignment horizontal="center" vertical="center" wrapText="1"/>
    </xf>
    <xf numFmtId="0" fontId="9" fillId="0" borderId="50" xfId="0" applyFont="1" applyBorder="1" applyAlignment="1">
      <alignment horizontal="left" vertical="center" wrapText="1"/>
    </xf>
    <xf numFmtId="0" fontId="9" fillId="0" borderId="50" xfId="0" applyFont="1" applyBorder="1" applyAlignment="1">
      <alignment horizontal="center" vertical="center" wrapText="1"/>
    </xf>
    <xf numFmtId="3" fontId="5" fillId="0" borderId="50" xfId="0" applyNumberFormat="1" applyFont="1" applyFill="1" applyBorder="1" applyAlignment="1">
      <alignment horizontal="center" vertical="center" wrapText="1"/>
    </xf>
    <xf numFmtId="3" fontId="5" fillId="0" borderId="52" xfId="0" applyNumberFormat="1" applyFont="1" applyFill="1" applyBorder="1" applyAlignment="1">
      <alignment horizontal="center" vertical="center" wrapText="1"/>
    </xf>
    <xf numFmtId="3" fontId="5" fillId="0" borderId="51" xfId="0" applyNumberFormat="1" applyFont="1" applyFill="1" applyBorder="1" applyAlignment="1">
      <alignment horizontal="center" vertical="center" wrapText="1"/>
    </xf>
    <xf numFmtId="0" fontId="9" fillId="0" borderId="15" xfId="0" applyFont="1" applyBorder="1" applyAlignment="1">
      <alignment horizontal="left" vertical="center" wrapText="1"/>
    </xf>
    <xf numFmtId="3" fontId="5" fillId="4" borderId="28"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5" fillId="4" borderId="29" xfId="0" applyNumberFormat="1" applyFont="1" applyFill="1" applyBorder="1" applyAlignment="1">
      <alignment horizontal="center" vertical="center" wrapText="1"/>
    </xf>
    <xf numFmtId="0" fontId="9" fillId="0" borderId="54" xfId="0" applyFont="1" applyBorder="1" applyAlignment="1">
      <alignment horizontal="center" vertical="center" wrapText="1"/>
    </xf>
    <xf numFmtId="0" fontId="9" fillId="0" borderId="22" xfId="0" applyFont="1" applyBorder="1" applyAlignment="1">
      <alignment horizontal="left" vertical="center" wrapText="1"/>
    </xf>
    <xf numFmtId="0" fontId="9" fillId="0" borderId="41" xfId="0" applyFont="1" applyBorder="1" applyAlignment="1">
      <alignment horizontal="center" vertical="center" wrapText="1"/>
    </xf>
    <xf numFmtId="0" fontId="9" fillId="0" borderId="17" xfId="0" applyFont="1" applyFill="1" applyBorder="1" applyAlignment="1">
      <alignment horizontal="center" vertical="center" wrapText="1"/>
    </xf>
    <xf numFmtId="0" fontId="9" fillId="0" borderId="18" xfId="0" applyFont="1" applyFill="1" applyBorder="1" applyAlignment="1">
      <alignment horizontal="left" vertical="center" wrapText="1"/>
    </xf>
    <xf numFmtId="0" fontId="9" fillId="0" borderId="0" xfId="0" applyFont="1"/>
    <xf numFmtId="0" fontId="10" fillId="0" borderId="0" xfId="0" applyFont="1" applyAlignment="1">
      <alignment horizontal="center" vertical="center"/>
    </xf>
    <xf numFmtId="0" fontId="13"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xf numFmtId="3" fontId="10" fillId="2" borderId="23" xfId="0" applyNumberFormat="1" applyFont="1" applyFill="1" applyBorder="1" applyAlignment="1">
      <alignment horizontal="center" vertical="center" wrapText="1"/>
    </xf>
    <xf numFmtId="3" fontId="10" fillId="3" borderId="12" xfId="0" applyNumberFormat="1" applyFont="1" applyFill="1" applyBorder="1" applyAlignment="1">
      <alignment horizontal="center" vertical="center" wrapText="1"/>
    </xf>
    <xf numFmtId="0" fontId="10" fillId="0" borderId="0" xfId="0" applyFont="1"/>
    <xf numFmtId="0" fontId="9" fillId="0" borderId="24"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41"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3" fillId="0" borderId="0" xfId="0" applyFont="1" applyFill="1" applyAlignment="1">
      <alignment horizontal="center" vertical="center" wrapText="1"/>
    </xf>
    <xf numFmtId="0" fontId="9" fillId="0" borderId="0" xfId="0" applyFont="1" applyAlignment="1">
      <alignment horizontal="center"/>
    </xf>
    <xf numFmtId="0" fontId="4" fillId="0" borderId="0" xfId="0" applyFont="1" applyAlignment="1">
      <alignment horizontal="center"/>
    </xf>
    <xf numFmtId="0" fontId="9" fillId="3" borderId="14" xfId="0" applyFont="1" applyFill="1" applyBorder="1" applyAlignment="1">
      <alignment horizontal="center"/>
    </xf>
    <xf numFmtId="10" fontId="9" fillId="0" borderId="51" xfId="0" applyNumberFormat="1" applyFont="1" applyBorder="1" applyAlignment="1">
      <alignment horizontal="center" vertical="center"/>
    </xf>
    <xf numFmtId="10" fontId="9" fillId="0" borderId="48" xfId="0" applyNumberFormat="1" applyFont="1" applyFill="1" applyBorder="1" applyAlignment="1">
      <alignment horizontal="center" vertical="center"/>
    </xf>
    <xf numFmtId="10" fontId="9" fillId="0" borderId="51" xfId="0" applyNumberFormat="1" applyFont="1" applyFill="1" applyBorder="1" applyAlignment="1">
      <alignment horizontal="center" vertical="center"/>
    </xf>
    <xf numFmtId="10" fontId="9" fillId="0" borderId="48" xfId="0" applyNumberFormat="1" applyFont="1" applyBorder="1" applyAlignment="1">
      <alignment horizontal="center" vertical="center"/>
    </xf>
    <xf numFmtId="0" fontId="3" fillId="11" borderId="19" xfId="0" applyFont="1" applyFill="1" applyBorder="1" applyAlignment="1">
      <alignment horizontal="justify" vertical="center" wrapText="1"/>
    </xf>
    <xf numFmtId="0" fontId="9" fillId="11" borderId="19" xfId="0" applyFont="1" applyFill="1" applyBorder="1" applyAlignment="1">
      <alignment horizontal="center" vertical="center" wrapText="1"/>
    </xf>
    <xf numFmtId="0" fontId="3" fillId="11" borderId="2" xfId="0" applyFont="1" applyFill="1" applyBorder="1" applyAlignment="1">
      <alignment horizontal="justify" vertical="center" wrapText="1"/>
    </xf>
    <xf numFmtId="0" fontId="9" fillId="11" borderId="2" xfId="0" applyFont="1" applyFill="1" applyBorder="1" applyAlignment="1">
      <alignment horizontal="center" vertical="center" wrapText="1"/>
    </xf>
    <xf numFmtId="0" fontId="3" fillId="11" borderId="8" xfId="0" applyFont="1" applyFill="1" applyBorder="1" applyAlignment="1">
      <alignment horizontal="justify" vertical="center" wrapText="1"/>
    </xf>
    <xf numFmtId="0" fontId="9" fillId="11" borderId="8" xfId="0" applyFont="1" applyFill="1" applyBorder="1" applyAlignment="1">
      <alignment horizontal="center" vertical="center" wrapText="1"/>
    </xf>
    <xf numFmtId="0" fontId="3" fillId="11" borderId="9" xfId="0" applyFont="1" applyFill="1" applyBorder="1" applyAlignment="1">
      <alignment horizontal="justify" vertical="center" wrapText="1"/>
    </xf>
    <xf numFmtId="0" fontId="9" fillId="11" borderId="9" xfId="0" applyFont="1" applyFill="1" applyBorder="1" applyAlignment="1">
      <alignment horizontal="center" vertical="center" wrapText="1"/>
    </xf>
    <xf numFmtId="0" fontId="5" fillId="11" borderId="2" xfId="0" applyFont="1" applyFill="1" applyBorder="1" applyAlignment="1">
      <alignment horizontal="justify" vertical="center" wrapText="1"/>
    </xf>
    <xf numFmtId="0" fontId="5" fillId="11" borderId="19" xfId="0" applyFont="1" applyFill="1" applyBorder="1" applyAlignment="1">
      <alignment horizontal="justify" vertical="center" wrapText="1"/>
    </xf>
    <xf numFmtId="0" fontId="5" fillId="11" borderId="8" xfId="0" applyFont="1" applyFill="1" applyBorder="1" applyAlignment="1">
      <alignment horizontal="justify" vertical="center" wrapText="1"/>
    </xf>
    <xf numFmtId="0" fontId="5" fillId="11" borderId="9" xfId="0" applyFont="1" applyFill="1" applyBorder="1" applyAlignment="1">
      <alignment horizontal="justify" vertical="center" wrapText="1"/>
    </xf>
    <xf numFmtId="0" fontId="3" fillId="11" borderId="2"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11" fillId="11" borderId="19" xfId="0" applyFont="1" applyFill="1" applyBorder="1" applyAlignment="1">
      <alignment horizontal="left" vertical="center" wrapText="1"/>
    </xf>
    <xf numFmtId="0" fontId="11" fillId="11" borderId="2" xfId="0" applyFont="1" applyFill="1" applyBorder="1" applyAlignment="1">
      <alignment horizontal="left" vertical="center" wrapText="1"/>
    </xf>
    <xf numFmtId="0" fontId="5" fillId="2" borderId="2" xfId="0" applyFont="1" applyFill="1" applyBorder="1" applyAlignment="1">
      <alignment horizontal="justify" vertical="center" wrapText="1"/>
    </xf>
    <xf numFmtId="0" fontId="3" fillId="11" borderId="19" xfId="0" applyFont="1" applyFill="1" applyBorder="1" applyAlignment="1">
      <alignment horizontal="justify" vertical="center" wrapText="1"/>
    </xf>
    <xf numFmtId="0" fontId="3" fillId="11" borderId="2" xfId="0" applyFont="1" applyFill="1" applyBorder="1" applyAlignment="1">
      <alignment horizontal="justify" vertical="center" wrapText="1"/>
    </xf>
    <xf numFmtId="0" fontId="3" fillId="11" borderId="2" xfId="0" applyFont="1" applyFill="1" applyBorder="1" applyAlignment="1">
      <alignment horizontal="center" vertical="center" wrapText="1"/>
    </xf>
    <xf numFmtId="0" fontId="3" fillId="11" borderId="8" xfId="0" applyFont="1" applyFill="1" applyBorder="1" applyAlignment="1">
      <alignment horizontal="justify" vertical="center" wrapText="1"/>
    </xf>
    <xf numFmtId="0" fontId="3" fillId="11" borderId="8" xfId="0" applyFont="1" applyFill="1" applyBorder="1" applyAlignment="1">
      <alignment horizontal="center" vertical="center" wrapText="1"/>
    </xf>
    <xf numFmtId="0" fontId="3" fillId="11" borderId="9" xfId="0" applyFont="1" applyFill="1" applyBorder="1" applyAlignment="1">
      <alignment horizontal="justify" vertical="center" wrapText="1"/>
    </xf>
    <xf numFmtId="0" fontId="5" fillId="11" borderId="8" xfId="0" applyFont="1" applyFill="1" applyBorder="1" applyAlignment="1">
      <alignment horizontal="justify" vertical="center" wrapText="1"/>
    </xf>
    <xf numFmtId="0" fontId="5" fillId="11" borderId="3" xfId="0" applyFont="1" applyFill="1" applyBorder="1" applyAlignment="1">
      <alignment horizontal="justify" vertical="center" wrapText="1"/>
    </xf>
    <xf numFmtId="0" fontId="9" fillId="11" borderId="3" xfId="0" applyFont="1" applyFill="1" applyBorder="1" applyAlignment="1">
      <alignment horizontal="center" vertical="center" wrapText="1"/>
    </xf>
    <xf numFmtId="0" fontId="5" fillId="11" borderId="2" xfId="0" applyFont="1" applyFill="1" applyBorder="1" applyAlignment="1">
      <alignment horizontal="justify" vertical="center" wrapText="1"/>
    </xf>
    <xf numFmtId="0" fontId="9" fillId="11" borderId="2" xfId="0" applyFont="1" applyFill="1" applyBorder="1" applyAlignment="1">
      <alignment horizontal="center" vertical="center" wrapText="1"/>
    </xf>
    <xf numFmtId="0" fontId="3" fillId="11" borderId="2" xfId="0" applyFont="1" applyFill="1" applyBorder="1" applyAlignment="1">
      <alignment horizontal="justify" vertical="center" wrapText="1"/>
    </xf>
    <xf numFmtId="49" fontId="3" fillId="0"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0" borderId="9" xfId="0" applyNumberFormat="1" applyFont="1" applyBorder="1" applyAlignment="1">
      <alignment horizontal="center" vertical="center" wrapText="1"/>
    </xf>
    <xf numFmtId="0" fontId="9" fillId="11" borderId="2" xfId="0" applyFont="1" applyFill="1" applyBorder="1" applyAlignment="1" applyProtection="1">
      <alignment horizontal="center" vertical="center" wrapText="1"/>
      <protection locked="0"/>
    </xf>
    <xf numFmtId="0" fontId="9" fillId="0" borderId="19" xfId="0" applyFont="1" applyBorder="1" applyAlignment="1">
      <alignment horizontal="center" vertical="center"/>
    </xf>
    <xf numFmtId="0" fontId="9" fillId="0" borderId="8" xfId="0" applyFont="1" applyBorder="1" applyAlignment="1">
      <alignment horizontal="center" vertical="center"/>
    </xf>
    <xf numFmtId="0" fontId="9" fillId="11" borderId="2"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9" fillId="0" borderId="2" xfId="0" applyFont="1" applyBorder="1" applyAlignment="1">
      <alignment horizontal="center" vertical="center" wrapText="1"/>
    </xf>
    <xf numFmtId="3" fontId="5" fillId="12" borderId="19" xfId="0" applyNumberFormat="1" applyFont="1" applyFill="1" applyBorder="1" applyAlignment="1">
      <alignment horizontal="center" vertical="center" wrapText="1"/>
    </xf>
    <xf numFmtId="3" fontId="5" fillId="12" borderId="29" xfId="0" applyNumberFormat="1" applyFont="1" applyFill="1" applyBorder="1" applyAlignment="1">
      <alignment horizontal="center" vertical="center" wrapText="1"/>
    </xf>
    <xf numFmtId="3" fontId="5" fillId="12" borderId="2" xfId="0" applyNumberFormat="1" applyFont="1" applyFill="1" applyBorder="1" applyAlignment="1">
      <alignment horizontal="center" vertical="center" wrapText="1"/>
    </xf>
    <xf numFmtId="3" fontId="5" fillId="12" borderId="33" xfId="0" applyNumberFormat="1" applyFont="1" applyFill="1" applyBorder="1" applyAlignment="1">
      <alignment horizontal="center" vertical="center" wrapText="1"/>
    </xf>
    <xf numFmtId="3" fontId="5" fillId="12" borderId="8" xfId="0" applyNumberFormat="1" applyFont="1" applyFill="1" applyBorder="1" applyAlignment="1">
      <alignment horizontal="center" vertical="center" wrapText="1"/>
    </xf>
    <xf numFmtId="3" fontId="5" fillId="12" borderId="3" xfId="0" applyNumberFormat="1" applyFont="1" applyFill="1" applyBorder="1" applyAlignment="1">
      <alignment horizontal="center" vertical="center" wrapText="1"/>
    </xf>
    <xf numFmtId="3" fontId="5" fillId="12" borderId="9" xfId="0" applyNumberFormat="1" applyFont="1" applyFill="1" applyBorder="1" applyAlignment="1">
      <alignment horizontal="center" vertical="center" wrapText="1"/>
    </xf>
    <xf numFmtId="0" fontId="9" fillId="11" borderId="19"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3"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19"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9" fillId="11" borderId="8" xfId="0" applyFont="1" applyFill="1" applyBorder="1" applyAlignment="1">
      <alignment horizontal="center" vertical="center" wrapText="1"/>
    </xf>
    <xf numFmtId="0" fontId="3" fillId="11" borderId="19" xfId="0" applyFont="1" applyFill="1" applyBorder="1" applyAlignment="1">
      <alignment horizontal="center" vertical="center" wrapText="1"/>
    </xf>
    <xf numFmtId="49" fontId="8" fillId="0" borderId="17" xfId="1" applyNumberFormat="1" applyFont="1" applyFill="1" applyBorder="1" applyAlignment="1">
      <alignment horizontal="center" vertical="center"/>
    </xf>
    <xf numFmtId="0" fontId="8" fillId="0" borderId="19"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quotePrefix="1" applyFont="1" applyFill="1" applyBorder="1" applyAlignment="1">
      <alignment horizontal="center" vertical="center" wrapText="1"/>
    </xf>
    <xf numFmtId="0" fontId="0" fillId="0" borderId="8" xfId="0" quotePrefix="1" applyFont="1" applyBorder="1" applyAlignment="1">
      <alignment horizontal="center" vertical="center" wrapText="1"/>
    </xf>
    <xf numFmtId="0" fontId="0" fillId="0" borderId="19" xfId="0" quotePrefix="1" applyFont="1" applyBorder="1" applyAlignment="1">
      <alignment horizontal="center" vertical="center" wrapText="1"/>
    </xf>
    <xf numFmtId="0" fontId="8" fillId="11" borderId="3" xfId="0" applyFont="1" applyFill="1" applyBorder="1" applyAlignment="1">
      <alignment horizontal="center" vertical="center" wrapText="1"/>
    </xf>
    <xf numFmtId="0" fontId="0" fillId="0" borderId="19" xfId="0" applyFont="1" applyBorder="1" applyAlignment="1">
      <alignment horizontal="center" vertical="center" wrapText="1"/>
    </xf>
    <xf numFmtId="0" fontId="3" fillId="13" borderId="9" xfId="0" applyFont="1" applyFill="1" applyBorder="1" applyAlignment="1">
      <alignment horizontal="center" vertical="center" wrapText="1"/>
    </xf>
    <xf numFmtId="0" fontId="9" fillId="13" borderId="9"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3" fillId="11" borderId="2" xfId="0" applyFont="1" applyFill="1" applyBorder="1" applyAlignment="1">
      <alignment horizontal="justify"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justify" vertical="center" wrapText="1"/>
    </xf>
    <xf numFmtId="0" fontId="3" fillId="11" borderId="3" xfId="0"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xf>
    <xf numFmtId="3" fontId="9" fillId="2" borderId="0" xfId="0" applyNumberFormat="1" applyFont="1" applyFill="1" applyBorder="1" applyAlignment="1">
      <alignment horizontal="center" vertical="center"/>
    </xf>
    <xf numFmtId="0" fontId="2" fillId="0" borderId="20" xfId="0" applyFont="1" applyFill="1" applyBorder="1" applyAlignment="1">
      <alignment horizontal="center" vertical="center" wrapText="1"/>
    </xf>
    <xf numFmtId="0" fontId="9" fillId="2" borderId="23" xfId="0" applyFont="1" applyFill="1" applyBorder="1" applyAlignment="1">
      <alignment horizontal="center" vertical="center"/>
    </xf>
    <xf numFmtId="9" fontId="11" fillId="0" borderId="24" xfId="0" applyNumberFormat="1" applyFont="1" applyBorder="1" applyAlignment="1">
      <alignment horizontal="center" vertical="center" wrapText="1"/>
    </xf>
    <xf numFmtId="1" fontId="5" fillId="0" borderId="17" xfId="0" applyNumberFormat="1" applyFont="1" applyFill="1" applyBorder="1" applyAlignment="1">
      <alignment horizontal="center" vertical="center" wrapText="1"/>
    </xf>
    <xf numFmtId="0" fontId="2" fillId="0" borderId="0" xfId="0" applyFont="1" applyAlignment="1">
      <alignment horizontal="center"/>
    </xf>
    <xf numFmtId="0" fontId="2" fillId="0" borderId="21" xfId="0" applyFont="1" applyFill="1" applyBorder="1" applyAlignment="1">
      <alignment horizontal="center" vertical="center" wrapText="1"/>
    </xf>
    <xf numFmtId="9" fontId="5" fillId="0" borderId="29" xfId="0" applyNumberFormat="1" applyFont="1" applyFill="1" applyBorder="1" applyAlignment="1">
      <alignment horizontal="center" vertical="center" wrapText="1"/>
    </xf>
    <xf numFmtId="9" fontId="5" fillId="0" borderId="26" xfId="0" applyNumberFormat="1" applyFont="1" applyFill="1" applyBorder="1" applyAlignment="1">
      <alignment horizontal="center" vertical="center" wrapText="1"/>
    </xf>
    <xf numFmtId="9" fontId="5" fillId="0" borderId="34" xfId="0" applyNumberFormat="1" applyFont="1" applyFill="1" applyBorder="1" applyAlignment="1">
      <alignment horizontal="center" vertical="center" wrapText="1"/>
    </xf>
    <xf numFmtId="9" fontId="11" fillId="0" borderId="26" xfId="0" applyNumberFormat="1" applyFont="1" applyBorder="1" applyAlignment="1">
      <alignment horizontal="center" vertical="center" wrapText="1"/>
    </xf>
    <xf numFmtId="9" fontId="11" fillId="0" borderId="36" xfId="0" applyNumberFormat="1" applyFont="1" applyBorder="1" applyAlignment="1">
      <alignment horizontal="center" vertical="center" wrapText="1"/>
    </xf>
    <xf numFmtId="9" fontId="5" fillId="0" borderId="28" xfId="0" applyNumberFormat="1" applyFont="1" applyFill="1" applyBorder="1" applyAlignment="1">
      <alignment horizontal="center" vertical="center" wrapText="1"/>
    </xf>
    <xf numFmtId="1" fontId="5" fillId="0" borderId="28" xfId="0" applyNumberFormat="1" applyFont="1" applyFill="1" applyBorder="1" applyAlignment="1">
      <alignment horizontal="center" vertical="center" wrapText="1"/>
    </xf>
    <xf numFmtId="1" fontId="5" fillId="0" borderId="34"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top"/>
    </xf>
    <xf numFmtId="3" fontId="6" fillId="0" borderId="2" xfId="0" applyNumberFormat="1" applyFont="1" applyFill="1" applyBorder="1" applyAlignment="1">
      <alignment horizontal="center" vertical="center" wrapText="1"/>
    </xf>
    <xf numFmtId="3" fontId="6" fillId="0" borderId="9" xfId="0" applyNumberFormat="1" applyFont="1" applyFill="1" applyBorder="1" applyAlignment="1">
      <alignment horizontal="center" vertical="center" wrapText="1"/>
    </xf>
    <xf numFmtId="3" fontId="6" fillId="0" borderId="26"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3" fontId="6" fillId="0" borderId="28" xfId="0" applyNumberFormat="1" applyFont="1" applyFill="1" applyBorder="1" applyAlignment="1">
      <alignment horizontal="center" vertical="center" wrapText="1"/>
    </xf>
    <xf numFmtId="3" fontId="6" fillId="0" borderId="34"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9" fontId="5" fillId="14" borderId="26" xfId="0" applyNumberFormat="1" applyFont="1" applyFill="1" applyBorder="1" applyAlignment="1">
      <alignment horizontal="center" vertical="center" wrapText="1"/>
    </xf>
    <xf numFmtId="9" fontId="5" fillId="14" borderId="19" xfId="0" applyNumberFormat="1" applyFont="1" applyFill="1" applyBorder="1" applyAlignment="1">
      <alignment horizontal="center" vertical="center" wrapText="1"/>
    </xf>
    <xf numFmtId="9" fontId="5" fillId="14" borderId="34" xfId="0" applyNumberFormat="1" applyFont="1" applyFill="1" applyBorder="1" applyAlignment="1">
      <alignment horizontal="center" vertical="center" wrapText="1"/>
    </xf>
    <xf numFmtId="9" fontId="5" fillId="14" borderId="3" xfId="0" applyNumberFormat="1" applyFont="1" applyFill="1" applyBorder="1" applyAlignment="1">
      <alignment horizontal="center" vertical="center" wrapText="1"/>
    </xf>
    <xf numFmtId="9" fontId="5" fillId="14" borderId="28" xfId="0" applyNumberFormat="1" applyFont="1" applyFill="1" applyBorder="1" applyAlignment="1">
      <alignment horizontal="center" vertical="center" wrapText="1"/>
    </xf>
    <xf numFmtId="9" fontId="5" fillId="14" borderId="2" xfId="0" applyNumberFormat="1" applyFont="1" applyFill="1" applyBorder="1" applyAlignment="1">
      <alignment horizontal="center" vertical="center" wrapText="1"/>
    </xf>
    <xf numFmtId="9" fontId="11" fillId="0" borderId="17" xfId="2" applyFont="1" applyBorder="1" applyAlignment="1">
      <alignment horizontal="center" vertical="center" wrapText="1"/>
    </xf>
    <xf numFmtId="3" fontId="11" fillId="0" borderId="17" xfId="2" applyNumberFormat="1" applyFont="1" applyBorder="1" applyAlignment="1">
      <alignment horizontal="center" vertical="center" wrapText="1"/>
    </xf>
    <xf numFmtId="9" fontId="11" fillId="0" borderId="29" xfId="2" applyFont="1" applyBorder="1" applyAlignment="1">
      <alignment horizontal="center" vertical="center" wrapText="1"/>
    </xf>
    <xf numFmtId="3" fontId="11" fillId="0" borderId="29" xfId="2" applyNumberFormat="1" applyFont="1" applyBorder="1" applyAlignment="1">
      <alignment horizontal="center" vertical="center" wrapText="1"/>
    </xf>
    <xf numFmtId="9" fontId="5" fillId="0" borderId="27" xfId="0" applyNumberFormat="1" applyFont="1" applyFill="1" applyBorder="1" applyAlignment="1">
      <alignment horizontal="center" vertical="center" wrapText="1"/>
    </xf>
    <xf numFmtId="9" fontId="5" fillId="0" borderId="35" xfId="0" applyNumberFormat="1" applyFont="1" applyFill="1" applyBorder="1" applyAlignment="1">
      <alignment horizontal="center" vertical="center" wrapText="1"/>
    </xf>
    <xf numFmtId="3" fontId="5" fillId="0" borderId="69" xfId="0" applyNumberFormat="1" applyFont="1" applyFill="1" applyBorder="1" applyAlignment="1">
      <alignment horizontal="center" vertical="center" wrapText="1"/>
    </xf>
    <xf numFmtId="3" fontId="5" fillId="0" borderId="64" xfId="0" applyNumberFormat="1" applyFont="1" applyFill="1" applyBorder="1" applyAlignment="1">
      <alignment horizontal="center" vertical="center" wrapText="1"/>
    </xf>
    <xf numFmtId="9" fontId="5" fillId="0" borderId="64" xfId="0" applyNumberFormat="1" applyFont="1" applyFill="1" applyBorder="1" applyAlignment="1">
      <alignment horizontal="center" vertical="center" wrapText="1"/>
    </xf>
    <xf numFmtId="3" fontId="5" fillId="0" borderId="78" xfId="0" applyNumberFormat="1" applyFont="1" applyFill="1" applyBorder="1" applyAlignment="1">
      <alignment horizontal="center" vertical="center" wrapText="1"/>
    </xf>
    <xf numFmtId="3" fontId="11" fillId="0" borderId="69" xfId="0" applyNumberFormat="1" applyFont="1" applyBorder="1" applyAlignment="1">
      <alignment horizontal="center" vertical="center" wrapText="1"/>
    </xf>
    <xf numFmtId="3" fontId="11" fillId="0" borderId="64" xfId="0" applyNumberFormat="1" applyFont="1" applyBorder="1" applyAlignment="1">
      <alignment horizontal="center" vertical="center" wrapText="1"/>
    </xf>
    <xf numFmtId="3" fontId="11" fillId="0" borderId="78" xfId="0" applyNumberFormat="1" applyFont="1" applyBorder="1" applyAlignment="1">
      <alignment horizontal="center" vertical="center" wrapText="1"/>
    </xf>
    <xf numFmtId="9" fontId="11" fillId="0" borderId="28" xfId="2" applyFont="1" applyBorder="1" applyAlignment="1">
      <alignment horizontal="center" vertical="center" wrapText="1"/>
    </xf>
    <xf numFmtId="9" fontId="11" fillId="0" borderId="64" xfId="2" applyFont="1" applyBorder="1" applyAlignment="1">
      <alignment horizontal="center" vertical="center" wrapText="1"/>
    </xf>
    <xf numFmtId="3" fontId="11" fillId="0" borderId="28" xfId="2" applyNumberFormat="1" applyFont="1" applyBorder="1" applyAlignment="1">
      <alignment horizontal="center" vertical="center" wrapText="1"/>
    </xf>
    <xf numFmtId="3" fontId="11" fillId="0" borderId="64" xfId="2" applyNumberFormat="1" applyFont="1" applyBorder="1" applyAlignment="1">
      <alignment horizontal="center" vertical="center" wrapText="1"/>
    </xf>
    <xf numFmtId="3" fontId="5" fillId="0" borderId="74" xfId="0" applyNumberFormat="1" applyFont="1" applyFill="1" applyBorder="1" applyAlignment="1">
      <alignment horizontal="center" vertical="center" wrapText="1"/>
    </xf>
    <xf numFmtId="9" fontId="5" fillId="0" borderId="69" xfId="0" applyNumberFormat="1" applyFont="1" applyFill="1" applyBorder="1" applyAlignment="1">
      <alignment horizontal="center" vertical="center" wrapText="1"/>
    </xf>
    <xf numFmtId="9" fontId="5" fillId="0" borderId="78" xfId="0" applyNumberFormat="1" applyFont="1" applyFill="1" applyBorder="1" applyAlignment="1">
      <alignment horizontal="center" vertical="center" wrapText="1"/>
    </xf>
    <xf numFmtId="3" fontId="6" fillId="0" borderId="20" xfId="0" applyNumberFormat="1"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3" fontId="5" fillId="0" borderId="45" xfId="0" applyNumberFormat="1" applyFont="1" applyFill="1" applyBorder="1" applyAlignment="1">
      <alignment horizontal="center" vertical="center" wrapText="1"/>
    </xf>
    <xf numFmtId="9" fontId="9" fillId="2" borderId="0" xfId="0" applyNumberFormat="1"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horizontal="center"/>
    </xf>
    <xf numFmtId="3" fontId="11" fillId="0" borderId="47" xfId="0" applyNumberFormat="1" applyFont="1" applyFill="1" applyBorder="1" applyAlignment="1">
      <alignment horizontal="center" vertical="center" wrapText="1"/>
    </xf>
    <xf numFmtId="3" fontId="11" fillId="0" borderId="21" xfId="0" applyNumberFormat="1" applyFont="1" applyBorder="1" applyAlignment="1">
      <alignment horizontal="center" vertical="center" wrapText="1"/>
    </xf>
    <xf numFmtId="3" fontId="11" fillId="0" borderId="36" xfId="0" applyNumberFormat="1" applyFont="1" applyBorder="1" applyAlignment="1">
      <alignment horizontal="center" vertical="center" wrapText="1"/>
    </xf>
    <xf numFmtId="3" fontId="5" fillId="12" borderId="30" xfId="0" applyNumberFormat="1" applyFont="1" applyFill="1" applyBorder="1" applyAlignment="1">
      <alignment horizontal="center" vertical="center" wrapText="1"/>
    </xf>
    <xf numFmtId="9" fontId="5" fillId="14" borderId="9"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2" fillId="0" borderId="4" xfId="0"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9" xfId="0" applyFont="1" applyBorder="1" applyAlignment="1">
      <alignment horizontal="center" vertical="center" wrapText="1"/>
    </xf>
    <xf numFmtId="0" fontId="2" fillId="0" borderId="3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7" xfId="0" applyFont="1" applyFill="1" applyBorder="1" applyAlignment="1">
      <alignment horizontal="center" vertical="center" wrapText="1"/>
    </xf>
    <xf numFmtId="9" fontId="6" fillId="0" borderId="32" xfId="0" applyNumberFormat="1" applyFont="1" applyFill="1" applyBorder="1" applyAlignment="1">
      <alignment horizontal="center" vertical="center" wrapText="1"/>
    </xf>
    <xf numFmtId="9" fontId="6" fillId="0" borderId="25" xfId="0" applyNumberFormat="1" applyFont="1" applyFill="1" applyBorder="1" applyAlignment="1">
      <alignment horizontal="center" vertical="center" wrapText="1"/>
    </xf>
    <xf numFmtId="3" fontId="6" fillId="0" borderId="31" xfId="0" applyNumberFormat="1" applyFont="1" applyFill="1" applyBorder="1" applyAlignment="1">
      <alignment horizontal="center" vertical="center" wrapText="1"/>
    </xf>
    <xf numFmtId="3" fontId="6" fillId="0" borderId="8" xfId="0" applyNumberFormat="1" applyFont="1" applyFill="1" applyBorder="1" applyAlignment="1">
      <alignment horizontal="center" vertical="center" wrapText="1"/>
    </xf>
    <xf numFmtId="9" fontId="6" fillId="0" borderId="21" xfId="0" applyNumberFormat="1" applyFont="1" applyFill="1" applyBorder="1" applyAlignment="1">
      <alignment horizontal="center" vertical="center" wrapText="1"/>
    </xf>
    <xf numFmtId="9" fontId="5" fillId="0" borderId="41" xfId="0" applyNumberFormat="1" applyFont="1" applyFill="1" applyBorder="1" applyAlignment="1">
      <alignment horizontal="center" vertical="center" wrapText="1"/>
    </xf>
    <xf numFmtId="9" fontId="6" fillId="0" borderId="46" xfId="0" applyNumberFormat="1" applyFont="1" applyFill="1" applyBorder="1" applyAlignment="1">
      <alignment horizontal="center" vertical="center" wrapText="1"/>
    </xf>
    <xf numFmtId="9" fontId="6" fillId="0" borderId="36" xfId="0" applyNumberFormat="1" applyFont="1" applyFill="1" applyBorder="1" applyAlignment="1">
      <alignment horizontal="center" vertical="center" wrapText="1"/>
    </xf>
    <xf numFmtId="9" fontId="6" fillId="0" borderId="37" xfId="0" applyNumberFormat="1" applyFont="1" applyFill="1" applyBorder="1" applyAlignment="1">
      <alignment horizontal="center" vertical="center" wrapText="1"/>
    </xf>
    <xf numFmtId="9" fontId="5" fillId="0" borderId="71" xfId="0" applyNumberFormat="1" applyFont="1" applyFill="1" applyBorder="1" applyAlignment="1">
      <alignment horizontal="center" vertical="center" wrapText="1"/>
    </xf>
    <xf numFmtId="9" fontId="6" fillId="0" borderId="75" xfId="0" applyNumberFormat="1" applyFont="1" applyFill="1" applyBorder="1" applyAlignment="1">
      <alignment horizontal="center" vertical="center" wrapText="1"/>
    </xf>
    <xf numFmtId="0" fontId="9" fillId="0" borderId="36"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7" xfId="0" applyFont="1" applyBorder="1" applyAlignment="1">
      <alignment horizontal="center" vertical="center" wrapText="1"/>
    </xf>
    <xf numFmtId="3" fontId="11" fillId="0" borderId="26" xfId="0" applyNumberFormat="1" applyFont="1" applyFill="1" applyBorder="1" applyAlignment="1">
      <alignment horizontal="center" vertical="center" wrapText="1"/>
    </xf>
    <xf numFmtId="3" fontId="11" fillId="0" borderId="19" xfId="0" applyNumberFormat="1" applyFont="1" applyFill="1" applyBorder="1" applyAlignment="1">
      <alignment horizontal="center" vertical="center" wrapText="1"/>
    </xf>
    <xf numFmtId="3" fontId="11" fillId="0" borderId="27" xfId="0" applyNumberFormat="1" applyFont="1" applyFill="1" applyBorder="1" applyAlignment="1">
      <alignment horizontal="center" vertical="center" wrapText="1"/>
    </xf>
    <xf numFmtId="3" fontId="11" fillId="15" borderId="0" xfId="0" applyNumberFormat="1" applyFont="1" applyFill="1" applyAlignment="1">
      <alignment horizontal="center" vertical="center" wrapText="1"/>
    </xf>
    <xf numFmtId="3" fontId="6" fillId="0" borderId="48" xfId="0"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5" fillId="12" borderId="26" xfId="0" applyNumberFormat="1" applyFont="1" applyFill="1" applyBorder="1" applyAlignment="1">
      <alignment horizontal="center" vertical="center" wrapText="1"/>
    </xf>
    <xf numFmtId="3" fontId="5" fillId="12" borderId="28" xfId="0" applyNumberFormat="1" applyFont="1" applyFill="1" applyBorder="1" applyAlignment="1">
      <alignment horizontal="center" vertical="center" wrapText="1"/>
    </xf>
    <xf numFmtId="3" fontId="5" fillId="12" borderId="34" xfId="0" applyNumberFormat="1" applyFont="1" applyFill="1" applyBorder="1" applyAlignment="1">
      <alignment horizontal="center" vertical="center" wrapText="1"/>
    </xf>
    <xf numFmtId="3" fontId="5" fillId="12" borderId="51" xfId="0" applyNumberFormat="1" applyFont="1" applyFill="1" applyBorder="1" applyAlignment="1">
      <alignment horizontal="center" vertical="center" wrapText="1"/>
    </xf>
    <xf numFmtId="3" fontId="5" fillId="12" borderId="50" xfId="0" applyNumberFormat="1" applyFont="1" applyFill="1" applyBorder="1" applyAlignment="1">
      <alignment horizontal="center" vertical="center" wrapText="1"/>
    </xf>
    <xf numFmtId="9" fontId="5" fillId="0" borderId="45" xfId="0" applyNumberFormat="1" applyFont="1" applyFill="1" applyBorder="1" applyAlignment="1">
      <alignment horizontal="center" vertical="center" wrapText="1"/>
    </xf>
    <xf numFmtId="9" fontId="6" fillId="0" borderId="47" xfId="0" applyNumberFormat="1" applyFont="1" applyFill="1" applyBorder="1" applyAlignment="1">
      <alignment horizontal="center" vertical="center" wrapText="1"/>
    </xf>
    <xf numFmtId="3" fontId="11" fillId="0" borderId="49" xfId="0" applyNumberFormat="1" applyFont="1" applyFill="1" applyBorder="1" applyAlignment="1">
      <alignment horizontal="center" vertical="center" wrapText="1"/>
    </xf>
    <xf numFmtId="3" fontId="11" fillId="0" borderId="16" xfId="0" applyNumberFormat="1" applyFont="1" applyFill="1" applyBorder="1" applyAlignment="1">
      <alignment horizontal="center" vertical="center" wrapText="1"/>
    </xf>
    <xf numFmtId="3" fontId="11" fillId="0" borderId="48" xfId="0" applyNumberFormat="1" applyFont="1" applyFill="1" applyBorder="1" applyAlignment="1">
      <alignment horizontal="center" vertical="center" wrapText="1"/>
    </xf>
    <xf numFmtId="3" fontId="11" fillId="0" borderId="35" xfId="0" applyNumberFormat="1" applyFont="1" applyFill="1" applyBorder="1" applyAlignment="1">
      <alignment horizontal="center" vertical="center" wrapText="1"/>
    </xf>
    <xf numFmtId="3" fontId="5" fillId="0" borderId="58" xfId="0" applyNumberFormat="1" applyFont="1" applyFill="1" applyBorder="1" applyAlignment="1">
      <alignment horizontal="center" vertical="center" wrapText="1"/>
    </xf>
    <xf numFmtId="3" fontId="5" fillId="0" borderId="59" xfId="0" applyNumberFormat="1" applyFont="1" applyFill="1" applyBorder="1" applyAlignment="1">
      <alignment horizontal="center" vertical="center" wrapText="1"/>
    </xf>
    <xf numFmtId="3" fontId="5" fillId="0" borderId="63" xfId="0" applyNumberFormat="1" applyFont="1" applyFill="1" applyBorder="1" applyAlignment="1">
      <alignment horizontal="center" vertical="center" wrapText="1"/>
    </xf>
    <xf numFmtId="3" fontId="5" fillId="0" borderId="61" xfId="0" applyNumberFormat="1" applyFont="1" applyFill="1" applyBorder="1" applyAlignment="1">
      <alignment horizontal="center" vertical="center" wrapText="1"/>
    </xf>
    <xf numFmtId="9" fontId="17" fillId="0" borderId="19" xfId="0" applyNumberFormat="1" applyFont="1" applyFill="1" applyBorder="1" applyAlignment="1">
      <alignment horizontal="center" vertical="center" wrapText="1"/>
    </xf>
    <xf numFmtId="9" fontId="17" fillId="0" borderId="2" xfId="0" applyNumberFormat="1" applyFont="1" applyFill="1" applyBorder="1" applyAlignment="1">
      <alignment horizontal="center" vertical="center" wrapText="1"/>
    </xf>
    <xf numFmtId="9" fontId="17" fillId="0" borderId="24" xfId="0" applyNumberFormat="1" applyFont="1" applyFill="1" applyBorder="1" applyAlignment="1">
      <alignment horizontal="center" vertical="center" wrapText="1"/>
    </xf>
    <xf numFmtId="9" fontId="17" fillId="0" borderId="17" xfId="0" applyNumberFormat="1" applyFont="1" applyFill="1" applyBorder="1" applyAlignment="1">
      <alignment horizontal="center" vertical="center" wrapText="1"/>
    </xf>
    <xf numFmtId="9" fontId="17" fillId="0" borderId="9" xfId="0" applyNumberFormat="1" applyFont="1" applyFill="1" applyBorder="1" applyAlignment="1">
      <alignment horizontal="center" vertical="center" wrapText="1"/>
    </xf>
    <xf numFmtId="9" fontId="17" fillId="0" borderId="10" xfId="0" applyNumberFormat="1" applyFont="1" applyFill="1" applyBorder="1" applyAlignment="1">
      <alignment horizontal="center" vertical="center" wrapText="1"/>
    </xf>
    <xf numFmtId="3" fontId="5" fillId="0" borderId="9" xfId="0" quotePrefix="1" applyNumberFormat="1" applyFont="1" applyFill="1" applyBorder="1" applyAlignment="1">
      <alignment horizontal="center" vertical="center" wrapText="1"/>
    </xf>
    <xf numFmtId="9" fontId="17" fillId="0" borderId="8" xfId="0" applyNumberFormat="1" applyFont="1" applyFill="1" applyBorder="1" applyAlignment="1">
      <alignment horizontal="center" vertical="center" wrapText="1"/>
    </xf>
    <xf numFmtId="9" fontId="17" fillId="0" borderId="6" xfId="0" applyNumberFormat="1" applyFont="1" applyFill="1" applyBorder="1" applyAlignment="1">
      <alignment horizontal="center" vertical="center" wrapText="1"/>
    </xf>
    <xf numFmtId="9" fontId="17" fillId="0" borderId="36" xfId="0" applyNumberFormat="1" applyFont="1" applyFill="1" applyBorder="1" applyAlignment="1">
      <alignment horizontal="center" vertical="center" wrapText="1"/>
    </xf>
    <xf numFmtId="9" fontId="17" fillId="0" borderId="25" xfId="0" applyNumberFormat="1" applyFont="1" applyFill="1" applyBorder="1" applyAlignment="1">
      <alignment horizontal="center" vertical="center" wrapText="1"/>
    </xf>
    <xf numFmtId="9" fontId="17" fillId="0" borderId="3" xfId="0" applyNumberFormat="1" applyFont="1" applyFill="1" applyBorder="1" applyAlignment="1">
      <alignment horizontal="center" vertical="center" wrapText="1"/>
    </xf>
    <xf numFmtId="9" fontId="17" fillId="0" borderId="4" xfId="0" applyNumberFormat="1" applyFont="1" applyFill="1" applyBorder="1" applyAlignment="1">
      <alignment horizontal="center" vertical="center" wrapText="1"/>
    </xf>
    <xf numFmtId="9" fontId="17" fillId="0" borderId="37" xfId="0" applyNumberFormat="1" applyFont="1" applyFill="1" applyBorder="1" applyAlignment="1">
      <alignment horizontal="center" vertical="center" wrapText="1"/>
    </xf>
    <xf numFmtId="0" fontId="0" fillId="13" borderId="3" xfId="0" applyFont="1" applyFill="1" applyBorder="1" applyAlignment="1">
      <alignment horizontal="center" vertical="center" wrapText="1"/>
    </xf>
    <xf numFmtId="0" fontId="11" fillId="11" borderId="19" xfId="0" applyFont="1" applyFill="1" applyBorder="1" applyAlignment="1">
      <alignment horizontal="justify" vertical="center" wrapText="1"/>
    </xf>
    <xf numFmtId="0" fontId="11" fillId="0" borderId="16" xfId="0" applyFont="1" applyFill="1" applyBorder="1" applyAlignment="1">
      <alignment horizontal="justify" vertical="center" wrapText="1"/>
    </xf>
    <xf numFmtId="9" fontId="17" fillId="0" borderId="16" xfId="0" applyNumberFormat="1" applyFont="1" applyFill="1" applyBorder="1" applyAlignment="1">
      <alignment horizontal="center" vertical="center" wrapText="1"/>
    </xf>
    <xf numFmtId="9" fontId="17" fillId="0" borderId="41" xfId="0" applyNumberFormat="1" applyFont="1" applyFill="1" applyBorder="1" applyAlignment="1">
      <alignment horizontal="center" vertical="center" wrapText="1"/>
    </xf>
    <xf numFmtId="3" fontId="11" fillId="0" borderId="41" xfId="0" applyNumberFormat="1" applyFont="1" applyFill="1" applyBorder="1" applyAlignment="1">
      <alignment horizontal="center" vertical="center" wrapText="1"/>
    </xf>
    <xf numFmtId="0" fontId="9" fillId="0" borderId="8" xfId="0" applyFont="1" applyFill="1" applyBorder="1" applyAlignment="1">
      <alignment horizontal="center" vertical="center" wrapText="1"/>
    </xf>
    <xf numFmtId="0" fontId="5" fillId="11" borderId="50" xfId="0" applyFont="1" applyFill="1" applyBorder="1" applyAlignment="1">
      <alignment horizontal="justify" vertical="center" wrapText="1"/>
    </xf>
    <xf numFmtId="0" fontId="9" fillId="13" borderId="50" xfId="0" applyFont="1" applyFill="1" applyBorder="1" applyAlignment="1">
      <alignment horizontal="center" vertical="center" wrapText="1"/>
    </xf>
    <xf numFmtId="9" fontId="17" fillId="0" borderId="50" xfId="0" applyNumberFormat="1" applyFont="1" applyFill="1" applyBorder="1" applyAlignment="1">
      <alignment horizontal="center" vertical="center" wrapText="1"/>
    </xf>
    <xf numFmtId="9" fontId="17" fillId="0" borderId="45" xfId="0" applyNumberFormat="1" applyFont="1" applyFill="1" applyBorder="1" applyAlignment="1">
      <alignment horizontal="center" vertical="center" wrapText="1"/>
    </xf>
    <xf numFmtId="9" fontId="17" fillId="0" borderId="47"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wrapText="1"/>
    </xf>
    <xf numFmtId="0" fontId="9" fillId="11" borderId="50" xfId="0" applyFont="1" applyFill="1" applyBorder="1" applyAlignment="1">
      <alignment horizontal="center" vertical="center" wrapText="1"/>
    </xf>
    <xf numFmtId="49" fontId="9" fillId="0" borderId="3" xfId="0" applyNumberFormat="1" applyFont="1" applyBorder="1" applyAlignment="1">
      <alignment horizontal="center" vertical="center" wrapText="1"/>
    </xf>
    <xf numFmtId="0" fontId="0" fillId="0" borderId="9" xfId="0" applyFont="1" applyBorder="1" applyAlignment="1">
      <alignment horizontal="center" vertical="center" wrapText="1"/>
    </xf>
    <xf numFmtId="0" fontId="14" fillId="0" borderId="19" xfId="0" applyFont="1" applyBorder="1" applyAlignment="1">
      <alignment horizontal="center" vertical="center" wrapText="1"/>
    </xf>
    <xf numFmtId="0" fontId="0" fillId="0" borderId="50" xfId="0" applyFont="1" applyBorder="1" applyAlignment="1">
      <alignment horizontal="center" vertical="center" wrapText="1"/>
    </xf>
    <xf numFmtId="0" fontId="8" fillId="0" borderId="59" xfId="0" applyFont="1" applyFill="1" applyBorder="1" applyAlignment="1">
      <alignment horizontal="center" vertical="center" wrapText="1"/>
    </xf>
    <xf numFmtId="0" fontId="10" fillId="0" borderId="0" xfId="0" applyFont="1" applyBorder="1" applyAlignment="1">
      <alignment horizontal="center" vertical="center"/>
    </xf>
    <xf numFmtId="9" fontId="9" fillId="2" borderId="23" xfId="0" applyNumberFormat="1" applyFont="1" applyFill="1" applyBorder="1" applyAlignment="1">
      <alignment horizontal="center" vertical="center" wrapText="1"/>
    </xf>
    <xf numFmtId="0" fontId="9" fillId="18" borderId="2" xfId="0" applyFont="1" applyFill="1" applyBorder="1" applyAlignment="1">
      <alignment horizontal="center" vertical="center" wrapText="1"/>
    </xf>
    <xf numFmtId="0" fontId="3" fillId="18" borderId="2" xfId="0" applyFont="1" applyFill="1" applyBorder="1" applyAlignment="1">
      <alignment horizontal="justify" vertical="center" wrapText="1"/>
    </xf>
    <xf numFmtId="0" fontId="3" fillId="18" borderId="2" xfId="0" applyFont="1" applyFill="1" applyBorder="1" applyAlignment="1">
      <alignment horizontal="center" vertical="center" wrapText="1"/>
    </xf>
    <xf numFmtId="0" fontId="5" fillId="18" borderId="19" xfId="0" applyFont="1" applyFill="1" applyBorder="1" applyAlignment="1">
      <alignment horizontal="justify" vertical="center" wrapText="1"/>
    </xf>
    <xf numFmtId="0" fontId="9" fillId="18" borderId="19" xfId="0" applyFont="1" applyFill="1" applyBorder="1" applyAlignment="1">
      <alignment horizontal="center" vertical="center" wrapText="1"/>
    </xf>
    <xf numFmtId="9" fontId="18" fillId="14" borderId="19" xfId="0" applyNumberFormat="1" applyFont="1" applyFill="1" applyBorder="1" applyAlignment="1">
      <alignment horizontal="center" vertical="center" wrapText="1"/>
    </xf>
    <xf numFmtId="9" fontId="18" fillId="14" borderId="2" xfId="0" applyNumberFormat="1" applyFont="1" applyFill="1" applyBorder="1" applyAlignment="1">
      <alignment horizontal="center" vertical="center" wrapText="1"/>
    </xf>
    <xf numFmtId="0" fontId="3" fillId="18" borderId="19" xfId="0" applyFont="1" applyFill="1" applyBorder="1" applyAlignment="1">
      <alignment horizontal="justify" vertical="center" wrapText="1"/>
    </xf>
    <xf numFmtId="9" fontId="5" fillId="14" borderId="20" xfId="0" applyNumberFormat="1" applyFont="1" applyFill="1" applyBorder="1" applyAlignment="1">
      <alignment horizontal="center" vertical="center" wrapText="1"/>
    </xf>
    <xf numFmtId="9" fontId="18" fillId="14" borderId="9" xfId="0" applyNumberFormat="1" applyFont="1" applyFill="1" applyBorder="1" applyAlignment="1">
      <alignment horizontal="center" vertical="center" wrapText="1"/>
    </xf>
    <xf numFmtId="9" fontId="18" fillId="14" borderId="3" xfId="0" applyNumberFormat="1" applyFont="1" applyFill="1" applyBorder="1" applyAlignment="1">
      <alignment horizontal="center" vertical="center" wrapText="1"/>
    </xf>
    <xf numFmtId="9" fontId="5" fillId="14" borderId="31" xfId="0" applyNumberFormat="1" applyFont="1" applyFill="1" applyBorder="1" applyAlignment="1">
      <alignment horizontal="center" vertical="center" wrapText="1"/>
    </xf>
    <xf numFmtId="9" fontId="18" fillId="14" borderId="8" xfId="0" applyNumberFormat="1" applyFont="1" applyFill="1" applyBorder="1" applyAlignment="1">
      <alignment horizontal="center" vertical="center" wrapText="1"/>
    </xf>
    <xf numFmtId="9" fontId="5" fillId="14" borderId="8" xfId="0" applyNumberFormat="1" applyFont="1" applyFill="1" applyBorder="1" applyAlignment="1">
      <alignment horizontal="center" vertical="center" wrapText="1"/>
    </xf>
    <xf numFmtId="0" fontId="5" fillId="18" borderId="3" xfId="0" applyFont="1" applyFill="1" applyBorder="1" applyAlignment="1">
      <alignment horizontal="justify" vertical="center" wrapText="1"/>
    </xf>
    <xf numFmtId="0" fontId="9" fillId="18" borderId="3" xfId="0" applyFont="1" applyFill="1" applyBorder="1" applyAlignment="1">
      <alignment horizontal="center" vertical="center" wrapText="1"/>
    </xf>
    <xf numFmtId="0" fontId="5" fillId="18" borderId="9" xfId="0" applyFont="1" applyFill="1" applyBorder="1" applyAlignment="1">
      <alignment horizontal="justify" vertical="center" wrapText="1"/>
    </xf>
    <xf numFmtId="0" fontId="9" fillId="18" borderId="9" xfId="0" applyFont="1" applyFill="1" applyBorder="1" applyAlignment="1">
      <alignment horizontal="center" vertical="center" wrapText="1"/>
    </xf>
    <xf numFmtId="0" fontId="3" fillId="18" borderId="3" xfId="0" applyFont="1" applyFill="1" applyBorder="1" applyAlignment="1">
      <alignment horizontal="justify" vertical="center" wrapText="1"/>
    </xf>
    <xf numFmtId="0" fontId="3" fillId="18" borderId="3" xfId="0" applyFont="1" applyFill="1" applyBorder="1" applyAlignment="1">
      <alignment horizontal="center" vertical="center" wrapText="1"/>
    </xf>
    <xf numFmtId="9" fontId="5" fillId="14" borderId="48" xfId="0" applyNumberFormat="1" applyFont="1" applyFill="1" applyBorder="1" applyAlignment="1">
      <alignment horizontal="center" vertical="center" wrapText="1"/>
    </xf>
    <xf numFmtId="9" fontId="18" fillId="14" borderId="16" xfId="0" applyNumberFormat="1" applyFont="1" applyFill="1" applyBorder="1" applyAlignment="1">
      <alignment horizontal="center" vertical="center" wrapText="1"/>
    </xf>
    <xf numFmtId="9" fontId="5" fillId="14" borderId="16" xfId="0" applyNumberFormat="1" applyFont="1" applyFill="1" applyBorder="1" applyAlignment="1">
      <alignment horizontal="center" vertical="center" wrapText="1"/>
    </xf>
    <xf numFmtId="9" fontId="5" fillId="14" borderId="51" xfId="0" applyNumberFormat="1" applyFont="1" applyFill="1" applyBorder="1" applyAlignment="1">
      <alignment horizontal="center" vertical="center" wrapText="1"/>
    </xf>
    <xf numFmtId="9" fontId="18" fillId="14" borderId="50" xfId="0" applyNumberFormat="1" applyFont="1" applyFill="1" applyBorder="1" applyAlignment="1">
      <alignment horizontal="center" vertical="center" wrapText="1"/>
    </xf>
    <xf numFmtId="9" fontId="5" fillId="14" borderId="50" xfId="0" applyNumberFormat="1" applyFont="1" applyFill="1" applyBorder="1" applyAlignment="1">
      <alignment horizontal="center" vertical="center" wrapText="1"/>
    </xf>
    <xf numFmtId="9" fontId="9" fillId="0" borderId="2" xfId="0" applyNumberFormat="1" applyFont="1" applyBorder="1" applyAlignment="1">
      <alignment horizontal="center" vertical="center" wrapText="1"/>
    </xf>
    <xf numFmtId="9" fontId="9" fillId="0" borderId="2" xfId="0" applyNumberFormat="1" applyFont="1" applyBorder="1" applyAlignment="1">
      <alignment horizontal="center" vertical="center" wrapText="1"/>
    </xf>
    <xf numFmtId="9" fontId="13" fillId="16" borderId="2" xfId="0" applyNumberFormat="1" applyFont="1" applyFill="1" applyBorder="1" applyAlignment="1">
      <alignment horizontal="center" vertical="center" wrapText="1"/>
    </xf>
    <xf numFmtId="9" fontId="13" fillId="16" borderId="17" xfId="0" applyNumberFormat="1" applyFont="1" applyFill="1" applyBorder="1" applyAlignment="1">
      <alignment horizontal="center" vertical="center" wrapText="1"/>
    </xf>
    <xf numFmtId="9" fontId="9" fillId="0" borderId="2" xfId="0" applyNumberFormat="1" applyFont="1" applyBorder="1" applyAlignment="1">
      <alignment horizontal="center" vertical="center" wrapText="1"/>
    </xf>
    <xf numFmtId="9" fontId="9" fillId="0" borderId="9"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17"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9" xfId="0" applyNumberFormat="1" applyFont="1" applyBorder="1" applyAlignment="1">
      <alignment horizontal="center" vertical="center" wrapText="1"/>
    </xf>
    <xf numFmtId="9" fontId="13" fillId="16" borderId="18" xfId="0" applyNumberFormat="1" applyFont="1" applyFill="1" applyBorder="1" applyAlignment="1">
      <alignment horizontal="center" vertical="center" wrapText="1"/>
    </xf>
    <xf numFmtId="9" fontId="9" fillId="0" borderId="7" xfId="0" applyNumberFormat="1" applyFont="1" applyBorder="1" applyAlignment="1">
      <alignment horizontal="center" vertical="center"/>
    </xf>
    <xf numFmtId="9" fontId="9" fillId="0" borderId="18" xfId="0" applyNumberFormat="1" applyFont="1" applyBorder="1" applyAlignment="1">
      <alignment horizontal="center" vertical="center"/>
    </xf>
    <xf numFmtId="9" fontId="9" fillId="0" borderId="5" xfId="0" applyNumberFormat="1" applyFont="1" applyBorder="1" applyAlignment="1">
      <alignment horizontal="center" vertical="center"/>
    </xf>
    <xf numFmtId="9" fontId="13" fillId="16" borderId="8" xfId="0" applyNumberFormat="1" applyFont="1" applyFill="1" applyBorder="1" applyAlignment="1">
      <alignment horizontal="center" vertical="center" wrapText="1"/>
    </xf>
    <xf numFmtId="9" fontId="13" fillId="16" borderId="6" xfId="0" applyNumberFormat="1" applyFont="1" applyFill="1" applyBorder="1" applyAlignment="1">
      <alignment horizontal="center" vertical="center" wrapText="1"/>
    </xf>
    <xf numFmtId="9" fontId="12" fillId="6" borderId="50" xfId="0" applyNumberFormat="1" applyFont="1" applyFill="1" applyBorder="1" applyAlignment="1">
      <alignment horizontal="center" vertical="center" wrapText="1"/>
    </xf>
    <xf numFmtId="9" fontId="12" fillId="7" borderId="50" xfId="0" applyNumberFormat="1" applyFont="1" applyFill="1" applyBorder="1" applyAlignment="1">
      <alignment horizontal="center" vertical="center" wrapText="1"/>
    </xf>
    <xf numFmtId="9" fontId="12" fillId="8" borderId="50" xfId="0" applyNumberFormat="1" applyFont="1" applyFill="1" applyBorder="1" applyAlignment="1">
      <alignment horizontal="center" vertical="center" wrapText="1"/>
    </xf>
    <xf numFmtId="9" fontId="12" fillId="6" borderId="14" xfId="0" applyNumberFormat="1" applyFont="1" applyFill="1" applyBorder="1" applyAlignment="1">
      <alignment horizontal="center" vertical="center" wrapText="1"/>
    </xf>
    <xf numFmtId="9" fontId="12" fillId="7" borderId="14" xfId="0" applyNumberFormat="1" applyFont="1" applyFill="1" applyBorder="1" applyAlignment="1">
      <alignment horizontal="center" vertical="center" wrapText="1"/>
    </xf>
    <xf numFmtId="9" fontId="12" fillId="8" borderId="14" xfId="0" applyNumberFormat="1" applyFont="1" applyFill="1" applyBorder="1" applyAlignment="1">
      <alignment horizontal="center" vertical="center" wrapText="1"/>
    </xf>
    <xf numFmtId="9" fontId="12" fillId="9" borderId="14" xfId="0" applyNumberFormat="1" applyFont="1" applyFill="1" applyBorder="1" applyAlignment="1">
      <alignment horizontal="center" vertical="center" wrapText="1"/>
    </xf>
    <xf numFmtId="3" fontId="9" fillId="0" borderId="2" xfId="0" applyNumberFormat="1" applyFont="1" applyBorder="1" applyAlignment="1">
      <alignment horizontal="center" vertical="center"/>
    </xf>
    <xf numFmtId="3" fontId="9" fillId="16" borderId="2"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3" fontId="12" fillId="6" borderId="50" xfId="0" applyNumberFormat="1" applyFont="1" applyFill="1" applyBorder="1" applyAlignment="1">
      <alignment horizontal="center" vertical="center"/>
    </xf>
    <xf numFmtId="3" fontId="9" fillId="16" borderId="8" xfId="0" applyNumberFormat="1" applyFont="1" applyFill="1" applyBorder="1" applyAlignment="1">
      <alignment horizontal="center" vertical="center"/>
    </xf>
    <xf numFmtId="3" fontId="12" fillId="7" borderId="50" xfId="0" applyNumberFormat="1" applyFont="1" applyFill="1" applyBorder="1" applyAlignment="1">
      <alignment horizontal="center" vertical="center"/>
    </xf>
    <xf numFmtId="3" fontId="12" fillId="8" borderId="50" xfId="0" applyNumberFormat="1" applyFont="1" applyFill="1" applyBorder="1" applyAlignment="1">
      <alignment horizontal="center" vertical="center"/>
    </xf>
    <xf numFmtId="9" fontId="6" fillId="0" borderId="24" xfId="0" applyNumberFormat="1" applyFont="1" applyFill="1" applyBorder="1" applyAlignment="1">
      <alignment horizontal="center" vertical="center" wrapText="1"/>
    </xf>
    <xf numFmtId="9" fontId="6" fillId="0" borderId="17" xfId="0" applyNumberFormat="1" applyFont="1" applyFill="1" applyBorder="1" applyAlignment="1">
      <alignment horizontal="center" vertical="center" wrapText="1"/>
    </xf>
    <xf numFmtId="9" fontId="6" fillId="0" borderId="4" xfId="0" applyNumberFormat="1" applyFont="1" applyFill="1" applyBorder="1" applyAlignment="1">
      <alignment horizontal="center" vertical="center" wrapText="1"/>
    </xf>
    <xf numFmtId="9" fontId="6" fillId="0" borderId="6" xfId="0" applyNumberFormat="1" applyFont="1" applyFill="1" applyBorder="1" applyAlignment="1">
      <alignment horizontal="center" vertical="center" wrapText="1"/>
    </xf>
    <xf numFmtId="9" fontId="6" fillId="0" borderId="10" xfId="0" applyNumberFormat="1" applyFont="1" applyFill="1" applyBorder="1" applyAlignment="1">
      <alignment horizontal="center" vertical="center" wrapText="1"/>
    </xf>
    <xf numFmtId="3" fontId="6" fillId="0" borderId="51" xfId="0" applyNumberFormat="1" applyFont="1" applyFill="1" applyBorder="1" applyAlignment="1">
      <alignment horizontal="center" vertical="center" wrapText="1"/>
    </xf>
    <xf numFmtId="3" fontId="6" fillId="0" borderId="50" xfId="0" applyNumberFormat="1" applyFont="1" applyFill="1" applyBorder="1" applyAlignment="1">
      <alignment horizontal="center" vertical="center" wrapText="1"/>
    </xf>
    <xf numFmtId="9" fontId="6" fillId="0" borderId="45" xfId="0" applyNumberFormat="1" applyFont="1" applyFill="1" applyBorder="1" applyAlignment="1">
      <alignment horizontal="center" vertical="center" wrapText="1"/>
    </xf>
    <xf numFmtId="3" fontId="6" fillId="0" borderId="58" xfId="0" applyNumberFormat="1" applyFont="1" applyFill="1" applyBorder="1" applyAlignment="1">
      <alignment horizontal="center" vertical="center" wrapText="1"/>
    </xf>
    <xf numFmtId="3" fontId="6" fillId="0" borderId="59" xfId="0" applyNumberFormat="1" applyFont="1" applyFill="1" applyBorder="1" applyAlignment="1">
      <alignment horizontal="center" vertical="center" wrapText="1"/>
    </xf>
    <xf numFmtId="9" fontId="6" fillId="0" borderId="71" xfId="0" applyNumberFormat="1" applyFont="1" applyFill="1" applyBorder="1" applyAlignment="1">
      <alignment horizontal="center" vertical="center" wrapText="1"/>
    </xf>
    <xf numFmtId="9" fontId="6" fillId="0" borderId="41" xfId="0" applyNumberFormat="1" applyFont="1" applyFill="1" applyBorder="1" applyAlignment="1">
      <alignment horizontal="center" vertical="center" wrapText="1"/>
    </xf>
    <xf numFmtId="3" fontId="10" fillId="0" borderId="31"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0" borderId="28" xfId="0" applyNumberFormat="1" applyFont="1" applyBorder="1" applyAlignment="1">
      <alignment horizontal="center" vertical="center" wrapText="1"/>
    </xf>
    <xf numFmtId="3" fontId="10" fillId="0" borderId="2" xfId="0" applyNumberFormat="1" applyFont="1" applyBorder="1" applyAlignment="1">
      <alignment horizontal="center" vertical="center" wrapText="1"/>
    </xf>
    <xf numFmtId="3" fontId="10" fillId="0" borderId="20" xfId="0" applyNumberFormat="1" applyFont="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26" xfId="0" applyNumberFormat="1" applyFont="1" applyBorder="1" applyAlignment="1">
      <alignment horizontal="center" vertical="center" wrapText="1"/>
    </xf>
    <xf numFmtId="3" fontId="10" fillId="0" borderId="19" xfId="0" applyNumberFormat="1" applyFont="1" applyBorder="1" applyAlignment="1">
      <alignment horizontal="center" vertical="center" wrapText="1"/>
    </xf>
    <xf numFmtId="3" fontId="10" fillId="0" borderId="34" xfId="0" applyNumberFormat="1" applyFont="1" applyBorder="1" applyAlignment="1">
      <alignment horizontal="center" vertical="center" wrapText="1"/>
    </xf>
    <xf numFmtId="3" fontId="10" fillId="0" borderId="3" xfId="0" applyNumberFormat="1" applyFont="1" applyBorder="1" applyAlignment="1">
      <alignment horizontal="center" vertical="center" wrapText="1"/>
    </xf>
    <xf numFmtId="3" fontId="20" fillId="15" borderId="0" xfId="0" applyNumberFormat="1" applyFont="1" applyFill="1" applyAlignment="1">
      <alignment horizontal="center" vertical="center" wrapText="1"/>
    </xf>
    <xf numFmtId="3" fontId="10" fillId="0" borderId="58" xfId="0" applyNumberFormat="1" applyFont="1" applyBorder="1" applyAlignment="1">
      <alignment horizontal="center" vertical="center" wrapText="1"/>
    </xf>
    <xf numFmtId="3" fontId="10" fillId="0" borderId="59" xfId="0" applyNumberFormat="1" applyFont="1" applyBorder="1" applyAlignment="1">
      <alignment horizontal="center" vertical="center" wrapText="1"/>
    </xf>
    <xf numFmtId="3" fontId="10" fillId="0" borderId="48" xfId="0" applyNumberFormat="1" applyFont="1" applyBorder="1" applyAlignment="1">
      <alignment horizontal="center" vertical="center" wrapText="1"/>
    </xf>
    <xf numFmtId="3" fontId="10" fillId="0" borderId="16" xfId="0" applyNumberFormat="1" applyFont="1" applyBorder="1" applyAlignment="1">
      <alignment horizontal="center" vertical="center" wrapText="1"/>
    </xf>
    <xf numFmtId="3" fontId="12" fillId="5" borderId="50" xfId="0" applyNumberFormat="1" applyFont="1" applyFill="1" applyBorder="1" applyAlignment="1">
      <alignment horizontal="center" vertical="center"/>
    </xf>
    <xf numFmtId="3" fontId="12" fillId="5" borderId="51" xfId="0" applyNumberFormat="1" applyFont="1" applyFill="1" applyBorder="1" applyAlignment="1">
      <alignment horizontal="center" vertical="center"/>
    </xf>
    <xf numFmtId="3" fontId="9" fillId="0" borderId="28" xfId="0" applyNumberFormat="1" applyFont="1" applyBorder="1" applyAlignment="1">
      <alignment horizontal="center" vertical="center"/>
    </xf>
    <xf numFmtId="3" fontId="9" fillId="16" borderId="28" xfId="0" applyNumberFormat="1" applyFont="1" applyFill="1" applyBorder="1" applyAlignment="1">
      <alignment horizontal="center" vertical="center"/>
    </xf>
    <xf numFmtId="3" fontId="9" fillId="0" borderId="20" xfId="0" applyNumberFormat="1" applyFont="1" applyBorder="1" applyAlignment="1">
      <alignment horizontal="center" vertical="center"/>
    </xf>
    <xf numFmtId="3" fontId="12" fillId="6" borderId="51" xfId="0" applyNumberFormat="1" applyFont="1" applyFill="1" applyBorder="1" applyAlignment="1">
      <alignment horizontal="center" vertical="center"/>
    </xf>
    <xf numFmtId="3" fontId="9" fillId="16" borderId="31" xfId="0" applyNumberFormat="1" applyFont="1" applyFill="1" applyBorder="1" applyAlignment="1">
      <alignment horizontal="center" vertical="center"/>
    </xf>
    <xf numFmtId="3" fontId="12" fillId="7" borderId="51" xfId="0" applyNumberFormat="1" applyFont="1" applyFill="1" applyBorder="1" applyAlignment="1">
      <alignment horizontal="center" vertical="center"/>
    </xf>
    <xf numFmtId="3" fontId="12" fillId="8" borderId="51" xfId="0" applyNumberFormat="1" applyFont="1" applyFill="1" applyBorder="1" applyAlignment="1">
      <alignment horizontal="center" vertical="center"/>
    </xf>
    <xf numFmtId="0" fontId="6" fillId="0" borderId="55"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44" xfId="0" applyFont="1" applyBorder="1" applyAlignment="1" applyProtection="1">
      <alignment horizontal="center" vertical="center"/>
      <protection locked="0"/>
    </xf>
    <xf numFmtId="0" fontId="2" fillId="0" borderId="49"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9" fontId="13" fillId="16" borderId="8" xfId="0" applyNumberFormat="1" applyFont="1" applyFill="1" applyBorder="1" applyAlignment="1">
      <alignment horizontal="center" vertical="center"/>
    </xf>
    <xf numFmtId="9" fontId="12" fillId="5" borderId="50" xfId="0" applyNumberFormat="1" applyFont="1" applyFill="1" applyBorder="1" applyAlignment="1">
      <alignment horizontal="center" vertical="center"/>
    </xf>
    <xf numFmtId="9" fontId="12" fillId="5" borderId="14" xfId="0" applyNumberFormat="1" applyFont="1" applyFill="1" applyBorder="1" applyAlignment="1">
      <alignment horizontal="center" vertical="center"/>
    </xf>
    <xf numFmtId="9" fontId="12" fillId="9" borderId="50" xfId="0" applyNumberFormat="1" applyFont="1" applyFill="1" applyBorder="1" applyAlignment="1">
      <alignment horizontal="center" vertical="center" wrapText="1"/>
    </xf>
    <xf numFmtId="3" fontId="12" fillId="9" borderId="51" xfId="0" applyNumberFormat="1" applyFont="1" applyFill="1" applyBorder="1" applyAlignment="1">
      <alignment horizontal="center" vertical="center"/>
    </xf>
    <xf numFmtId="3" fontId="12" fillId="9" borderId="50" xfId="0" applyNumberFormat="1" applyFont="1" applyFill="1" applyBorder="1" applyAlignment="1">
      <alignment horizontal="center" vertical="center"/>
    </xf>
    <xf numFmtId="9" fontId="12" fillId="10" borderId="50" xfId="0" applyNumberFormat="1" applyFont="1" applyFill="1" applyBorder="1" applyAlignment="1">
      <alignment horizontal="center" vertical="center" wrapText="1"/>
    </xf>
    <xf numFmtId="9" fontId="12" fillId="10" borderId="14" xfId="0" applyNumberFormat="1" applyFont="1" applyFill="1" applyBorder="1" applyAlignment="1">
      <alignment horizontal="center" vertical="center" wrapText="1"/>
    </xf>
    <xf numFmtId="3" fontId="12" fillId="10" borderId="51" xfId="0" applyNumberFormat="1" applyFont="1" applyFill="1" applyBorder="1" applyAlignment="1">
      <alignment horizontal="center" vertical="center"/>
    </xf>
    <xf numFmtId="3" fontId="12" fillId="10" borderId="50" xfId="0" applyNumberFormat="1" applyFont="1" applyFill="1" applyBorder="1" applyAlignment="1">
      <alignment horizontal="center" vertical="center"/>
    </xf>
    <xf numFmtId="9" fontId="9" fillId="2" borderId="0" xfId="0" applyNumberFormat="1" applyFont="1" applyFill="1" applyBorder="1" applyAlignment="1">
      <alignment horizontal="center" vertical="center" wrapText="1"/>
    </xf>
    <xf numFmtId="9" fontId="13" fillId="16" borderId="39" xfId="0" applyNumberFormat="1" applyFont="1" applyFill="1" applyBorder="1" applyAlignment="1">
      <alignment horizontal="center" vertical="center" wrapText="1"/>
    </xf>
    <xf numFmtId="9" fontId="13" fillId="16" borderId="6" xfId="0" applyNumberFormat="1" applyFont="1" applyFill="1" applyBorder="1" applyAlignment="1">
      <alignment horizontal="center" vertical="center"/>
    </xf>
    <xf numFmtId="9" fontId="21" fillId="11" borderId="50" xfId="0" applyNumberFormat="1" applyFont="1" applyFill="1" applyBorder="1" applyAlignment="1">
      <alignment horizontal="center" vertical="center" wrapText="1"/>
    </xf>
    <xf numFmtId="9" fontId="21" fillId="11" borderId="14" xfId="0" applyNumberFormat="1" applyFont="1" applyFill="1" applyBorder="1" applyAlignment="1">
      <alignment horizontal="center" vertical="center" wrapText="1"/>
    </xf>
    <xf numFmtId="9" fontId="23" fillId="5" borderId="14" xfId="0" applyNumberFormat="1" applyFont="1" applyFill="1" applyBorder="1" applyAlignment="1">
      <alignment horizontal="center" vertical="center"/>
    </xf>
    <xf numFmtId="9" fontId="24" fillId="16" borderId="60" xfId="0" applyNumberFormat="1" applyFont="1" applyFill="1" applyBorder="1" applyAlignment="1">
      <alignment horizontal="center" vertical="center"/>
    </xf>
    <xf numFmtId="9" fontId="22" fillId="0" borderId="61" xfId="0" applyNumberFormat="1" applyFont="1" applyBorder="1" applyAlignment="1">
      <alignment horizontal="center" vertical="center" wrapText="1"/>
    </xf>
    <xf numFmtId="9" fontId="24" fillId="16" borderId="61" xfId="0" applyNumberFormat="1" applyFont="1" applyFill="1" applyBorder="1" applyAlignment="1">
      <alignment horizontal="center" vertical="center" wrapText="1"/>
    </xf>
    <xf numFmtId="9" fontId="22" fillId="0" borderId="76" xfId="0" applyNumberFormat="1" applyFont="1" applyBorder="1" applyAlignment="1">
      <alignment horizontal="center" vertical="center" wrapText="1"/>
    </xf>
    <xf numFmtId="9" fontId="23" fillId="6" borderId="14" xfId="0" applyNumberFormat="1" applyFont="1" applyFill="1" applyBorder="1" applyAlignment="1">
      <alignment horizontal="center" vertical="center" wrapText="1"/>
    </xf>
    <xf numFmtId="9" fontId="24" fillId="16" borderId="60" xfId="0" applyNumberFormat="1" applyFont="1" applyFill="1" applyBorder="1" applyAlignment="1">
      <alignment horizontal="center" vertical="center" wrapText="1"/>
    </xf>
    <xf numFmtId="9" fontId="23" fillId="7" borderId="14" xfId="0" applyNumberFormat="1" applyFont="1" applyFill="1" applyBorder="1" applyAlignment="1">
      <alignment horizontal="center" vertical="center" wrapText="1"/>
    </xf>
    <xf numFmtId="9" fontId="23" fillId="8" borderId="14" xfId="0" applyNumberFormat="1" applyFont="1" applyFill="1" applyBorder="1" applyAlignment="1">
      <alignment horizontal="center" vertical="center" wrapText="1"/>
    </xf>
    <xf numFmtId="9" fontId="23" fillId="9" borderId="14" xfId="0" applyNumberFormat="1" applyFont="1" applyFill="1" applyBorder="1" applyAlignment="1">
      <alignment horizontal="center" vertical="center" wrapText="1"/>
    </xf>
    <xf numFmtId="9" fontId="23" fillId="10" borderId="14" xfId="0" applyNumberFormat="1" applyFont="1" applyFill="1" applyBorder="1" applyAlignment="1">
      <alignment horizontal="center" vertical="center" wrapText="1"/>
    </xf>
    <xf numFmtId="9" fontId="9" fillId="0" borderId="2" xfId="0" applyNumberFormat="1" applyFont="1" applyBorder="1" applyAlignment="1">
      <alignment horizontal="center" vertical="center"/>
    </xf>
    <xf numFmtId="9" fontId="9" fillId="0" borderId="28" xfId="0" applyNumberFormat="1" applyFont="1" applyBorder="1" applyAlignment="1">
      <alignment horizontal="center" vertical="center"/>
    </xf>
    <xf numFmtId="9" fontId="9" fillId="0" borderId="34" xfId="0" applyNumberFormat="1" applyFont="1" applyBorder="1" applyAlignment="1">
      <alignment horizontal="center" vertical="center"/>
    </xf>
    <xf numFmtId="9" fontId="9" fillId="0" borderId="3" xfId="0" applyNumberFormat="1" applyFont="1" applyBorder="1" applyAlignment="1">
      <alignment horizontal="center" vertical="center"/>
    </xf>
    <xf numFmtId="9" fontId="9" fillId="0" borderId="26" xfId="0" applyNumberFormat="1" applyFont="1" applyBorder="1" applyAlignment="1">
      <alignment horizontal="center" vertical="center"/>
    </xf>
    <xf numFmtId="9" fontId="9" fillId="0" borderId="19" xfId="0" applyNumberFormat="1" applyFont="1" applyBorder="1" applyAlignment="1">
      <alignment horizontal="center" vertical="center"/>
    </xf>
    <xf numFmtId="0" fontId="10" fillId="0" borderId="55" xfId="0" applyFont="1" applyBorder="1" applyAlignment="1">
      <alignment horizontal="center" vertical="center"/>
    </xf>
    <xf numFmtId="0" fontId="10" fillId="0" borderId="53" xfId="0" applyFont="1" applyBorder="1" applyAlignment="1">
      <alignment horizontal="center" vertical="center"/>
    </xf>
    <xf numFmtId="9" fontId="9" fillId="0" borderId="3" xfId="0" applyNumberFormat="1" applyFont="1" applyBorder="1"/>
    <xf numFmtId="9" fontId="9" fillId="0" borderId="29" xfId="0" applyNumberFormat="1" applyFont="1" applyBorder="1" applyAlignment="1">
      <alignment horizontal="center" vertical="center"/>
    </xf>
    <xf numFmtId="9" fontId="9" fillId="0" borderId="35" xfId="0" applyNumberFormat="1" applyFont="1" applyBorder="1" applyAlignment="1">
      <alignment horizontal="center" vertical="center"/>
    </xf>
    <xf numFmtId="9" fontId="9" fillId="0" borderId="34" xfId="0" applyNumberFormat="1" applyFont="1" applyBorder="1"/>
    <xf numFmtId="0" fontId="9" fillId="0" borderId="39" xfId="0" applyFont="1" applyBorder="1" applyAlignment="1">
      <alignment horizontal="justify" vertical="center"/>
    </xf>
    <xf numFmtId="0" fontId="9" fillId="0" borderId="18" xfId="0" applyFont="1" applyBorder="1" applyAlignment="1">
      <alignment horizontal="justify" vertical="center"/>
    </xf>
    <xf numFmtId="0" fontId="9" fillId="0" borderId="5" xfId="0" applyFont="1" applyBorder="1" applyAlignment="1">
      <alignment horizontal="justify" vertical="center"/>
    </xf>
    <xf numFmtId="9" fontId="9" fillId="0" borderId="33" xfId="0" applyNumberFormat="1" applyFont="1" applyBorder="1" applyAlignment="1">
      <alignment horizontal="center" vertical="center"/>
    </xf>
    <xf numFmtId="9" fontId="9" fillId="0" borderId="8" xfId="0" applyNumberFormat="1" applyFont="1" applyBorder="1" applyAlignment="1">
      <alignment horizontal="center" vertical="center"/>
    </xf>
    <xf numFmtId="0" fontId="10" fillId="0" borderId="51" xfId="0" applyFont="1" applyBorder="1" applyAlignment="1">
      <alignment horizontal="center" vertical="center" wrapText="1"/>
    </xf>
    <xf numFmtId="0" fontId="10" fillId="0" borderId="50" xfId="0" applyFont="1" applyBorder="1" applyAlignment="1">
      <alignment horizontal="center" vertical="center" wrapText="1"/>
    </xf>
    <xf numFmtId="3" fontId="9" fillId="0" borderId="27" xfId="0" applyNumberFormat="1" applyFont="1" applyBorder="1" applyAlignment="1">
      <alignment horizontal="justify" vertical="center" wrapText="1"/>
    </xf>
    <xf numFmtId="3" fontId="9" fillId="0" borderId="29" xfId="0" applyNumberFormat="1" applyFont="1" applyBorder="1" applyAlignment="1">
      <alignment horizontal="justify" vertical="center" wrapText="1"/>
    </xf>
    <xf numFmtId="3" fontId="9" fillId="0" borderId="30" xfId="0" applyNumberFormat="1" applyFont="1" applyBorder="1" applyAlignment="1">
      <alignment horizontal="justify" vertical="center" wrapText="1"/>
    </xf>
    <xf numFmtId="3" fontId="9" fillId="0" borderId="35" xfId="0" applyNumberFormat="1" applyFont="1" applyBorder="1" applyAlignment="1">
      <alignment horizontal="justify" vertical="center" wrapText="1"/>
    </xf>
    <xf numFmtId="3" fontId="9" fillId="0" borderId="33" xfId="0" applyNumberFormat="1" applyFont="1" applyBorder="1" applyAlignment="1">
      <alignment horizontal="justify" vertical="center" wrapText="1"/>
    </xf>
    <xf numFmtId="3" fontId="9" fillId="2" borderId="0" xfId="0" applyNumberFormat="1" applyFont="1" applyFill="1" applyBorder="1" applyAlignment="1">
      <alignment horizontal="justify" vertical="center" wrapText="1"/>
    </xf>
    <xf numFmtId="3" fontId="9" fillId="3" borderId="12" xfId="0" applyNumberFormat="1" applyFont="1" applyFill="1" applyBorder="1" applyAlignment="1">
      <alignment horizontal="justify" vertical="center" wrapText="1"/>
    </xf>
    <xf numFmtId="0" fontId="9" fillId="2" borderId="40" xfId="0" applyFont="1" applyFill="1" applyBorder="1" applyAlignment="1">
      <alignment horizontal="center" vertical="center" wrapText="1"/>
    </xf>
    <xf numFmtId="0" fontId="9" fillId="3" borderId="13" xfId="0" applyFont="1" applyFill="1" applyBorder="1" applyAlignment="1">
      <alignment horizontal="center" vertical="center" wrapText="1"/>
    </xf>
    <xf numFmtId="3" fontId="9" fillId="2" borderId="12" xfId="0" applyNumberFormat="1" applyFont="1" applyFill="1" applyBorder="1" applyAlignment="1">
      <alignment horizontal="justify" vertical="center" wrapText="1"/>
    </xf>
    <xf numFmtId="3" fontId="9" fillId="0" borderId="52" xfId="0" applyNumberFormat="1" applyFont="1" applyBorder="1" applyAlignment="1">
      <alignment horizontal="justify" vertical="center" wrapText="1"/>
    </xf>
    <xf numFmtId="0" fontId="9" fillId="2" borderId="13" xfId="0" applyFont="1" applyFill="1" applyBorder="1" applyAlignment="1">
      <alignment horizontal="center" vertical="center" wrapText="1"/>
    </xf>
    <xf numFmtId="3" fontId="9" fillId="0" borderId="57" xfId="0" applyNumberFormat="1" applyFont="1" applyBorder="1" applyAlignment="1">
      <alignment horizontal="justify" vertical="center" wrapText="1"/>
    </xf>
    <xf numFmtId="3" fontId="9" fillId="0" borderId="49" xfId="0" applyNumberFormat="1" applyFont="1" applyBorder="1" applyAlignment="1">
      <alignment horizontal="justify" vertical="center" wrapText="1"/>
    </xf>
    <xf numFmtId="3" fontId="9" fillId="0" borderId="29" xfId="0" applyNumberFormat="1" applyFont="1" applyFill="1" applyBorder="1" applyAlignment="1">
      <alignment horizontal="justify" vertical="center" wrapText="1"/>
    </xf>
    <xf numFmtId="3" fontId="9" fillId="0" borderId="49" xfId="0" applyNumberFormat="1" applyFont="1" applyFill="1" applyBorder="1" applyAlignment="1">
      <alignment horizontal="justify" vertical="center" wrapText="1"/>
    </xf>
    <xf numFmtId="3" fontId="9" fillId="0" borderId="52" xfId="0" applyNumberFormat="1" applyFont="1" applyFill="1" applyBorder="1" applyAlignment="1">
      <alignment horizontal="justify" vertical="center" wrapText="1"/>
    </xf>
    <xf numFmtId="3" fontId="9" fillId="0" borderId="57" xfId="0" applyNumberFormat="1" applyFont="1" applyFill="1" applyBorder="1" applyAlignment="1">
      <alignment horizontal="justify" vertical="center" wrapText="1"/>
    </xf>
    <xf numFmtId="3" fontId="9" fillId="2" borderId="23" xfId="0" applyNumberFormat="1" applyFont="1" applyFill="1" applyBorder="1" applyAlignment="1">
      <alignment horizontal="justify" vertical="center" wrapText="1"/>
    </xf>
    <xf numFmtId="9" fontId="10" fillId="0" borderId="6" xfId="0" applyNumberFormat="1" applyFont="1" applyBorder="1" applyAlignment="1">
      <alignment horizontal="center" vertical="center"/>
    </xf>
    <xf numFmtId="9" fontId="10" fillId="0" borderId="17" xfId="0" applyNumberFormat="1" applyFont="1" applyBorder="1" applyAlignment="1">
      <alignment horizontal="center" vertical="center"/>
    </xf>
    <xf numFmtId="9" fontId="10" fillId="0" borderId="4" xfId="0" applyNumberFormat="1" applyFont="1" applyBorder="1" applyAlignment="1">
      <alignment horizontal="center" vertical="center"/>
    </xf>
    <xf numFmtId="9" fontId="25" fillId="16" borderId="67" xfId="0" applyNumberFormat="1" applyFont="1" applyFill="1" applyBorder="1" applyAlignment="1">
      <alignment horizontal="center" vertical="center"/>
    </xf>
    <xf numFmtId="9" fontId="25" fillId="0" borderId="79" xfId="0" applyNumberFormat="1" applyFont="1" applyBorder="1" applyAlignment="1">
      <alignment horizontal="center" vertical="center" wrapText="1"/>
    </xf>
    <xf numFmtId="9" fontId="25" fillId="16" borderId="79" xfId="0" applyNumberFormat="1" applyFont="1" applyFill="1" applyBorder="1" applyAlignment="1">
      <alignment horizontal="center" vertical="center" wrapText="1"/>
    </xf>
    <xf numFmtId="9" fontId="25" fillId="0" borderId="80" xfId="0" applyNumberFormat="1" applyFont="1" applyBorder="1" applyAlignment="1">
      <alignment horizontal="center" vertical="center" wrapText="1"/>
    </xf>
    <xf numFmtId="9" fontId="25" fillId="16" borderId="67" xfId="0" applyNumberFormat="1" applyFont="1" applyFill="1" applyBorder="1" applyAlignment="1">
      <alignment horizontal="center" vertical="center" wrapText="1"/>
    </xf>
    <xf numFmtId="0" fontId="18" fillId="2" borderId="0" xfId="0" applyFont="1" applyFill="1" applyBorder="1" applyAlignment="1">
      <alignment horizontal="center" vertical="center"/>
    </xf>
    <xf numFmtId="9" fontId="18" fillId="2" borderId="0" xfId="0" applyNumberFormat="1" applyFont="1" applyFill="1" applyBorder="1" applyAlignment="1">
      <alignment horizontal="center" vertical="center"/>
    </xf>
    <xf numFmtId="0" fontId="18" fillId="2" borderId="23" xfId="0" applyFont="1" applyFill="1" applyBorder="1" applyAlignment="1">
      <alignment horizontal="center" vertical="center"/>
    </xf>
    <xf numFmtId="0" fontId="18" fillId="2" borderId="12" xfId="0" applyFont="1" applyFill="1" applyBorder="1" applyAlignment="1">
      <alignment horizontal="center" vertical="center"/>
    </xf>
    <xf numFmtId="0" fontId="3" fillId="2" borderId="23" xfId="0" applyFont="1" applyFill="1" applyBorder="1" applyAlignment="1">
      <alignment horizontal="center" vertical="center"/>
    </xf>
    <xf numFmtId="0" fontId="3" fillId="2" borderId="12" xfId="0" applyFont="1" applyFill="1" applyBorder="1" applyAlignment="1">
      <alignment horizontal="center" vertical="center"/>
    </xf>
    <xf numFmtId="3" fontId="21" fillId="11" borderId="51" xfId="0" applyNumberFormat="1" applyFont="1" applyFill="1" applyBorder="1" applyAlignment="1">
      <alignment horizontal="center" vertical="center"/>
    </xf>
    <xf numFmtId="3" fontId="21" fillId="11" borderId="50" xfId="0" applyNumberFormat="1" applyFont="1" applyFill="1" applyBorder="1" applyAlignment="1">
      <alignment horizontal="center" vertical="center"/>
    </xf>
    <xf numFmtId="9" fontId="26" fillId="11" borderId="50" xfId="0" applyNumberFormat="1" applyFont="1" applyFill="1" applyBorder="1" applyAlignment="1" applyProtection="1">
      <alignment horizontal="center" vertical="center"/>
    </xf>
    <xf numFmtId="9" fontId="26" fillId="11" borderId="47" xfId="0" applyNumberFormat="1" applyFont="1" applyFill="1" applyBorder="1" applyAlignment="1" applyProtection="1">
      <alignment horizontal="center" vertical="center"/>
    </xf>
    <xf numFmtId="9" fontId="13" fillId="16" borderId="39" xfId="0" applyNumberFormat="1" applyFont="1" applyFill="1" applyBorder="1" applyAlignment="1">
      <alignment horizontal="center" vertical="center"/>
    </xf>
    <xf numFmtId="0" fontId="10" fillId="0" borderId="47" xfId="0" applyFont="1" applyBorder="1" applyAlignment="1">
      <alignment horizontal="center" vertical="center" wrapText="1"/>
    </xf>
    <xf numFmtId="0" fontId="27" fillId="0" borderId="0" xfId="0" applyFont="1" applyAlignment="1"/>
    <xf numFmtId="0" fontId="27" fillId="0" borderId="0" xfId="0" applyFont="1" applyAlignment="1">
      <alignment horizontal="center"/>
    </xf>
    <xf numFmtId="0" fontId="28" fillId="0" borderId="0" xfId="0" applyFont="1"/>
    <xf numFmtId="9" fontId="29" fillId="14" borderId="36" xfId="0" applyNumberFormat="1" applyFont="1" applyFill="1" applyBorder="1" applyAlignment="1">
      <alignment horizontal="center" vertical="center" wrapText="1"/>
    </xf>
    <xf numFmtId="9" fontId="29" fillId="14" borderId="25" xfId="0" applyNumberFormat="1" applyFont="1" applyFill="1" applyBorder="1" applyAlignment="1">
      <alignment horizontal="center" vertical="center" wrapText="1"/>
    </xf>
    <xf numFmtId="9" fontId="29" fillId="14" borderId="37" xfId="0" applyNumberFormat="1" applyFont="1" applyFill="1" applyBorder="1" applyAlignment="1">
      <alignment horizontal="center" vertical="center" wrapText="1"/>
    </xf>
    <xf numFmtId="9" fontId="29" fillId="14" borderId="32" xfId="0" applyNumberFormat="1" applyFont="1" applyFill="1" applyBorder="1" applyAlignment="1">
      <alignment horizontal="center" vertical="center" wrapText="1"/>
    </xf>
    <xf numFmtId="9" fontId="29" fillId="14" borderId="21" xfId="0" applyNumberFormat="1"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0" borderId="0" xfId="0" applyFont="1"/>
    <xf numFmtId="9" fontId="29" fillId="14" borderId="69" xfId="0" applyNumberFormat="1" applyFont="1" applyFill="1" applyBorder="1" applyAlignment="1">
      <alignment horizontal="center" vertical="center" wrapText="1"/>
    </xf>
    <xf numFmtId="9" fontId="29" fillId="14" borderId="64" xfId="0" applyNumberFormat="1" applyFont="1" applyFill="1" applyBorder="1" applyAlignment="1">
      <alignment horizontal="center" vertical="center" wrapText="1"/>
    </xf>
    <xf numFmtId="9" fontId="29" fillId="14" borderId="78" xfId="0" applyNumberFormat="1" applyFont="1" applyFill="1" applyBorder="1" applyAlignment="1">
      <alignment horizontal="center" vertical="center" wrapText="1"/>
    </xf>
    <xf numFmtId="9" fontId="29" fillId="14" borderId="73" xfId="0" applyNumberFormat="1" applyFont="1" applyFill="1" applyBorder="1" applyAlignment="1">
      <alignment horizontal="center" vertical="center" wrapText="1"/>
    </xf>
    <xf numFmtId="9" fontId="29" fillId="14" borderId="74" xfId="0" applyNumberFormat="1" applyFont="1" applyFill="1" applyBorder="1" applyAlignment="1">
      <alignment horizontal="center" vertical="center" wrapText="1"/>
    </xf>
    <xf numFmtId="9" fontId="5" fillId="14" borderId="24" xfId="0" applyNumberFormat="1" applyFont="1" applyFill="1" applyBorder="1" applyAlignment="1">
      <alignment horizontal="center" vertical="center" wrapText="1"/>
    </xf>
    <xf numFmtId="9" fontId="5" fillId="14" borderId="17" xfId="0" applyNumberFormat="1" applyFont="1" applyFill="1" applyBorder="1" applyAlignment="1">
      <alignment horizontal="center" vertical="center" wrapText="1"/>
    </xf>
    <xf numFmtId="9" fontId="5" fillId="14" borderId="4" xfId="0" applyNumberFormat="1" applyFont="1" applyFill="1" applyBorder="1" applyAlignment="1">
      <alignment horizontal="center" vertical="center" wrapText="1"/>
    </xf>
    <xf numFmtId="9" fontId="5" fillId="14" borderId="6" xfId="0" applyNumberFormat="1" applyFont="1" applyFill="1" applyBorder="1" applyAlignment="1">
      <alignment horizontal="center" vertical="center" wrapText="1"/>
    </xf>
    <xf numFmtId="9" fontId="5" fillId="14" borderId="10" xfId="0" applyNumberFormat="1" applyFont="1" applyFill="1" applyBorder="1" applyAlignment="1">
      <alignment horizontal="center" vertical="center" wrapText="1"/>
    </xf>
    <xf numFmtId="9" fontId="18" fillId="14" borderId="68" xfId="0" applyNumberFormat="1" applyFont="1" applyFill="1" applyBorder="1" applyAlignment="1">
      <alignment horizontal="center" vertical="center" wrapText="1"/>
    </xf>
    <xf numFmtId="9" fontId="18" fillId="14" borderId="79" xfId="0" applyNumberFormat="1" applyFont="1" applyFill="1" applyBorder="1" applyAlignment="1">
      <alignment horizontal="center" vertical="center" wrapText="1"/>
    </xf>
    <xf numFmtId="9" fontId="18" fillId="14" borderId="77" xfId="0" applyNumberFormat="1" applyFont="1" applyFill="1" applyBorder="1" applyAlignment="1">
      <alignment horizontal="center" vertical="center" wrapText="1"/>
    </xf>
    <xf numFmtId="9" fontId="18" fillId="14" borderId="67" xfId="0" applyNumberFormat="1" applyFont="1" applyFill="1" applyBorder="1" applyAlignment="1">
      <alignment horizontal="center" vertical="center" wrapText="1"/>
    </xf>
    <xf numFmtId="9" fontId="18" fillId="14" borderId="80" xfId="0" applyNumberFormat="1" applyFont="1" applyFill="1" applyBorder="1" applyAlignment="1">
      <alignment horizontal="center" vertical="center" wrapText="1"/>
    </xf>
    <xf numFmtId="9" fontId="26" fillId="14" borderId="24" xfId="0" applyNumberFormat="1" applyFont="1" applyFill="1" applyBorder="1" applyAlignment="1">
      <alignment horizontal="center" vertical="center" wrapText="1"/>
    </xf>
    <xf numFmtId="9" fontId="26" fillId="14" borderId="17" xfId="0" applyNumberFormat="1" applyFont="1" applyFill="1" applyBorder="1" applyAlignment="1">
      <alignment horizontal="center" vertical="center" wrapText="1"/>
    </xf>
    <xf numFmtId="9" fontId="26" fillId="14" borderId="4" xfId="0" applyNumberFormat="1" applyFont="1" applyFill="1" applyBorder="1" applyAlignment="1">
      <alignment horizontal="center" vertical="center" wrapText="1"/>
    </xf>
    <xf numFmtId="9" fontId="26" fillId="14" borderId="6" xfId="0" applyNumberFormat="1" applyFont="1" applyFill="1" applyBorder="1" applyAlignment="1">
      <alignment horizontal="center" vertical="center" wrapText="1"/>
    </xf>
    <xf numFmtId="9" fontId="26" fillId="14" borderId="10" xfId="0" applyNumberFormat="1" applyFont="1" applyFill="1" applyBorder="1" applyAlignment="1">
      <alignment horizontal="center" vertical="center" wrapText="1"/>
    </xf>
    <xf numFmtId="9" fontId="21" fillId="2" borderId="0" xfId="0" applyNumberFormat="1" applyFont="1" applyFill="1" applyBorder="1" applyAlignment="1">
      <alignment horizontal="center" vertical="center" wrapText="1"/>
    </xf>
    <xf numFmtId="9" fontId="18" fillId="14" borderId="12" xfId="0" applyNumberFormat="1" applyFont="1" applyFill="1" applyBorder="1" applyAlignment="1">
      <alignment horizontal="center" vertical="center" wrapText="1"/>
    </xf>
    <xf numFmtId="9" fontId="29" fillId="14" borderId="13" xfId="0" applyNumberFormat="1" applyFont="1" applyFill="1" applyBorder="1" applyAlignment="1">
      <alignment horizontal="center" vertical="center" wrapText="1"/>
    </xf>
    <xf numFmtId="9" fontId="26" fillId="14" borderId="45" xfId="0" applyNumberFormat="1" applyFont="1" applyFill="1" applyBorder="1" applyAlignment="1">
      <alignment horizontal="center" vertical="center" wrapText="1"/>
    </xf>
    <xf numFmtId="0" fontId="10" fillId="0" borderId="0" xfId="0" applyFont="1" applyBorder="1" applyAlignment="1">
      <alignment wrapText="1"/>
    </xf>
    <xf numFmtId="9" fontId="10" fillId="0" borderId="0" xfId="0" applyNumberFormat="1" applyFont="1" applyBorder="1" applyAlignment="1"/>
    <xf numFmtId="9" fontId="9" fillId="0" borderId="31" xfId="0" applyNumberFormat="1" applyFont="1" applyBorder="1"/>
    <xf numFmtId="9" fontId="9" fillId="0" borderId="8" xfId="0" applyNumberFormat="1" applyFont="1" applyBorder="1"/>
    <xf numFmtId="0" fontId="10" fillId="0" borderId="51" xfId="0" applyFont="1" applyBorder="1" applyAlignment="1">
      <alignment horizontal="center" vertical="center"/>
    </xf>
    <xf numFmtId="0" fontId="10" fillId="0" borderId="50" xfId="0" applyFont="1" applyBorder="1" applyAlignment="1">
      <alignment horizontal="center" vertical="center"/>
    </xf>
    <xf numFmtId="9" fontId="10" fillId="0" borderId="32" xfId="0" applyNumberFormat="1" applyFont="1" applyBorder="1" applyAlignment="1">
      <alignment horizontal="center" vertical="center"/>
    </xf>
    <xf numFmtId="9" fontId="10" fillId="0" borderId="37" xfId="0" applyNumberFormat="1" applyFont="1" applyBorder="1" applyAlignment="1">
      <alignment horizontal="center" vertical="center"/>
    </xf>
    <xf numFmtId="9" fontId="10" fillId="0" borderId="0" xfId="0" applyNumberFormat="1" applyFont="1" applyBorder="1" applyAlignment="1">
      <alignment vertical="center"/>
    </xf>
    <xf numFmtId="9" fontId="9" fillId="0" borderId="31" xfId="0" applyNumberFormat="1" applyFont="1" applyBorder="1" applyAlignment="1">
      <alignment horizontal="center" vertical="center"/>
    </xf>
    <xf numFmtId="9" fontId="10" fillId="0" borderId="25" xfId="0" applyNumberFormat="1" applyFont="1" applyBorder="1" applyAlignment="1">
      <alignment horizontal="center" vertical="center"/>
    </xf>
    <xf numFmtId="0" fontId="10" fillId="0" borderId="44" xfId="0" applyFont="1" applyBorder="1" applyAlignment="1">
      <alignment wrapText="1"/>
    </xf>
    <xf numFmtId="9" fontId="10" fillId="0" borderId="44" xfId="0" applyNumberFormat="1" applyFont="1" applyBorder="1" applyAlignment="1">
      <alignment vertical="center"/>
    </xf>
    <xf numFmtId="9" fontId="5" fillId="14" borderId="41" xfId="0" applyNumberFormat="1" applyFont="1" applyFill="1" applyBorder="1" applyAlignment="1">
      <alignment horizontal="center" vertical="center" wrapText="1"/>
    </xf>
    <xf numFmtId="9" fontId="18" fillId="14" borderId="0" xfId="0" applyNumberFormat="1" applyFont="1" applyFill="1" applyBorder="1" applyAlignment="1">
      <alignment horizontal="center" vertical="center" wrapText="1"/>
    </xf>
    <xf numFmtId="9" fontId="29" fillId="14" borderId="38" xfId="0" applyNumberFormat="1" applyFont="1" applyFill="1" applyBorder="1" applyAlignment="1">
      <alignment horizontal="center" vertical="center" wrapText="1"/>
    </xf>
    <xf numFmtId="9" fontId="26" fillId="14" borderId="41" xfId="0" applyNumberFormat="1" applyFont="1" applyFill="1" applyBorder="1" applyAlignment="1">
      <alignment horizontal="center" vertical="center" wrapText="1"/>
    </xf>
    <xf numFmtId="9" fontId="10" fillId="0" borderId="36" xfId="0" applyNumberFormat="1" applyFont="1" applyBorder="1" applyAlignment="1">
      <alignment horizontal="center" vertical="center"/>
    </xf>
    <xf numFmtId="0" fontId="10" fillId="0" borderId="44" xfId="0" applyFont="1" applyBorder="1" applyAlignment="1">
      <alignment vertical="center"/>
    </xf>
    <xf numFmtId="9" fontId="26" fillId="14" borderId="19" xfId="0" applyNumberFormat="1" applyFont="1" applyFill="1" applyBorder="1" applyAlignment="1">
      <alignment horizontal="center" vertical="center" wrapText="1"/>
    </xf>
    <xf numFmtId="9" fontId="26" fillId="14" borderId="2" xfId="0" applyNumberFormat="1" applyFont="1" applyFill="1" applyBorder="1" applyAlignment="1">
      <alignment horizontal="center" vertical="center" wrapText="1"/>
    </xf>
    <xf numFmtId="9" fontId="26" fillId="14" borderId="3" xfId="0" applyNumberFormat="1" applyFont="1" applyFill="1" applyBorder="1" applyAlignment="1">
      <alignment horizontal="center" vertical="center" wrapText="1"/>
    </xf>
    <xf numFmtId="9" fontId="26" fillId="14" borderId="8" xfId="0" applyNumberFormat="1" applyFont="1" applyFill="1" applyBorder="1" applyAlignment="1">
      <alignment horizontal="center" vertical="center" wrapText="1"/>
    </xf>
    <xf numFmtId="9" fontId="26" fillId="14" borderId="9" xfId="0" applyNumberFormat="1" applyFont="1" applyFill="1" applyBorder="1" applyAlignment="1">
      <alignment horizontal="center" vertical="center" wrapText="1"/>
    </xf>
    <xf numFmtId="9" fontId="31" fillId="5" borderId="45" xfId="0" applyNumberFormat="1" applyFont="1" applyFill="1" applyBorder="1" applyAlignment="1" applyProtection="1">
      <alignment horizontal="center" vertical="center"/>
    </xf>
    <xf numFmtId="9" fontId="31" fillId="5" borderId="47" xfId="0" applyNumberFormat="1" applyFont="1" applyFill="1" applyBorder="1" applyAlignment="1" applyProtection="1">
      <alignment horizontal="center" vertical="center"/>
    </xf>
    <xf numFmtId="9" fontId="5" fillId="16" borderId="6" xfId="0" applyNumberFormat="1" applyFont="1" applyFill="1" applyBorder="1" applyAlignment="1" applyProtection="1">
      <alignment horizontal="center" vertical="center"/>
    </xf>
    <xf numFmtId="9" fontId="5" fillId="16" borderId="32" xfId="0" applyNumberFormat="1" applyFont="1" applyFill="1" applyBorder="1" applyAlignment="1" applyProtection="1">
      <alignment horizontal="center" vertical="center"/>
    </xf>
    <xf numFmtId="9" fontId="5" fillId="0" borderId="17" xfId="0" applyNumberFormat="1" applyFont="1" applyBorder="1" applyAlignment="1" applyProtection="1">
      <alignment horizontal="center" vertical="center"/>
    </xf>
    <xf numFmtId="9" fontId="5" fillId="0" borderId="25" xfId="0" applyNumberFormat="1" applyFont="1" applyBorder="1" applyAlignment="1" applyProtection="1">
      <alignment horizontal="center" vertical="center"/>
    </xf>
    <xf numFmtId="9" fontId="5" fillId="16" borderId="17" xfId="0" applyNumberFormat="1" applyFont="1" applyFill="1" applyBorder="1" applyAlignment="1" applyProtection="1">
      <alignment horizontal="center" vertical="center"/>
    </xf>
    <xf numFmtId="9" fontId="5" fillId="16" borderId="25" xfId="0" applyNumberFormat="1" applyFont="1" applyFill="1" applyBorder="1" applyAlignment="1" applyProtection="1">
      <alignment horizontal="center" vertical="center"/>
    </xf>
    <xf numFmtId="9" fontId="5" fillId="0" borderId="10" xfId="0" applyNumberFormat="1" applyFont="1" applyBorder="1" applyAlignment="1" applyProtection="1">
      <alignment horizontal="center" vertical="center"/>
    </xf>
    <xf numFmtId="9" fontId="5" fillId="0" borderId="21" xfId="0" applyNumberFormat="1" applyFont="1" applyBorder="1" applyAlignment="1" applyProtection="1">
      <alignment horizontal="center" vertical="center"/>
    </xf>
    <xf numFmtId="9" fontId="31" fillId="6" borderId="45" xfId="0" applyNumberFormat="1" applyFont="1" applyFill="1" applyBorder="1" applyAlignment="1" applyProtection="1">
      <alignment horizontal="center" vertical="center"/>
    </xf>
    <xf numFmtId="9" fontId="31" fillId="6" borderId="47" xfId="0" applyNumberFormat="1" applyFont="1" applyFill="1" applyBorder="1" applyAlignment="1" applyProtection="1">
      <alignment horizontal="center" vertical="center"/>
    </xf>
    <xf numFmtId="9" fontId="12" fillId="7" borderId="45" xfId="0" applyNumberFormat="1" applyFont="1" applyFill="1" applyBorder="1" applyAlignment="1" applyProtection="1">
      <alignment horizontal="center" vertical="center"/>
    </xf>
    <xf numFmtId="9" fontId="12" fillId="7" borderId="47" xfId="0" applyNumberFormat="1" applyFont="1" applyFill="1" applyBorder="1" applyAlignment="1" applyProtection="1">
      <alignment horizontal="center" vertical="center"/>
    </xf>
    <xf numFmtId="9" fontId="12" fillId="19" borderId="45" xfId="0" applyNumberFormat="1" applyFont="1" applyFill="1" applyBorder="1" applyAlignment="1" applyProtection="1">
      <alignment horizontal="center" vertical="center"/>
    </xf>
    <xf numFmtId="9" fontId="12" fillId="19" borderId="47" xfId="0" applyNumberFormat="1" applyFont="1" applyFill="1" applyBorder="1" applyAlignment="1" applyProtection="1">
      <alignment horizontal="center" vertical="center"/>
    </xf>
    <xf numFmtId="9" fontId="12" fillId="9" borderId="45" xfId="0" applyNumberFormat="1" applyFont="1" applyFill="1" applyBorder="1" applyAlignment="1" applyProtection="1">
      <alignment horizontal="center" vertical="center"/>
    </xf>
    <xf numFmtId="9" fontId="12" fillId="9" borderId="47" xfId="0" applyNumberFormat="1" applyFont="1" applyFill="1" applyBorder="1" applyAlignment="1" applyProtection="1">
      <alignment horizontal="center" vertical="center"/>
    </xf>
    <xf numFmtId="9" fontId="12" fillId="10" borderId="45" xfId="0" applyNumberFormat="1" applyFont="1" applyFill="1" applyBorder="1" applyAlignment="1" applyProtection="1">
      <alignment horizontal="center" vertical="center"/>
    </xf>
    <xf numFmtId="9" fontId="12" fillId="10" borderId="47" xfId="0" applyNumberFormat="1" applyFont="1" applyFill="1" applyBorder="1" applyAlignment="1" applyProtection="1">
      <alignment horizontal="center" vertical="center"/>
    </xf>
    <xf numFmtId="0" fontId="21" fillId="0" borderId="0" xfId="0" applyFont="1"/>
    <xf numFmtId="0" fontId="22" fillId="0" borderId="0" xfId="0" applyFont="1"/>
    <xf numFmtId="0" fontId="21" fillId="0" borderId="0" xfId="0" applyFont="1" applyAlignment="1">
      <alignment vertical="center"/>
    </xf>
    <xf numFmtId="9" fontId="32" fillId="5" borderId="12" xfId="0" applyNumberFormat="1" applyFont="1" applyFill="1" applyBorder="1" applyAlignment="1">
      <alignment horizontal="center" vertical="center"/>
    </xf>
    <xf numFmtId="9" fontId="32" fillId="6" borderId="12" xfId="0" applyNumberFormat="1" applyFont="1" applyFill="1" applyBorder="1" applyAlignment="1">
      <alignment horizontal="center" vertical="center" wrapText="1"/>
    </xf>
    <xf numFmtId="9" fontId="32" fillId="7" borderId="12" xfId="0" applyNumberFormat="1" applyFont="1" applyFill="1" applyBorder="1" applyAlignment="1">
      <alignment horizontal="center" vertical="center" wrapText="1"/>
    </xf>
    <xf numFmtId="9" fontId="32" fillId="8" borderId="12" xfId="0" applyNumberFormat="1" applyFont="1" applyFill="1" applyBorder="1" applyAlignment="1">
      <alignment horizontal="center" vertical="center" wrapText="1"/>
    </xf>
    <xf numFmtId="9" fontId="32" fillId="9" borderId="12" xfId="0" applyNumberFormat="1" applyFont="1" applyFill="1" applyBorder="1" applyAlignment="1">
      <alignment horizontal="center" vertical="center" wrapText="1"/>
    </xf>
    <xf numFmtId="9" fontId="32" fillId="10" borderId="12" xfId="0" applyNumberFormat="1" applyFont="1" applyFill="1" applyBorder="1" applyAlignment="1">
      <alignment horizontal="center" vertical="center" wrapText="1"/>
    </xf>
    <xf numFmtId="9" fontId="33" fillId="11" borderId="12" xfId="0" applyNumberFormat="1" applyFont="1" applyFill="1" applyBorder="1" applyAlignment="1">
      <alignment horizontal="center" vertical="center" wrapText="1"/>
    </xf>
    <xf numFmtId="9" fontId="9" fillId="2" borderId="12" xfId="0" applyNumberFormat="1" applyFont="1" applyFill="1" applyBorder="1" applyAlignment="1">
      <alignment horizontal="center" vertical="center"/>
    </xf>
    <xf numFmtId="9" fontId="18" fillId="2" borderId="12" xfId="0" applyNumberFormat="1" applyFont="1" applyFill="1" applyBorder="1" applyAlignment="1">
      <alignment horizontal="center" vertical="center"/>
    </xf>
    <xf numFmtId="49" fontId="8" fillId="0" borderId="10" xfId="1" applyNumberFormat="1" applyFont="1" applyFill="1" applyBorder="1" applyAlignment="1">
      <alignment horizontal="center" vertical="center"/>
    </xf>
    <xf numFmtId="9" fontId="17" fillId="0" borderId="21" xfId="0" applyNumberFormat="1" applyFont="1" applyFill="1" applyBorder="1" applyAlignment="1">
      <alignment horizontal="center" vertical="center" wrapText="1"/>
    </xf>
    <xf numFmtId="0" fontId="0" fillId="0" borderId="3" xfId="0" applyFont="1" applyBorder="1" applyAlignment="1">
      <alignment horizontal="center" vertical="center" wrapText="1"/>
    </xf>
    <xf numFmtId="166" fontId="5" fillId="0" borderId="28" xfId="0" applyNumberFormat="1" applyFont="1" applyFill="1" applyBorder="1" applyAlignment="1">
      <alignment horizontal="center" vertical="center" wrapText="1"/>
    </xf>
    <xf numFmtId="168" fontId="5" fillId="0" borderId="28" xfId="0" applyNumberFormat="1" applyFont="1" applyFill="1" applyBorder="1" applyAlignment="1">
      <alignment horizontal="center" vertical="center" wrapText="1"/>
    </xf>
    <xf numFmtId="3" fontId="9" fillId="0" borderId="63" xfId="0" applyNumberFormat="1" applyFont="1" applyBorder="1" applyAlignment="1">
      <alignment horizontal="justify" vertical="center" wrapText="1"/>
    </xf>
    <xf numFmtId="0" fontId="9" fillId="0" borderId="75" xfId="0" applyFont="1" applyBorder="1" applyAlignment="1">
      <alignment horizontal="center" vertical="center" wrapText="1"/>
    </xf>
    <xf numFmtId="0" fontId="9" fillId="0" borderId="42" xfId="0" applyFont="1" applyBorder="1" applyAlignment="1">
      <alignment horizontal="left" vertical="center" wrapText="1"/>
    </xf>
    <xf numFmtId="9" fontId="25" fillId="0" borderId="67" xfId="0" applyNumberFormat="1" applyFont="1" applyBorder="1" applyAlignment="1">
      <alignment horizontal="center" vertical="center"/>
    </xf>
    <xf numFmtId="9" fontId="25" fillId="0" borderId="79" xfId="0" applyNumberFormat="1" applyFont="1" applyBorder="1" applyAlignment="1">
      <alignment horizontal="center" vertical="center"/>
    </xf>
    <xf numFmtId="9" fontId="25" fillId="0" borderId="77" xfId="0" applyNumberFormat="1" applyFont="1" applyBorder="1" applyAlignment="1">
      <alignment horizontal="center" vertical="center"/>
    </xf>
    <xf numFmtId="0" fontId="2" fillId="0" borderId="51"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wrapText="1"/>
      <protection locked="0"/>
    </xf>
    <xf numFmtId="0" fontId="2" fillId="0" borderId="47" xfId="0" applyFont="1" applyFill="1" applyBorder="1" applyAlignment="1" applyProtection="1">
      <alignment horizontal="center" vertical="center" wrapText="1"/>
      <protection locked="0"/>
    </xf>
    <xf numFmtId="3" fontId="9" fillId="0" borderId="31" xfId="0" applyNumberFormat="1" applyFont="1" applyBorder="1" applyAlignment="1">
      <alignment horizontal="center" vertical="center"/>
    </xf>
    <xf numFmtId="3" fontId="9" fillId="0" borderId="8" xfId="0" applyNumberFormat="1" applyFont="1" applyBorder="1" applyAlignment="1">
      <alignment horizontal="center" vertical="center"/>
    </xf>
    <xf numFmtId="3" fontId="9" fillId="0" borderId="34" xfId="0" applyNumberFormat="1" applyFont="1" applyBorder="1" applyAlignment="1">
      <alignment horizontal="center" vertical="center"/>
    </xf>
    <xf numFmtId="3" fontId="9" fillId="0" borderId="3" xfId="0" applyNumberFormat="1" applyFont="1" applyBorder="1" applyAlignment="1">
      <alignment horizontal="center" vertical="center"/>
    </xf>
    <xf numFmtId="9" fontId="10" fillId="0" borderId="8" xfId="0" applyNumberFormat="1" applyFont="1" applyBorder="1" applyAlignment="1">
      <alignment horizontal="center" vertical="center"/>
    </xf>
    <xf numFmtId="9" fontId="10" fillId="0" borderId="2" xfId="0" applyNumberFormat="1" applyFont="1" applyBorder="1" applyAlignment="1">
      <alignment horizontal="center" vertical="center"/>
    </xf>
    <xf numFmtId="9" fontId="10" fillId="0" borderId="3" xfId="0" applyNumberFormat="1" applyFont="1" applyBorder="1" applyAlignment="1">
      <alignment horizontal="center" vertical="center"/>
    </xf>
    <xf numFmtId="166" fontId="5" fillId="0" borderId="35"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0" fontId="3" fillId="8" borderId="2" xfId="0" applyFont="1" applyFill="1" applyBorder="1" applyAlignment="1">
      <alignment horizontal="justify" vertical="center" wrapText="1"/>
    </xf>
    <xf numFmtId="0" fontId="3" fillId="8" borderId="3" xfId="0" applyFont="1" applyFill="1" applyBorder="1" applyAlignment="1">
      <alignment horizontal="justify" vertical="center" wrapText="1"/>
    </xf>
    <xf numFmtId="0" fontId="5" fillId="21" borderId="8" xfId="0" applyFont="1" applyFill="1" applyBorder="1" applyAlignment="1">
      <alignment horizontal="justify" vertical="center" wrapText="1"/>
    </xf>
    <xf numFmtId="0" fontId="5" fillId="21" borderId="2" xfId="0" applyFont="1" applyFill="1" applyBorder="1" applyAlignment="1">
      <alignment horizontal="justify" vertical="center" wrapText="1"/>
    </xf>
    <xf numFmtId="0" fontId="3" fillId="21" borderId="2" xfId="0" applyFont="1" applyFill="1" applyBorder="1" applyAlignment="1">
      <alignment horizontal="justify" vertical="center" wrapText="1"/>
    </xf>
    <xf numFmtId="0" fontId="5" fillId="21" borderId="19" xfId="0" applyFont="1" applyFill="1" applyBorder="1" applyAlignment="1">
      <alignment horizontal="justify" vertical="center" wrapText="1"/>
    </xf>
    <xf numFmtId="0" fontId="5" fillId="21" borderId="3" xfId="0" applyFont="1" applyFill="1" applyBorder="1" applyAlignment="1">
      <alignment horizontal="justify" vertical="center" wrapText="1"/>
    </xf>
    <xf numFmtId="0" fontId="3" fillId="21" borderId="3" xfId="0" applyFont="1" applyFill="1" applyBorder="1" applyAlignment="1">
      <alignment horizontal="justify" vertical="center" wrapText="1"/>
    </xf>
    <xf numFmtId="0" fontId="3" fillId="21" borderId="8" xfId="0" applyFont="1" applyFill="1" applyBorder="1" applyAlignment="1">
      <alignment horizontal="justify" vertical="center" wrapText="1"/>
    </xf>
    <xf numFmtId="0" fontId="3" fillId="21" borderId="9" xfId="0" applyFont="1" applyFill="1" applyBorder="1" applyAlignment="1">
      <alignment horizontal="justify" vertical="center" wrapText="1"/>
    </xf>
    <xf numFmtId="0" fontId="3" fillId="21" borderId="19" xfId="0" applyFont="1" applyFill="1" applyBorder="1" applyAlignment="1">
      <alignment horizontal="justify" vertical="center" wrapText="1"/>
    </xf>
    <xf numFmtId="0" fontId="5" fillId="21" borderId="9" xfId="0" applyFont="1" applyFill="1" applyBorder="1" applyAlignment="1">
      <alignment horizontal="justify" vertical="center" wrapText="1"/>
    </xf>
    <xf numFmtId="0" fontId="5" fillId="21" borderId="16" xfId="0" applyFont="1" applyFill="1" applyBorder="1" applyAlignment="1">
      <alignment horizontal="justify" vertical="center" wrapText="1"/>
    </xf>
    <xf numFmtId="0" fontId="23" fillId="0" borderId="0" xfId="0" applyFont="1" applyAlignment="1">
      <alignment vertical="center"/>
    </xf>
    <xf numFmtId="0" fontId="2" fillId="0" borderId="5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5"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 fillId="14" borderId="65"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2" fillId="14" borderId="72" xfId="0" applyFont="1" applyFill="1" applyBorder="1" applyAlignment="1">
      <alignment horizontal="center" vertical="center" wrapText="1"/>
    </xf>
    <xf numFmtId="0" fontId="2" fillId="14" borderId="60" xfId="0" applyFont="1" applyFill="1" applyBorder="1" applyAlignment="1">
      <alignment horizontal="center" vertical="center" wrapText="1"/>
    </xf>
    <xf numFmtId="0" fontId="2" fillId="14" borderId="67" xfId="0" applyFont="1" applyFill="1" applyBorder="1" applyAlignment="1">
      <alignment horizontal="center" vertical="center" wrapText="1"/>
    </xf>
    <xf numFmtId="0" fontId="2" fillId="14" borderId="73" xfId="0" applyFont="1" applyFill="1" applyBorder="1" applyAlignment="1">
      <alignment horizontal="center" vertical="center" wrapText="1"/>
    </xf>
    <xf numFmtId="0" fontId="2" fillId="14" borderId="9" xfId="0" applyFont="1" applyFill="1" applyBorder="1" applyAlignment="1">
      <alignment horizontal="center" vertical="center" wrapText="1"/>
    </xf>
    <xf numFmtId="0" fontId="2" fillId="14" borderId="21" xfId="0" applyFont="1" applyFill="1" applyBorder="1" applyAlignment="1">
      <alignment horizontal="center" vertical="center" wrapText="1"/>
    </xf>
    <xf numFmtId="9" fontId="18" fillId="14" borderId="9" xfId="0" applyNumberFormat="1" applyFont="1" applyFill="1" applyBorder="1" applyAlignment="1">
      <alignment horizontal="center" vertical="center" wrapText="1"/>
    </xf>
    <xf numFmtId="9" fontId="18" fillId="14" borderId="16" xfId="0" applyNumberFormat="1" applyFont="1" applyFill="1" applyBorder="1" applyAlignment="1">
      <alignment horizontal="center" vertical="center" wrapText="1"/>
    </xf>
    <xf numFmtId="9" fontId="9" fillId="14" borderId="21" xfId="0" applyNumberFormat="1" applyFont="1" applyFill="1" applyBorder="1" applyAlignment="1">
      <alignment horizontal="center" vertical="center" wrapText="1"/>
    </xf>
    <xf numFmtId="9" fontId="9" fillId="14" borderId="46" xfId="0" applyNumberFormat="1" applyFont="1" applyFill="1" applyBorder="1" applyAlignment="1">
      <alignment horizontal="center" vertical="center" wrapText="1"/>
    </xf>
    <xf numFmtId="9" fontId="18" fillId="14" borderId="8" xfId="0" applyNumberFormat="1" applyFont="1" applyFill="1" applyBorder="1" applyAlignment="1">
      <alignment horizontal="center" vertical="center" wrapText="1"/>
    </xf>
    <xf numFmtId="9" fontId="9" fillId="14" borderId="32" xfId="0" applyNumberFormat="1" applyFont="1" applyFill="1" applyBorder="1" applyAlignment="1">
      <alignment horizontal="center" vertical="center" wrapText="1"/>
    </xf>
    <xf numFmtId="9" fontId="18" fillId="14" borderId="59" xfId="0" applyNumberFormat="1" applyFont="1" applyFill="1" applyBorder="1" applyAlignment="1">
      <alignment horizontal="center" vertical="center" wrapText="1"/>
    </xf>
    <xf numFmtId="9" fontId="9" fillId="14" borderId="75" xfId="0" applyNumberFormat="1" applyFont="1" applyFill="1" applyBorder="1" applyAlignment="1">
      <alignment horizontal="center" vertical="center" wrapText="1"/>
    </xf>
    <xf numFmtId="9" fontId="18" fillId="14" borderId="53" xfId="0" applyNumberFormat="1" applyFont="1" applyFill="1" applyBorder="1" applyAlignment="1">
      <alignment horizontal="center" vertical="center" wrapText="1"/>
    </xf>
    <xf numFmtId="9" fontId="9" fillId="14" borderId="56" xfId="0" applyNumberFormat="1" applyFont="1" applyFill="1" applyBorder="1" applyAlignment="1">
      <alignment horizontal="center" vertical="center" wrapText="1"/>
    </xf>
    <xf numFmtId="9" fontId="9" fillId="14" borderId="9" xfId="0" applyNumberFormat="1" applyFont="1" applyFill="1" applyBorder="1" applyAlignment="1">
      <alignment horizontal="center" vertical="center" wrapText="1"/>
    </xf>
    <xf numFmtId="9" fontId="9" fillId="14" borderId="16" xfId="0" applyNumberFormat="1" applyFont="1" applyFill="1" applyBorder="1" applyAlignment="1">
      <alignment horizontal="center" vertical="center" wrapText="1"/>
    </xf>
    <xf numFmtId="9" fontId="9" fillId="14" borderId="8" xfId="0" applyNumberFormat="1" applyFont="1" applyFill="1" applyBorder="1" applyAlignment="1">
      <alignment horizontal="center" vertical="center" wrapText="1"/>
    </xf>
    <xf numFmtId="9" fontId="18" fillId="14" borderId="2" xfId="0" applyNumberFormat="1" applyFont="1" applyFill="1" applyBorder="1" applyAlignment="1">
      <alignment horizontal="center" vertical="center" wrapText="1"/>
    </xf>
    <xf numFmtId="9" fontId="18" fillId="14" borderId="3" xfId="0" applyNumberFormat="1" applyFont="1" applyFill="1" applyBorder="1" applyAlignment="1">
      <alignment horizontal="center" vertical="center" wrapText="1"/>
    </xf>
    <xf numFmtId="9" fontId="9" fillId="14" borderId="25" xfId="0" applyNumberFormat="1" applyFont="1" applyFill="1" applyBorder="1" applyAlignment="1">
      <alignment horizontal="center" vertical="center" wrapText="1"/>
    </xf>
    <xf numFmtId="9" fontId="9" fillId="14" borderId="37" xfId="0" applyNumberFormat="1" applyFont="1" applyFill="1" applyBorder="1" applyAlignment="1">
      <alignment horizontal="center" vertical="center" wrapText="1"/>
    </xf>
    <xf numFmtId="9" fontId="9" fillId="14" borderId="20" xfId="0" applyNumberFormat="1" applyFont="1" applyFill="1" applyBorder="1" applyAlignment="1">
      <alignment horizontal="center" vertical="center" wrapText="1"/>
    </xf>
    <xf numFmtId="9" fontId="9" fillId="14" borderId="48" xfId="0" applyNumberFormat="1" applyFont="1" applyFill="1" applyBorder="1" applyAlignment="1">
      <alignment horizontal="center" vertical="center" wrapText="1"/>
    </xf>
    <xf numFmtId="9" fontId="9" fillId="14" borderId="28" xfId="0" applyNumberFormat="1" applyFont="1" applyFill="1" applyBorder="1" applyAlignment="1">
      <alignment horizontal="center" vertical="center" wrapText="1"/>
    </xf>
    <xf numFmtId="9" fontId="9" fillId="14" borderId="34" xfId="0" applyNumberFormat="1" applyFont="1" applyFill="1" applyBorder="1" applyAlignment="1">
      <alignment horizontal="center" vertical="center" wrapText="1"/>
    </xf>
    <xf numFmtId="9" fontId="9" fillId="14" borderId="2" xfId="0" applyNumberFormat="1" applyFont="1" applyFill="1" applyBorder="1" applyAlignment="1">
      <alignment horizontal="center" vertical="center" wrapText="1"/>
    </xf>
    <xf numFmtId="9" fontId="9" fillId="14" borderId="3" xfId="0" applyNumberFormat="1" applyFont="1" applyFill="1" applyBorder="1" applyAlignment="1">
      <alignment horizontal="center" vertical="center" wrapText="1"/>
    </xf>
    <xf numFmtId="9" fontId="9" fillId="14" borderId="31" xfId="0" applyNumberFormat="1" applyFont="1" applyFill="1" applyBorder="1" applyAlignment="1">
      <alignment horizontal="center" vertical="center" wrapText="1"/>
    </xf>
    <xf numFmtId="9" fontId="9" fillId="14" borderId="55" xfId="0" applyNumberFormat="1" applyFont="1" applyFill="1" applyBorder="1" applyAlignment="1">
      <alignment horizontal="center" vertical="center" wrapText="1"/>
    </xf>
    <xf numFmtId="9" fontId="9" fillId="14" borderId="53" xfId="0" applyNumberFormat="1" applyFont="1" applyFill="1" applyBorder="1" applyAlignment="1">
      <alignment horizontal="center" vertical="center" wrapText="1"/>
    </xf>
    <xf numFmtId="9" fontId="9" fillId="14" borderId="58" xfId="0" applyNumberFormat="1" applyFont="1" applyFill="1" applyBorder="1" applyAlignment="1">
      <alignment horizontal="center" vertical="center" wrapText="1"/>
    </xf>
    <xf numFmtId="9" fontId="9" fillId="14" borderId="59" xfId="0" applyNumberFormat="1" applyFont="1" applyFill="1" applyBorder="1" applyAlignment="1">
      <alignment horizontal="center" vertical="center" wrapText="1"/>
    </xf>
    <xf numFmtId="0" fontId="2" fillId="14" borderId="26" xfId="0" applyFont="1" applyFill="1" applyBorder="1" applyAlignment="1">
      <alignment horizontal="center" vertical="center" wrapText="1"/>
    </xf>
    <xf numFmtId="0" fontId="2" fillId="14" borderId="19" xfId="0" applyFont="1" applyFill="1" applyBorder="1" applyAlignment="1">
      <alignment horizontal="center" vertical="center" wrapText="1"/>
    </xf>
    <xf numFmtId="0" fontId="2" fillId="14" borderId="36" xfId="0" applyFont="1" applyFill="1" applyBorder="1" applyAlignment="1">
      <alignment horizontal="center" vertical="center" wrapText="1"/>
    </xf>
    <xf numFmtId="0" fontId="2" fillId="14" borderId="28"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2" fillId="14" borderId="2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34"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14" borderId="4" xfId="0" applyFont="1" applyFill="1" applyBorder="1" applyAlignment="1">
      <alignment horizontal="center" vertical="center" wrapText="1"/>
    </xf>
    <xf numFmtId="0" fontId="2" fillId="14" borderId="77" xfId="0" applyFont="1" applyFill="1" applyBorder="1" applyAlignment="1">
      <alignment horizontal="center" vertical="center" wrapText="1"/>
    </xf>
    <xf numFmtId="0" fontId="2" fillId="14" borderId="78" xfId="0" applyFont="1" applyFill="1" applyBorder="1" applyAlignment="1">
      <alignment horizontal="center" vertical="center" wrapText="1"/>
    </xf>
    <xf numFmtId="9" fontId="9" fillId="14" borderId="26" xfId="0" applyNumberFormat="1" applyFont="1" applyFill="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18" fillId="0" borderId="0" xfId="0" applyNumberFormat="1" applyFont="1" applyBorder="1" applyAlignment="1">
      <alignment horizontal="center" vertical="center" wrapText="1"/>
    </xf>
    <xf numFmtId="3" fontId="18" fillId="0" borderId="67" xfId="0" applyNumberFormat="1" applyFont="1" applyBorder="1" applyAlignment="1">
      <alignment horizontal="center" vertical="center" wrapText="1"/>
    </xf>
    <xf numFmtId="9" fontId="18" fillId="0" borderId="10" xfId="0" applyNumberFormat="1" applyFont="1" applyBorder="1" applyAlignment="1">
      <alignment horizontal="center" vertical="center" wrapText="1"/>
    </xf>
    <xf numFmtId="9" fontId="18" fillId="0" borderId="41" xfId="0" applyNumberFormat="1" applyFont="1" applyBorder="1" applyAlignment="1">
      <alignment horizontal="center" vertical="center" wrapText="1"/>
    </xf>
    <xf numFmtId="9" fontId="18" fillId="0" borderId="6"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8" fillId="0" borderId="41" xfId="0" applyNumberFormat="1" applyFont="1" applyBorder="1" applyAlignment="1">
      <alignment horizontal="center" vertical="center" wrapText="1"/>
    </xf>
    <xf numFmtId="3" fontId="18" fillId="0" borderId="6" xfId="0" applyNumberFormat="1" applyFont="1" applyBorder="1" applyAlignment="1">
      <alignment horizontal="center" vertical="center" wrapText="1"/>
    </xf>
    <xf numFmtId="166" fontId="9" fillId="0" borderId="2"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9" fillId="0" borderId="2" xfId="0" applyNumberFormat="1" applyFont="1" applyBorder="1" applyAlignment="1">
      <alignment horizontal="center" vertical="center" wrapText="1"/>
    </xf>
    <xf numFmtId="3" fontId="9" fillId="0" borderId="9"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18" fillId="0" borderId="71" xfId="0" applyNumberFormat="1" applyFont="1" applyBorder="1" applyAlignment="1">
      <alignment horizontal="center" vertical="center" wrapText="1"/>
    </xf>
    <xf numFmtId="9" fontId="18" fillId="0" borderId="8" xfId="0" applyNumberFormat="1" applyFont="1" applyBorder="1" applyAlignment="1">
      <alignment horizontal="center" vertical="center" wrapText="1"/>
    </xf>
    <xf numFmtId="9" fontId="18" fillId="0" borderId="2"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9" fontId="18" fillId="0" borderId="54"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9" fillId="0" borderId="28" xfId="0" applyNumberFormat="1" applyFont="1" applyBorder="1" applyAlignment="1">
      <alignment horizontal="center" vertical="center" wrapText="1"/>
    </xf>
    <xf numFmtId="3" fontId="9" fillId="0" borderId="34" xfId="0" applyNumberFormat="1" applyFont="1" applyBorder="1" applyAlignment="1">
      <alignment horizontal="center" vertical="center" wrapText="1"/>
    </xf>
    <xf numFmtId="3" fontId="9" fillId="0" borderId="76" xfId="0" applyNumberFormat="1" applyFont="1" applyBorder="1" applyAlignment="1">
      <alignment horizontal="center" vertical="center" wrapText="1"/>
    </xf>
    <xf numFmtId="3" fontId="9" fillId="0" borderId="44"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9" fontId="9" fillId="0" borderId="2" xfId="0" applyNumberFormat="1" applyFont="1" applyBorder="1" applyAlignment="1">
      <alignment horizontal="center" vertical="center" wrapText="1"/>
    </xf>
    <xf numFmtId="9" fontId="9" fillId="0" borderId="76" xfId="0" applyNumberFormat="1" applyFont="1" applyBorder="1" applyAlignment="1">
      <alignment horizontal="center" vertical="center" wrapText="1"/>
    </xf>
    <xf numFmtId="9" fontId="9" fillId="0" borderId="44" xfId="0" applyNumberFormat="1" applyFont="1" applyBorder="1" applyAlignment="1">
      <alignment horizontal="center" vertical="center" wrapText="1"/>
    </xf>
    <xf numFmtId="9" fontId="9" fillId="0" borderId="60" xfId="0" applyNumberFormat="1" applyFont="1" applyBorder="1" applyAlignment="1">
      <alignment horizontal="center" vertical="center" wrapText="1"/>
    </xf>
    <xf numFmtId="3" fontId="9" fillId="0" borderId="60" xfId="0" applyNumberFormat="1" applyFont="1" applyBorder="1" applyAlignment="1">
      <alignment horizontal="center" vertical="center" wrapText="1"/>
    </xf>
    <xf numFmtId="3" fontId="18" fillId="0" borderId="54" xfId="0" applyNumberFormat="1" applyFont="1" applyBorder="1" applyAlignment="1">
      <alignment horizontal="center" vertical="center" wrapText="1"/>
    </xf>
    <xf numFmtId="9" fontId="9" fillId="0" borderId="9" xfId="0" applyNumberFormat="1" applyFont="1" applyBorder="1" applyAlignment="1">
      <alignment horizontal="center" vertical="center" wrapText="1"/>
    </xf>
    <xf numFmtId="9" fontId="18" fillId="0" borderId="9"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18" fillId="0" borderId="71" xfId="0" applyNumberFormat="1" applyFont="1" applyBorder="1" applyAlignment="1">
      <alignment horizontal="center" vertical="center" wrapText="1"/>
    </xf>
    <xf numFmtId="166" fontId="9" fillId="0" borderId="76" xfId="0" applyNumberFormat="1" applyFont="1" applyBorder="1" applyAlignment="1">
      <alignment horizontal="center" vertical="center" wrapText="1"/>
    </xf>
    <xf numFmtId="166" fontId="9" fillId="0" borderId="44" xfId="0" applyNumberFormat="1" applyFont="1" applyBorder="1" applyAlignment="1">
      <alignment horizontal="center" vertical="center" wrapText="1"/>
    </xf>
    <xf numFmtId="166" fontId="9" fillId="0" borderId="70" xfId="0" applyNumberFormat="1" applyFont="1" applyBorder="1" applyAlignment="1">
      <alignment horizontal="center" vertical="center" wrapText="1"/>
    </xf>
    <xf numFmtId="9" fontId="9" fillId="0" borderId="65" xfId="0" applyNumberFormat="1" applyFont="1" applyBorder="1" applyAlignment="1">
      <alignment horizontal="center" vertical="center" wrapText="1"/>
    </xf>
    <xf numFmtId="9" fontId="9" fillId="0" borderId="8" xfId="0" applyNumberFormat="1" applyFont="1" applyBorder="1" applyAlignment="1">
      <alignment horizontal="center" vertical="center" wrapText="1"/>
    </xf>
    <xf numFmtId="9" fontId="9" fillId="0" borderId="70" xfId="0" applyNumberFormat="1" applyFont="1" applyBorder="1" applyAlignment="1">
      <alignment horizontal="center" vertical="center" wrapText="1"/>
    </xf>
    <xf numFmtId="166" fontId="9" fillId="0" borderId="60" xfId="0" applyNumberFormat="1" applyFont="1" applyBorder="1" applyAlignment="1">
      <alignment horizontal="center" vertical="center" wrapText="1"/>
    </xf>
    <xf numFmtId="0" fontId="18" fillId="0" borderId="2"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2" xfId="0" applyFont="1" applyBorder="1" applyAlignment="1">
      <alignment horizontal="center" vertical="center" wrapText="1"/>
    </xf>
    <xf numFmtId="0" fontId="3" fillId="0" borderId="2" xfId="0" applyFont="1" applyBorder="1" applyAlignment="1">
      <alignment horizontal="center" vertical="center" wrapText="1"/>
    </xf>
    <xf numFmtId="166" fontId="9" fillId="0" borderId="3" xfId="0" applyNumberFormat="1" applyFont="1" applyBorder="1" applyAlignment="1">
      <alignment horizontal="center" vertical="center" wrapText="1"/>
    </xf>
    <xf numFmtId="165" fontId="9" fillId="0" borderId="8" xfId="0" applyNumberFormat="1" applyFont="1" applyBorder="1" applyAlignment="1">
      <alignment horizontal="center" vertical="center" wrapText="1"/>
    </xf>
    <xf numFmtId="165" fontId="9" fillId="0" borderId="2" xfId="0" applyNumberFormat="1" applyFont="1" applyBorder="1" applyAlignment="1">
      <alignment horizontal="center" vertical="center" wrapText="1"/>
    </xf>
    <xf numFmtId="166" fontId="9" fillId="0" borderId="8" xfId="0" applyNumberFormat="1" applyFont="1" applyBorder="1" applyAlignment="1">
      <alignment horizontal="center" vertical="center" wrapText="1"/>
    </xf>
    <xf numFmtId="3" fontId="9" fillId="0" borderId="21"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3" fontId="9" fillId="0" borderId="32"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9" fillId="0" borderId="16" xfId="0" applyNumberFormat="1" applyFont="1" applyBorder="1" applyAlignment="1">
      <alignment horizontal="center" vertical="center" wrapText="1"/>
    </xf>
    <xf numFmtId="3" fontId="18" fillId="0" borderId="59" xfId="0" applyNumberFormat="1" applyFont="1" applyBorder="1" applyAlignment="1">
      <alignment horizontal="center" vertical="center" wrapText="1"/>
    </xf>
    <xf numFmtId="3" fontId="9" fillId="0" borderId="75" xfId="0" applyNumberFormat="1" applyFont="1" applyBorder="1" applyAlignment="1">
      <alignment horizontal="center" vertical="center" wrapText="1"/>
    </xf>
    <xf numFmtId="3" fontId="9" fillId="0" borderId="56" xfId="0" applyNumberFormat="1" applyFont="1" applyBorder="1" applyAlignment="1">
      <alignment horizontal="center" vertical="center" wrapText="1"/>
    </xf>
    <xf numFmtId="3" fontId="18" fillId="0" borderId="53" xfId="0" applyNumberFormat="1" applyFont="1" applyBorder="1" applyAlignment="1">
      <alignment horizontal="center" vertical="center" wrapText="1"/>
    </xf>
    <xf numFmtId="3" fontId="9" fillId="0" borderId="53" xfId="0" applyNumberFormat="1" applyFont="1" applyBorder="1" applyAlignment="1">
      <alignment horizontal="center" vertical="center" wrapText="1"/>
    </xf>
    <xf numFmtId="9" fontId="9" fillId="0" borderId="21" xfId="0" applyNumberFormat="1" applyFont="1" applyBorder="1" applyAlignment="1">
      <alignment horizontal="center" vertical="center" wrapText="1"/>
    </xf>
    <xf numFmtId="9" fontId="9" fillId="0" borderId="46" xfId="0" applyNumberFormat="1" applyFont="1" applyBorder="1" applyAlignment="1">
      <alignment horizontal="center" vertical="center" wrapText="1"/>
    </xf>
    <xf numFmtId="9" fontId="9" fillId="0" borderId="75" xfId="0" applyNumberFormat="1" applyFont="1" applyBorder="1" applyAlignment="1">
      <alignment horizontal="center" vertical="center" wrapText="1"/>
    </xf>
    <xf numFmtId="3" fontId="9" fillId="0" borderId="59" xfId="0" applyNumberFormat="1" applyFont="1" applyBorder="1" applyAlignment="1">
      <alignment horizontal="center" vertical="center" wrapText="1"/>
    </xf>
    <xf numFmtId="9" fontId="9" fillId="0" borderId="32" xfId="0" applyNumberFormat="1" applyFont="1" applyBorder="1" applyAlignment="1">
      <alignment horizontal="center" vertical="center" wrapText="1"/>
    </xf>
    <xf numFmtId="9" fontId="18" fillId="0" borderId="16" xfId="0" applyNumberFormat="1" applyFont="1" applyBorder="1" applyAlignment="1">
      <alignment horizontal="center" vertical="center" wrapText="1"/>
    </xf>
    <xf numFmtId="9" fontId="9" fillId="0" borderId="16"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3" fontId="9" fillId="0" borderId="41" xfId="0" applyNumberFormat="1" applyFont="1" applyBorder="1" applyAlignment="1">
      <alignment horizontal="center" vertical="center" wrapText="1"/>
    </xf>
    <xf numFmtId="3" fontId="9" fillId="0" borderId="71" xfId="0" applyNumberFormat="1" applyFont="1" applyBorder="1" applyAlignment="1">
      <alignment horizontal="center" vertical="center" wrapText="1"/>
    </xf>
    <xf numFmtId="9" fontId="9" fillId="0" borderId="56" xfId="0" applyNumberFormat="1" applyFont="1" applyBorder="1" applyAlignment="1">
      <alignment horizontal="center" vertical="center" wrapText="1"/>
    </xf>
    <xf numFmtId="9" fontId="18" fillId="0" borderId="53" xfId="0" applyNumberFormat="1" applyFont="1" applyBorder="1" applyAlignment="1">
      <alignment horizontal="center" vertical="center" wrapText="1"/>
    </xf>
    <xf numFmtId="9" fontId="9" fillId="0" borderId="53" xfId="0" applyNumberFormat="1" applyFont="1" applyBorder="1" applyAlignment="1">
      <alignment horizontal="center" vertical="center" wrapText="1"/>
    </xf>
    <xf numFmtId="9" fontId="18" fillId="0" borderId="59" xfId="0" applyNumberFormat="1" applyFont="1" applyBorder="1" applyAlignment="1">
      <alignment horizontal="center" vertical="center" wrapText="1"/>
    </xf>
    <xf numFmtId="9" fontId="9" fillId="0" borderId="59"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166" fontId="18" fillId="0" borderId="9" xfId="0" applyNumberFormat="1" applyFont="1" applyBorder="1" applyAlignment="1">
      <alignment horizontal="center" vertical="center" wrapText="1"/>
    </xf>
    <xf numFmtId="166" fontId="18" fillId="0" borderId="16" xfId="0" applyNumberFormat="1" applyFont="1" applyBorder="1" applyAlignment="1">
      <alignment horizontal="center" vertical="center" wrapText="1"/>
    </xf>
    <xf numFmtId="166" fontId="18" fillId="0" borderId="8" xfId="0" applyNumberFormat="1" applyFont="1" applyBorder="1" applyAlignment="1">
      <alignment horizontal="center" vertical="center" wrapText="1"/>
    </xf>
    <xf numFmtId="9" fontId="9" fillId="0" borderId="17" xfId="0" applyNumberFormat="1" applyFont="1" applyBorder="1" applyAlignment="1">
      <alignment horizontal="center" vertical="center" wrapText="1"/>
    </xf>
    <xf numFmtId="166" fontId="9" fillId="0" borderId="16" xfId="0" applyNumberFormat="1" applyFont="1" applyBorder="1" applyAlignment="1">
      <alignment horizontal="center" vertical="center" wrapText="1"/>
    </xf>
    <xf numFmtId="3" fontId="9" fillId="0" borderId="54"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0" fontId="2" fillId="0" borderId="0" xfId="0" applyFont="1" applyAlignment="1">
      <alignment horizontal="center"/>
    </xf>
    <xf numFmtId="0" fontId="2" fillId="0" borderId="22"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16" xfId="0" applyFont="1" applyFill="1" applyBorder="1" applyAlignment="1">
      <alignment horizontal="center" vertical="center" wrapText="1"/>
    </xf>
    <xf numFmtId="165" fontId="2" fillId="0" borderId="12" xfId="0" applyNumberFormat="1" applyFont="1" applyFill="1" applyBorder="1" applyAlignment="1">
      <alignment horizontal="center" vertical="top"/>
    </xf>
    <xf numFmtId="0" fontId="2" fillId="0" borderId="38" xfId="0" applyFont="1" applyFill="1" applyBorder="1" applyAlignment="1">
      <alignment horizontal="center" vertical="center" wrapText="1"/>
    </xf>
    <xf numFmtId="1" fontId="2" fillId="0" borderId="66" xfId="0" applyNumberFormat="1" applyFont="1" applyFill="1" applyBorder="1" applyAlignment="1">
      <alignment horizontal="center" vertical="top"/>
    </xf>
    <xf numFmtId="1" fontId="2" fillId="0" borderId="68" xfId="0" applyNumberFormat="1" applyFont="1" applyFill="1" applyBorder="1" applyAlignment="1">
      <alignment horizontal="center" vertical="top"/>
    </xf>
    <xf numFmtId="1" fontId="2" fillId="0" borderId="69" xfId="0" applyNumberFormat="1" applyFont="1" applyFill="1" applyBorder="1" applyAlignment="1">
      <alignment horizontal="center" vertical="top"/>
    </xf>
    <xf numFmtId="0" fontId="2" fillId="0" borderId="41"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14" borderId="20" xfId="0" applyFont="1" applyFill="1" applyBorder="1" applyAlignment="1">
      <alignment horizontal="center" vertical="center" wrapText="1"/>
    </xf>
    <xf numFmtId="10" fontId="9" fillId="0" borderId="27" xfId="0" applyNumberFormat="1"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8" xfId="0" applyFont="1" applyBorder="1" applyAlignment="1">
      <alignment horizontal="left" vertical="center" wrapText="1"/>
    </xf>
    <xf numFmtId="0" fontId="9" fillId="0" borderId="2" xfId="0" applyFont="1" applyBorder="1" applyAlignment="1">
      <alignment horizontal="left" vertical="center" wrapText="1"/>
    </xf>
    <xf numFmtId="0" fontId="9" fillId="0" borderId="9" xfId="0" applyFont="1" applyBorder="1" applyAlignment="1">
      <alignment horizontal="left" vertical="center" wrapText="1"/>
    </xf>
    <xf numFmtId="0" fontId="9" fillId="0" borderId="19" xfId="0" applyFont="1" applyBorder="1" applyAlignment="1">
      <alignment horizontal="left" vertical="center" wrapText="1"/>
    </xf>
    <xf numFmtId="0" fontId="9" fillId="0" borderId="3" xfId="0" applyFont="1" applyBorder="1" applyAlignment="1">
      <alignment horizontal="left" vertical="center" wrapText="1"/>
    </xf>
    <xf numFmtId="10" fontId="10" fillId="0" borderId="66" xfId="0" applyNumberFormat="1" applyFont="1" applyBorder="1" applyAlignment="1">
      <alignment horizontal="center" vertical="center" wrapText="1"/>
    </xf>
    <xf numFmtId="10" fontId="10" fillId="0" borderId="61" xfId="0" applyNumberFormat="1" applyFont="1" applyBorder="1" applyAlignment="1">
      <alignment horizontal="center" vertical="center" wrapText="1"/>
    </xf>
    <xf numFmtId="10" fontId="10" fillId="0" borderId="62" xfId="0" applyNumberFormat="1" applyFont="1" applyBorder="1" applyAlignment="1">
      <alignment horizontal="center" vertical="center" wrapText="1"/>
    </xf>
    <xf numFmtId="0" fontId="10" fillId="0" borderId="39"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5" xfId="0" applyFont="1" applyBorder="1" applyAlignment="1">
      <alignment horizontal="center" vertical="center" wrapText="1"/>
    </xf>
    <xf numFmtId="10" fontId="9" fillId="0" borderId="31" xfId="0" applyNumberFormat="1" applyFont="1" applyBorder="1" applyAlignment="1">
      <alignment horizontal="center" vertical="center"/>
    </xf>
    <xf numFmtId="0" fontId="9" fillId="0" borderId="28" xfId="0" applyFont="1" applyBorder="1" applyAlignment="1">
      <alignment horizontal="center" vertical="center"/>
    </xf>
    <xf numFmtId="0" fontId="9" fillId="0" borderId="20" xfId="0" applyFont="1" applyBorder="1" applyAlignment="1">
      <alignment horizontal="center" vertical="center"/>
    </xf>
    <xf numFmtId="10" fontId="9" fillId="0" borderId="26" xfId="0" applyNumberFormat="1" applyFont="1" applyBorder="1" applyAlignment="1">
      <alignment horizontal="center" vertical="center"/>
    </xf>
    <xf numFmtId="0" fontId="9" fillId="0" borderId="34" xfId="0" applyFont="1" applyBorder="1" applyAlignment="1">
      <alignment horizontal="center" vertical="center"/>
    </xf>
    <xf numFmtId="10" fontId="9" fillId="0" borderId="33" xfId="0" applyNumberFormat="1" applyFont="1" applyBorder="1" applyAlignment="1">
      <alignment horizontal="center" vertical="center"/>
    </xf>
    <xf numFmtId="166" fontId="9" fillId="0" borderId="53" xfId="0" applyNumberFormat="1" applyFont="1" applyBorder="1" applyAlignment="1">
      <alignment horizontal="center" vertical="center" wrapText="1"/>
    </xf>
    <xf numFmtId="0" fontId="9" fillId="0" borderId="29" xfId="0" applyFont="1" applyBorder="1" applyAlignment="1">
      <alignment horizontal="justify" vertical="center" wrapText="1"/>
    </xf>
    <xf numFmtId="0" fontId="9" fillId="0" borderId="35" xfId="0" applyFont="1" applyBorder="1" applyAlignment="1">
      <alignment horizontal="justify" vertical="center" wrapText="1"/>
    </xf>
    <xf numFmtId="0" fontId="9" fillId="0" borderId="7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73"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35" xfId="0" applyFont="1" applyBorder="1" applyAlignment="1">
      <alignment horizontal="center" vertical="center"/>
    </xf>
    <xf numFmtId="166" fontId="18" fillId="0" borderId="59" xfId="0" applyNumberFormat="1" applyFont="1" applyBorder="1" applyAlignment="1">
      <alignment horizontal="center" vertical="center" wrapText="1"/>
    </xf>
    <xf numFmtId="166" fontId="9" fillId="0" borderId="59" xfId="0" applyNumberFormat="1" applyFont="1" applyBorder="1" applyAlignment="1">
      <alignment horizontal="center" vertical="center" wrapText="1"/>
    </xf>
    <xf numFmtId="3" fontId="9" fillId="0" borderId="17" xfId="0" applyNumberFormat="1" applyFont="1" applyBorder="1" applyAlignment="1">
      <alignment horizontal="center" vertical="center" wrapText="1"/>
    </xf>
    <xf numFmtId="0" fontId="9" fillId="0" borderId="27" xfId="0" applyFont="1" applyBorder="1" applyAlignment="1">
      <alignment horizontal="justify" vertical="center" wrapText="1"/>
    </xf>
    <xf numFmtId="166" fontId="9" fillId="0" borderId="19" xfId="0" applyNumberFormat="1" applyFont="1" applyBorder="1" applyAlignment="1">
      <alignment horizontal="center" vertical="center" wrapText="1"/>
    </xf>
    <xf numFmtId="9" fontId="9" fillId="0" borderId="19" xfId="0" applyNumberFormat="1" applyFont="1" applyBorder="1" applyAlignment="1">
      <alignment horizontal="center" vertical="center" wrapText="1"/>
    </xf>
    <xf numFmtId="10" fontId="9" fillId="0" borderId="2" xfId="0" applyNumberFormat="1" applyFont="1" applyBorder="1" applyAlignment="1">
      <alignment horizontal="center" vertical="center" wrapText="1"/>
    </xf>
    <xf numFmtId="10" fontId="9" fillId="0" borderId="3" xfId="0" applyNumberFormat="1" applyFont="1" applyBorder="1" applyAlignment="1">
      <alignment horizontal="center" vertical="center" wrapText="1"/>
    </xf>
    <xf numFmtId="0" fontId="9" fillId="0" borderId="27" xfId="0" applyFont="1" applyFill="1" applyBorder="1" applyAlignment="1">
      <alignment horizontal="justify" vertical="center" wrapText="1"/>
    </xf>
    <xf numFmtId="0" fontId="9" fillId="0" borderId="29" xfId="0" applyFont="1" applyFill="1" applyBorder="1" applyAlignment="1">
      <alignment horizontal="justify" vertical="center" wrapText="1"/>
    </xf>
    <xf numFmtId="3" fontId="9" fillId="0" borderId="19" xfId="0" applyNumberFormat="1" applyFont="1" applyBorder="1" applyAlignment="1">
      <alignment horizontal="center" vertical="center" wrapText="1"/>
    </xf>
    <xf numFmtId="0" fontId="9" fillId="0" borderId="34" xfId="0" applyFont="1" applyBorder="1" applyAlignment="1">
      <alignment horizontal="justify" vertical="center"/>
    </xf>
    <xf numFmtId="0" fontId="9" fillId="0" borderId="3" xfId="0" applyFont="1" applyBorder="1" applyAlignment="1">
      <alignment horizontal="justify" vertical="center"/>
    </xf>
    <xf numFmtId="0" fontId="9" fillId="0" borderId="37" xfId="0" applyFont="1" applyBorder="1" applyAlignment="1">
      <alignment horizontal="justify" vertical="center"/>
    </xf>
    <xf numFmtId="0" fontId="9" fillId="0" borderId="28" xfId="0" applyFont="1" applyBorder="1" applyAlignment="1">
      <alignment horizontal="justify" vertical="center"/>
    </xf>
    <xf numFmtId="0" fontId="9" fillId="0" borderId="2" xfId="0" applyFont="1" applyBorder="1" applyAlignment="1">
      <alignment horizontal="justify" vertical="center"/>
    </xf>
    <xf numFmtId="0" fontId="9" fillId="0" borderId="25" xfId="0" applyFont="1" applyBorder="1" applyAlignment="1">
      <alignment horizontal="justify" vertical="center"/>
    </xf>
    <xf numFmtId="165" fontId="2" fillId="0" borderId="22" xfId="0" applyNumberFormat="1" applyFont="1" applyFill="1" applyBorder="1" applyAlignment="1">
      <alignment horizontal="center" vertical="center"/>
    </xf>
    <xf numFmtId="165" fontId="2" fillId="0" borderId="43" xfId="0" applyNumberFormat="1" applyFont="1" applyFill="1" applyBorder="1" applyAlignment="1">
      <alignment horizontal="center" vertical="center"/>
    </xf>
    <xf numFmtId="165" fontId="2" fillId="0" borderId="42" xfId="0" applyNumberFormat="1" applyFont="1" applyFill="1" applyBorder="1" applyAlignment="1">
      <alignment horizontal="center" vertical="center"/>
    </xf>
    <xf numFmtId="0" fontId="10" fillId="0" borderId="65"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2" xfId="0" applyFont="1" applyBorder="1" applyAlignment="1">
      <alignment horizontal="center" vertical="center" wrapText="1"/>
    </xf>
    <xf numFmtId="10" fontId="10" fillId="0" borderId="22" xfId="0" applyNumberFormat="1" applyFont="1" applyBorder="1" applyAlignment="1">
      <alignment horizontal="center" vertical="center" wrapText="1"/>
    </xf>
    <xf numFmtId="10" fontId="10" fillId="0" borderId="43" xfId="0" applyNumberFormat="1" applyFont="1" applyBorder="1" applyAlignment="1">
      <alignment horizontal="center" vertical="center" wrapText="1"/>
    </xf>
    <xf numFmtId="10" fontId="10" fillId="0" borderId="42" xfId="0" applyNumberFormat="1" applyFont="1" applyBorder="1" applyAlignment="1">
      <alignment horizontal="center" vertical="center" wrapText="1"/>
    </xf>
    <xf numFmtId="0" fontId="9" fillId="0" borderId="26" xfId="0" applyFont="1" applyBorder="1" applyAlignment="1">
      <alignment horizontal="justify" vertical="center"/>
    </xf>
    <xf numFmtId="0" fontId="9" fillId="0" borderId="19" xfId="0" applyFont="1" applyBorder="1" applyAlignment="1">
      <alignment horizontal="justify" vertical="center"/>
    </xf>
    <xf numFmtId="0" fontId="9" fillId="0" borderId="36" xfId="0" applyFont="1" applyBorder="1" applyAlignment="1">
      <alignment horizontal="justify" vertical="center"/>
    </xf>
    <xf numFmtId="165" fontId="2" fillId="0" borderId="55" xfId="0" applyNumberFormat="1" applyFont="1" applyFill="1" applyBorder="1" applyAlignment="1">
      <alignment horizontal="center" vertical="center"/>
    </xf>
    <xf numFmtId="165" fontId="2" fillId="0" borderId="48" xfId="0" applyNumberFormat="1" applyFont="1" applyFill="1" applyBorder="1" applyAlignment="1">
      <alignment horizontal="center" vertical="center"/>
    </xf>
    <xf numFmtId="165" fontId="2" fillId="0" borderId="58" xfId="0" applyNumberFormat="1" applyFont="1" applyFill="1" applyBorder="1" applyAlignment="1">
      <alignment horizontal="center" vertical="center"/>
    </xf>
    <xf numFmtId="0" fontId="10" fillId="0" borderId="22" xfId="0"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9"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165" fontId="9" fillId="0" borderId="59" xfId="0" applyNumberFormat="1" applyFont="1" applyBorder="1" applyAlignment="1">
      <alignment horizontal="center" vertical="center" wrapText="1"/>
    </xf>
    <xf numFmtId="165" fontId="9" fillId="0" borderId="10" xfId="0" applyNumberFormat="1" applyFont="1" applyBorder="1" applyAlignment="1">
      <alignment horizontal="center" vertical="center" wrapText="1"/>
    </xf>
    <xf numFmtId="165" fontId="9" fillId="0" borderId="41" xfId="0" applyNumberFormat="1" applyFont="1" applyBorder="1" applyAlignment="1">
      <alignment horizontal="center" vertical="center" wrapText="1"/>
    </xf>
    <xf numFmtId="165" fontId="9" fillId="0" borderId="71" xfId="0" applyNumberFormat="1" applyFont="1" applyBorder="1" applyAlignment="1">
      <alignment horizontal="center" vertical="center" wrapText="1"/>
    </xf>
    <xf numFmtId="4" fontId="9" fillId="0" borderId="2" xfId="0" applyNumberFormat="1" applyFont="1" applyBorder="1" applyAlignment="1">
      <alignment horizontal="center" vertical="center" wrapText="1"/>
    </xf>
    <xf numFmtId="166" fontId="18" fillId="0" borderId="19" xfId="0" applyNumberFormat="1" applyFont="1" applyBorder="1" applyAlignment="1">
      <alignment horizontal="center" vertical="center" wrapText="1"/>
    </xf>
    <xf numFmtId="166" fontId="18" fillId="0" borderId="2" xfId="0" applyNumberFormat="1" applyFont="1" applyBorder="1" applyAlignment="1">
      <alignment horizontal="center" vertical="center" wrapText="1"/>
    </xf>
    <xf numFmtId="3" fontId="18" fillId="0" borderId="19" xfId="0" applyNumberFormat="1" applyFont="1" applyBorder="1" applyAlignment="1">
      <alignment horizontal="center" vertical="center" wrapText="1"/>
    </xf>
    <xf numFmtId="10" fontId="10" fillId="0" borderId="39" xfId="0" applyNumberFormat="1" applyFont="1" applyBorder="1" applyAlignment="1">
      <alignment horizontal="center" vertical="center" wrapText="1"/>
    </xf>
    <xf numFmtId="10" fontId="10" fillId="0" borderId="18" xfId="0" applyNumberFormat="1" applyFont="1" applyBorder="1" applyAlignment="1">
      <alignment horizontal="center" vertical="center" wrapText="1"/>
    </xf>
    <xf numFmtId="10" fontId="10" fillId="0" borderId="5" xfId="0" applyNumberFormat="1" applyFont="1" applyBorder="1" applyAlignment="1">
      <alignment horizontal="center" vertical="center" wrapText="1"/>
    </xf>
    <xf numFmtId="9" fontId="9" fillId="14" borderId="19" xfId="0" applyNumberFormat="1" applyFont="1" applyFill="1" applyBorder="1" applyAlignment="1">
      <alignment horizontal="center" vertical="center" wrapText="1"/>
    </xf>
    <xf numFmtId="9" fontId="18" fillId="14" borderId="19" xfId="0" applyNumberFormat="1" applyFont="1" applyFill="1" applyBorder="1" applyAlignment="1">
      <alignment horizontal="center" vertical="center" wrapText="1"/>
    </xf>
    <xf numFmtId="9" fontId="9" fillId="14" borderId="27" xfId="0" applyNumberFormat="1" applyFont="1" applyFill="1" applyBorder="1" applyAlignment="1">
      <alignment horizontal="center" vertical="center" wrapText="1"/>
    </xf>
    <xf numFmtId="9" fontId="9" fillId="14" borderId="29" xfId="0" applyNumberFormat="1" applyFont="1" applyFill="1" applyBorder="1" applyAlignment="1">
      <alignment horizontal="center" vertical="center" wrapText="1"/>
    </xf>
    <xf numFmtId="9" fontId="9" fillId="14" borderId="35" xfId="0" applyNumberFormat="1" applyFont="1" applyFill="1" applyBorder="1" applyAlignment="1">
      <alignment horizontal="center" vertical="center" wrapText="1"/>
    </xf>
    <xf numFmtId="3" fontId="9" fillId="0" borderId="36" xfId="0" applyNumberFormat="1" applyFont="1" applyBorder="1" applyAlignment="1">
      <alignment horizontal="center" vertical="center" wrapText="1"/>
    </xf>
    <xf numFmtId="3" fontId="9" fillId="0" borderId="25" xfId="0" applyNumberFormat="1" applyFont="1" applyBorder="1" applyAlignment="1">
      <alignment horizontal="center" vertical="center" wrapText="1"/>
    </xf>
    <xf numFmtId="3" fontId="9" fillId="0" borderId="37" xfId="0" applyNumberFormat="1" applyFont="1" applyBorder="1" applyAlignment="1">
      <alignment horizontal="center" vertical="center" wrapText="1"/>
    </xf>
    <xf numFmtId="3" fontId="18" fillId="0" borderId="69" xfId="0" applyNumberFormat="1" applyFont="1" applyBorder="1" applyAlignment="1">
      <alignment horizontal="center" vertical="center" wrapText="1"/>
    </xf>
    <xf numFmtId="3" fontId="18" fillId="0" borderId="64" xfId="0" applyNumberFormat="1" applyFont="1" applyBorder="1" applyAlignment="1">
      <alignment horizontal="center" vertical="center" wrapText="1"/>
    </xf>
    <xf numFmtId="3" fontId="18" fillId="0" borderId="78" xfId="0" applyNumberFormat="1" applyFont="1" applyBorder="1" applyAlignment="1">
      <alignment horizontal="center" vertical="center" wrapText="1"/>
    </xf>
    <xf numFmtId="0" fontId="9" fillId="20" borderId="29" xfId="0" applyFont="1" applyFill="1" applyBorder="1" applyAlignment="1">
      <alignment horizontal="justify" vertical="center" wrapText="1"/>
    </xf>
    <xf numFmtId="0" fontId="9" fillId="0" borderId="35" xfId="0" applyFont="1" applyFill="1" applyBorder="1" applyAlignment="1">
      <alignment horizontal="justify" vertical="center" wrapText="1"/>
    </xf>
    <xf numFmtId="3" fontId="9" fillId="0" borderId="24" xfId="0" applyNumberFormat="1" applyFont="1" applyBorder="1" applyAlignment="1">
      <alignment horizontal="center" vertical="center" wrapText="1"/>
    </xf>
    <xf numFmtId="166" fontId="9" fillId="0" borderId="26" xfId="0" applyNumberFormat="1" applyFont="1" applyBorder="1" applyAlignment="1">
      <alignment horizontal="center" vertical="center" wrapText="1"/>
    </xf>
    <xf numFmtId="166" fontId="9" fillId="0" borderId="28" xfId="0" applyNumberFormat="1" applyFont="1" applyBorder="1" applyAlignment="1">
      <alignment horizontal="center" vertical="center" wrapText="1"/>
    </xf>
    <xf numFmtId="167" fontId="9" fillId="0" borderId="2" xfId="0" applyNumberFormat="1" applyFont="1" applyBorder="1" applyAlignment="1">
      <alignment horizontal="center" vertical="center" wrapText="1"/>
    </xf>
    <xf numFmtId="165" fontId="9" fillId="0" borderId="19" xfId="0" applyNumberFormat="1" applyFont="1" applyBorder="1" applyAlignment="1">
      <alignment horizontal="center" vertical="center" wrapText="1"/>
    </xf>
    <xf numFmtId="167" fontId="18" fillId="0" borderId="2" xfId="0" applyNumberFormat="1" applyFont="1" applyBorder="1" applyAlignment="1">
      <alignment horizontal="center" vertical="center" wrapText="1"/>
    </xf>
    <xf numFmtId="167" fontId="9" fillId="0" borderId="17" xfId="0" applyNumberFormat="1" applyFont="1" applyBorder="1" applyAlignment="1">
      <alignment horizontal="center" vertical="center" wrapText="1"/>
    </xf>
    <xf numFmtId="165" fontId="9" fillId="0" borderId="26" xfId="0" applyNumberFormat="1" applyFont="1" applyBorder="1" applyAlignment="1">
      <alignment horizontal="center" vertical="center" wrapText="1"/>
    </xf>
    <xf numFmtId="165" fontId="9" fillId="0" borderId="28" xfId="0" applyNumberFormat="1" applyFont="1" applyBorder="1" applyAlignment="1">
      <alignment horizontal="center" vertical="center" wrapText="1"/>
    </xf>
    <xf numFmtId="165" fontId="18" fillId="0" borderId="19" xfId="0" applyNumberFormat="1" applyFont="1" applyBorder="1" applyAlignment="1">
      <alignment horizontal="center" vertical="center" wrapText="1"/>
    </xf>
    <xf numFmtId="165" fontId="18" fillId="0" borderId="2" xfId="0" applyNumberFormat="1" applyFont="1" applyBorder="1" applyAlignment="1">
      <alignment horizontal="center" vertical="center" wrapText="1"/>
    </xf>
    <xf numFmtId="0" fontId="2" fillId="0" borderId="42" xfId="0" applyFont="1" applyFill="1" applyBorder="1" applyAlignment="1">
      <alignment horizontal="center" vertical="center" wrapText="1"/>
    </xf>
    <xf numFmtId="0" fontId="2" fillId="0" borderId="44" xfId="0" applyFont="1" applyFill="1" applyBorder="1" applyAlignment="1">
      <alignment horizontal="center" vertical="center" wrapText="1"/>
    </xf>
    <xf numFmtId="165" fontId="2" fillId="0" borderId="14" xfId="0" applyNumberFormat="1" applyFont="1" applyFill="1" applyBorder="1" applyAlignment="1">
      <alignment horizontal="center" vertical="top"/>
    </xf>
    <xf numFmtId="165" fontId="2" fillId="0" borderId="1" xfId="0" applyNumberFormat="1" applyFont="1" applyFill="1" applyBorder="1" applyAlignment="1">
      <alignment horizontal="center" vertical="top"/>
    </xf>
    <xf numFmtId="165" fontId="2" fillId="0" borderId="72" xfId="0" applyNumberFormat="1" applyFont="1" applyFill="1" applyBorder="1" applyAlignment="1">
      <alignment horizontal="center" vertical="top"/>
    </xf>
    <xf numFmtId="0" fontId="2" fillId="0" borderId="56"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78" xfId="0" applyFont="1" applyFill="1" applyBorder="1" applyAlignment="1">
      <alignment horizontal="center" vertical="center" wrapText="1"/>
    </xf>
    <xf numFmtId="165" fontId="9" fillId="0" borderId="36" xfId="0" applyNumberFormat="1" applyFont="1" applyBorder="1" applyAlignment="1">
      <alignment horizontal="center" vertical="center" wrapText="1"/>
    </xf>
    <xf numFmtId="165" fontId="9" fillId="0" borderId="25" xfId="0" applyNumberFormat="1" applyFont="1" applyBorder="1" applyAlignment="1">
      <alignment horizontal="center" vertical="center" wrapText="1"/>
    </xf>
    <xf numFmtId="165" fontId="18" fillId="0" borderId="69" xfId="0" applyNumberFormat="1" applyFont="1" applyBorder="1" applyAlignment="1">
      <alignment horizontal="center" vertical="center" wrapText="1"/>
    </xf>
    <xf numFmtId="165" fontId="18" fillId="0" borderId="64" xfId="0" applyNumberFormat="1" applyFont="1" applyBorder="1" applyAlignment="1">
      <alignment horizontal="center" vertical="center" wrapText="1"/>
    </xf>
    <xf numFmtId="165" fontId="9" fillId="0" borderId="24" xfId="0" applyNumberFormat="1" applyFont="1" applyBorder="1" applyAlignment="1">
      <alignment horizontal="center" vertical="center" wrapText="1"/>
    </xf>
    <xf numFmtId="165" fontId="9" fillId="0" borderId="17" xfId="0" applyNumberFormat="1" applyFont="1" applyBorder="1" applyAlignment="1">
      <alignment horizontal="center" vertical="center" wrapText="1"/>
    </xf>
    <xf numFmtId="165" fontId="9" fillId="14" borderId="19" xfId="0" applyNumberFormat="1" applyFont="1" applyFill="1" applyBorder="1" applyAlignment="1">
      <alignment horizontal="center" vertical="center" wrapText="1"/>
    </xf>
    <xf numFmtId="165" fontId="9" fillId="14" borderId="2" xfId="0" applyNumberFormat="1" applyFont="1" applyFill="1" applyBorder="1" applyAlignment="1">
      <alignment horizontal="center" vertical="center" wrapText="1"/>
    </xf>
    <xf numFmtId="167" fontId="9" fillId="0" borderId="28" xfId="0" applyNumberFormat="1" applyFont="1" applyBorder="1" applyAlignment="1">
      <alignment horizontal="center" vertical="center" wrapText="1"/>
    </xf>
    <xf numFmtId="167" fontId="9" fillId="0" borderId="25" xfId="0" applyNumberFormat="1" applyFont="1" applyBorder="1" applyAlignment="1">
      <alignment horizontal="center" vertical="center" wrapText="1"/>
    </xf>
    <xf numFmtId="167" fontId="18" fillId="0" borderId="64" xfId="0" applyNumberFormat="1" applyFont="1" applyBorder="1" applyAlignment="1">
      <alignment horizontal="center" vertical="center" wrapText="1"/>
    </xf>
    <xf numFmtId="9" fontId="18" fillId="0" borderId="3" xfId="0" applyNumberFormat="1" applyFont="1" applyBorder="1" applyAlignment="1">
      <alignment horizontal="center" vertical="center" wrapText="1"/>
    </xf>
    <xf numFmtId="9" fontId="9" fillId="0" borderId="4" xfId="0" applyNumberFormat="1" applyFont="1" applyBorder="1" applyAlignment="1">
      <alignment horizontal="center" vertical="center" wrapText="1"/>
    </xf>
    <xf numFmtId="165" fontId="9" fillId="0" borderId="20" xfId="0" applyNumberFormat="1" applyFont="1" applyBorder="1" applyAlignment="1">
      <alignment horizontal="center" vertical="center" wrapText="1"/>
    </xf>
    <xf numFmtId="165" fontId="9" fillId="0" borderId="48" xfId="0" applyNumberFormat="1" applyFont="1" applyBorder="1" applyAlignment="1">
      <alignment horizontal="center" vertical="center" wrapText="1"/>
    </xf>
    <xf numFmtId="165" fontId="9" fillId="0" borderId="58" xfId="0" applyNumberFormat="1" applyFont="1" applyBorder="1" applyAlignment="1">
      <alignment horizontal="center" vertical="center" wrapText="1"/>
    </xf>
    <xf numFmtId="9" fontId="9" fillId="0" borderId="25" xfId="0" applyNumberFormat="1" applyFont="1" applyBorder="1" applyAlignment="1">
      <alignment horizontal="center" vertical="center" wrapText="1"/>
    </xf>
    <xf numFmtId="9" fontId="9" fillId="0" borderId="37" xfId="0" applyNumberFormat="1" applyFont="1" applyBorder="1" applyAlignment="1">
      <alignment horizontal="center" vertical="center" wrapText="1"/>
    </xf>
    <xf numFmtId="9" fontId="18" fillId="0" borderId="64" xfId="0" applyNumberFormat="1" applyFont="1" applyBorder="1" applyAlignment="1">
      <alignment horizontal="center" vertical="center" wrapText="1"/>
    </xf>
    <xf numFmtId="9" fontId="18" fillId="0" borderId="78" xfId="0" applyNumberFormat="1" applyFont="1" applyBorder="1" applyAlignment="1">
      <alignment horizontal="center" vertical="center" wrapText="1"/>
    </xf>
    <xf numFmtId="9" fontId="9" fillId="14" borderId="30" xfId="0" applyNumberFormat="1" applyFont="1" applyFill="1" applyBorder="1" applyAlignment="1">
      <alignment horizontal="center" vertical="center" wrapText="1"/>
    </xf>
    <xf numFmtId="165" fontId="18" fillId="0" borderId="3" xfId="0" applyNumberFormat="1" applyFont="1" applyBorder="1" applyAlignment="1">
      <alignment horizontal="center" vertical="center" wrapText="1"/>
    </xf>
    <xf numFmtId="165" fontId="18" fillId="0" borderId="9" xfId="0" applyNumberFormat="1" applyFont="1" applyBorder="1" applyAlignment="1">
      <alignment horizontal="center" vertical="center" wrapText="1"/>
    </xf>
    <xf numFmtId="165" fontId="18" fillId="0" borderId="16" xfId="0" applyNumberFormat="1" applyFont="1" applyBorder="1" applyAlignment="1">
      <alignment horizontal="center" vertical="center" wrapText="1"/>
    </xf>
    <xf numFmtId="165" fontId="18" fillId="0" borderId="59" xfId="0" applyNumberFormat="1" applyFont="1" applyBorder="1" applyAlignment="1">
      <alignment horizontal="center" vertical="center" wrapText="1"/>
    </xf>
    <xf numFmtId="4" fontId="18" fillId="0" borderId="2" xfId="0" applyNumberFormat="1" applyFont="1" applyBorder="1" applyAlignment="1">
      <alignment horizontal="center" vertical="center" wrapText="1"/>
    </xf>
    <xf numFmtId="165" fontId="9" fillId="0" borderId="21" xfId="0" applyNumberFormat="1" applyFont="1" applyBorder="1" applyAlignment="1">
      <alignment horizontal="center" vertical="center" wrapText="1"/>
    </xf>
    <xf numFmtId="165" fontId="9" fillId="0" borderId="46" xfId="0" applyNumberFormat="1" applyFont="1" applyBorder="1" applyAlignment="1">
      <alignment horizontal="center" vertical="center" wrapText="1"/>
    </xf>
    <xf numFmtId="165" fontId="9" fillId="0" borderId="75" xfId="0" applyNumberFormat="1" applyFont="1" applyBorder="1" applyAlignment="1">
      <alignment horizontal="center" vertical="center" wrapText="1"/>
    </xf>
    <xf numFmtId="165" fontId="18" fillId="0" borderId="74" xfId="0" applyNumberFormat="1" applyFont="1" applyBorder="1" applyAlignment="1">
      <alignment horizontal="center" vertical="center" wrapText="1"/>
    </xf>
    <xf numFmtId="165" fontId="18" fillId="0" borderId="38" xfId="0" applyNumberFormat="1" applyFont="1" applyBorder="1" applyAlignment="1">
      <alignment horizontal="center" vertical="center" wrapText="1"/>
    </xf>
    <xf numFmtId="165" fontId="18" fillId="0" borderId="40" xfId="0" applyNumberFormat="1" applyFont="1" applyBorder="1" applyAlignment="1">
      <alignment horizontal="center" vertical="center" wrapText="1"/>
    </xf>
    <xf numFmtId="9" fontId="9" fillId="14" borderId="49" xfId="0" applyNumberFormat="1" applyFont="1" applyFill="1" applyBorder="1" applyAlignment="1">
      <alignment horizontal="center" vertical="center" wrapText="1"/>
    </xf>
    <xf numFmtId="9" fontId="9" fillId="14" borderId="63" xfId="0" applyNumberFormat="1" applyFont="1" applyFill="1" applyBorder="1" applyAlignment="1">
      <alignment horizontal="center" vertical="center" wrapText="1"/>
    </xf>
    <xf numFmtId="3" fontId="9" fillId="0" borderId="4" xfId="0" applyNumberFormat="1" applyFont="1" applyBorder="1" applyAlignment="1">
      <alignment horizontal="center" vertical="center" wrapText="1"/>
    </xf>
    <xf numFmtId="3" fontId="9" fillId="0" borderId="26" xfId="0" applyNumberFormat="1" applyFont="1" applyBorder="1" applyAlignment="1">
      <alignment horizontal="center" vertical="center" wrapText="1"/>
    </xf>
    <xf numFmtId="3" fontId="2" fillId="0" borderId="26" xfId="0" applyNumberFormat="1" applyFont="1" applyFill="1" applyBorder="1" applyAlignment="1">
      <alignment horizontal="center" vertical="center" wrapText="1"/>
    </xf>
    <xf numFmtId="3" fontId="2" fillId="0" borderId="19" xfId="0" applyNumberFormat="1" applyFont="1" applyFill="1" applyBorder="1" applyAlignment="1">
      <alignment horizontal="center" vertical="center" wrapText="1"/>
    </xf>
    <xf numFmtId="3" fontId="2" fillId="0" borderId="36" xfId="0" applyNumberFormat="1" applyFont="1" applyFill="1" applyBorder="1" applyAlignment="1">
      <alignment horizontal="center" vertical="center" wrapText="1"/>
    </xf>
    <xf numFmtId="9" fontId="18" fillId="0" borderId="74" xfId="0" applyNumberFormat="1" applyFont="1" applyBorder="1" applyAlignment="1">
      <alignment horizontal="center" vertical="center" wrapText="1"/>
    </xf>
    <xf numFmtId="9" fontId="18" fillId="0" borderId="38" xfId="0" applyNumberFormat="1" applyFont="1" applyBorder="1" applyAlignment="1">
      <alignment horizontal="center" vertical="center" wrapText="1"/>
    </xf>
    <xf numFmtId="9" fontId="18" fillId="0" borderId="40" xfId="0" applyNumberFormat="1" applyFont="1" applyBorder="1" applyAlignment="1">
      <alignment horizontal="center" vertical="center" wrapText="1"/>
    </xf>
    <xf numFmtId="3" fontId="9" fillId="0" borderId="53" xfId="0" applyNumberFormat="1" applyFont="1" applyFill="1" applyBorder="1" applyAlignment="1">
      <alignment horizontal="center" vertical="center" wrapText="1"/>
    </xf>
    <xf numFmtId="3" fontId="9" fillId="0" borderId="16" xfId="0" applyNumberFormat="1" applyFont="1" applyFill="1" applyBorder="1" applyAlignment="1">
      <alignment horizontal="center" vertical="center" wrapText="1"/>
    </xf>
    <xf numFmtId="3" fontId="9" fillId="0" borderId="8" xfId="0" applyNumberFormat="1" applyFont="1" applyFill="1" applyBorder="1" applyAlignment="1">
      <alignment horizontal="center" vertical="center" wrapText="1"/>
    </xf>
    <xf numFmtId="3" fontId="18" fillId="0" borderId="53" xfId="0" applyNumberFormat="1" applyFont="1" applyFill="1" applyBorder="1" applyAlignment="1">
      <alignment horizontal="center" vertical="center" wrapText="1"/>
    </xf>
    <xf numFmtId="3" fontId="18" fillId="0" borderId="16" xfId="0" applyNumberFormat="1" applyFont="1" applyFill="1" applyBorder="1" applyAlignment="1">
      <alignment horizontal="center" vertical="center" wrapText="1"/>
    </xf>
    <xf numFmtId="3" fontId="18" fillId="0" borderId="8" xfId="0" applyNumberFormat="1" applyFont="1" applyFill="1" applyBorder="1" applyAlignment="1">
      <alignment horizontal="center" vertical="center" wrapText="1"/>
    </xf>
    <xf numFmtId="3" fontId="9" fillId="0" borderId="56" xfId="0" applyNumberFormat="1" applyFont="1" applyFill="1" applyBorder="1" applyAlignment="1">
      <alignment horizontal="center" vertical="center" wrapText="1"/>
    </xf>
    <xf numFmtId="3" fontId="9" fillId="0" borderId="46" xfId="0" applyNumberFormat="1" applyFont="1" applyFill="1" applyBorder="1" applyAlignment="1">
      <alignment horizontal="center" vertical="center" wrapText="1"/>
    </xf>
    <xf numFmtId="3" fontId="9" fillId="0" borderId="32" xfId="0" applyNumberFormat="1" applyFont="1" applyFill="1" applyBorder="1" applyAlignment="1">
      <alignment horizontal="center" vertical="center" wrapText="1"/>
    </xf>
    <xf numFmtId="3" fontId="18" fillId="0" borderId="72"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18" fillId="0" borderId="73" xfId="0" applyNumberFormat="1" applyFont="1" applyBorder="1" applyAlignment="1">
      <alignment horizontal="center" vertical="center" wrapText="1"/>
    </xf>
    <xf numFmtId="9" fontId="9" fillId="14" borderId="57" xfId="0" applyNumberFormat="1" applyFont="1" applyFill="1" applyBorder="1" applyAlignment="1">
      <alignment horizontal="center" vertical="center" wrapText="1"/>
    </xf>
    <xf numFmtId="9" fontId="9" fillId="14" borderId="33" xfId="0" applyNumberFormat="1" applyFont="1" applyFill="1" applyBorder="1" applyAlignment="1">
      <alignment horizontal="center" vertical="center" wrapText="1"/>
    </xf>
    <xf numFmtId="4" fontId="9" fillId="0" borderId="9" xfId="0" applyNumberFormat="1" applyFont="1" applyBorder="1" applyAlignment="1">
      <alignment horizontal="center" vertical="center" wrapText="1"/>
    </xf>
    <xf numFmtId="4" fontId="9" fillId="0" borderId="16" xfId="0" applyNumberFormat="1" applyFont="1" applyBorder="1" applyAlignment="1">
      <alignment horizontal="center" vertical="center" wrapText="1"/>
    </xf>
    <xf numFmtId="4" fontId="9" fillId="0" borderId="59" xfId="0" applyNumberFormat="1" applyFont="1" applyBorder="1" applyAlignment="1">
      <alignment horizontal="center" vertical="center" wrapText="1"/>
    </xf>
    <xf numFmtId="4" fontId="18" fillId="0" borderId="9" xfId="0" applyNumberFormat="1" applyFont="1" applyBorder="1" applyAlignment="1">
      <alignment horizontal="center" vertical="center" wrapText="1"/>
    </xf>
    <xf numFmtId="4" fontId="18" fillId="0" borderId="16" xfId="0" applyNumberFormat="1" applyFont="1" applyBorder="1" applyAlignment="1">
      <alignment horizontal="center" vertical="center" wrapText="1"/>
    </xf>
    <xf numFmtId="4" fontId="18" fillId="0" borderId="59" xfId="0" applyNumberFormat="1" applyFont="1" applyBorder="1" applyAlignment="1">
      <alignment horizontal="center" vertical="center" wrapText="1"/>
    </xf>
    <xf numFmtId="4" fontId="9" fillId="0" borderId="21" xfId="0" applyNumberFormat="1" applyFont="1" applyBorder="1" applyAlignment="1">
      <alignment horizontal="center" vertical="center" wrapText="1"/>
    </xf>
    <xf numFmtId="4" fontId="9" fillId="0" borderId="46" xfId="0" applyNumberFormat="1" applyFont="1" applyBorder="1" applyAlignment="1">
      <alignment horizontal="center" vertical="center" wrapText="1"/>
    </xf>
    <xf numFmtId="4" fontId="9" fillId="0" borderId="75" xfId="0" applyNumberFormat="1" applyFont="1" applyBorder="1" applyAlignment="1">
      <alignment horizontal="center" vertical="center" wrapText="1"/>
    </xf>
    <xf numFmtId="3" fontId="18" fillId="0" borderId="57" xfId="0" applyNumberFormat="1" applyFont="1" applyBorder="1" applyAlignment="1">
      <alignment horizontal="center" vertical="center" wrapText="1"/>
    </xf>
    <xf numFmtId="3" fontId="18" fillId="0" borderId="49" xfId="0" applyNumberFormat="1" applyFont="1" applyBorder="1" applyAlignment="1">
      <alignment horizontal="center" vertical="center" wrapText="1"/>
    </xf>
    <xf numFmtId="3" fontId="18" fillId="0" borderId="33" xfId="0" applyNumberFormat="1" applyFont="1" applyBorder="1" applyAlignment="1">
      <alignment horizontal="center" vertical="center" wrapText="1"/>
    </xf>
    <xf numFmtId="3" fontId="9" fillId="0" borderId="57" xfId="0" applyNumberFormat="1" applyFont="1" applyBorder="1" applyAlignment="1">
      <alignment horizontal="center" vertical="center" wrapText="1"/>
    </xf>
    <xf numFmtId="3" fontId="9" fillId="0" borderId="49"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3" fontId="9" fillId="0" borderId="72" xfId="0" applyNumberFormat="1" applyFont="1" applyBorder="1" applyAlignment="1">
      <alignment horizontal="center" vertical="center" wrapText="1"/>
    </xf>
    <xf numFmtId="3" fontId="9" fillId="0" borderId="38" xfId="0" applyNumberFormat="1" applyFont="1" applyBorder="1" applyAlignment="1">
      <alignment horizontal="center" vertical="center" wrapText="1"/>
    </xf>
    <xf numFmtId="3" fontId="9" fillId="0" borderId="73" xfId="0" applyNumberFormat="1" applyFont="1" applyBorder="1" applyAlignment="1">
      <alignment horizontal="center" vertical="center" wrapText="1"/>
    </xf>
    <xf numFmtId="9" fontId="18" fillId="14" borderId="57" xfId="0" applyNumberFormat="1" applyFont="1" applyFill="1" applyBorder="1" applyAlignment="1">
      <alignment horizontal="center" vertical="center" wrapText="1"/>
    </xf>
    <xf numFmtId="9" fontId="18" fillId="14" borderId="49" xfId="0" applyNumberFormat="1" applyFont="1" applyFill="1" applyBorder="1" applyAlignment="1">
      <alignment horizontal="center" vertical="center" wrapText="1"/>
    </xf>
    <xf numFmtId="9" fontId="18" fillId="14" borderId="33" xfId="0" applyNumberFormat="1" applyFont="1" applyFill="1" applyBorder="1" applyAlignment="1">
      <alignment horizontal="center" vertical="center" wrapText="1"/>
    </xf>
    <xf numFmtId="3" fontId="18" fillId="0" borderId="74" xfId="0" applyNumberFormat="1" applyFont="1" applyBorder="1" applyAlignment="1">
      <alignment horizontal="center" vertical="center" wrapText="1"/>
    </xf>
    <xf numFmtId="3" fontId="18" fillId="0" borderId="40" xfId="0" applyNumberFormat="1" applyFont="1" applyBorder="1" applyAlignment="1">
      <alignment horizontal="center" vertical="center" wrapText="1"/>
    </xf>
    <xf numFmtId="4" fontId="9" fillId="0" borderId="20" xfId="0" applyNumberFormat="1" applyFont="1" applyBorder="1" applyAlignment="1">
      <alignment horizontal="center" vertical="center" wrapText="1"/>
    </xf>
    <xf numFmtId="4" fontId="9" fillId="0" borderId="48" xfId="0" applyNumberFormat="1" applyFont="1" applyBorder="1" applyAlignment="1">
      <alignment horizontal="center" vertical="center" wrapText="1"/>
    </xf>
    <xf numFmtId="4" fontId="9" fillId="0" borderId="58" xfId="0" applyNumberFormat="1" applyFont="1" applyBorder="1" applyAlignment="1">
      <alignment horizontal="center" vertical="center" wrapText="1"/>
    </xf>
    <xf numFmtId="9" fontId="9" fillId="0" borderId="55" xfId="0" applyNumberFormat="1" applyFont="1" applyBorder="1" applyAlignment="1">
      <alignment horizontal="center" vertical="center" wrapText="1"/>
    </xf>
    <xf numFmtId="9" fontId="9" fillId="0" borderId="48" xfId="0" applyNumberFormat="1" applyFont="1" applyBorder="1" applyAlignment="1">
      <alignment horizontal="center" vertical="center" wrapText="1"/>
    </xf>
    <xf numFmtId="9" fontId="9" fillId="0" borderId="31" xfId="0" applyNumberFormat="1" applyFont="1" applyBorder="1" applyAlignment="1">
      <alignment horizontal="center" vertical="center" wrapText="1"/>
    </xf>
    <xf numFmtId="3" fontId="9" fillId="0" borderId="20" xfId="0" applyNumberFormat="1" applyFont="1" applyBorder="1" applyAlignment="1">
      <alignment horizontal="center" vertical="center" wrapText="1"/>
    </xf>
    <xf numFmtId="3" fontId="9" fillId="0" borderId="48" xfId="0" applyNumberFormat="1" applyFont="1" applyBorder="1" applyAlignment="1">
      <alignment horizontal="center" vertical="center" wrapText="1"/>
    </xf>
    <xf numFmtId="3" fontId="9" fillId="0" borderId="58" xfId="0" applyNumberFormat="1" applyFont="1" applyBorder="1" applyAlignment="1">
      <alignment horizontal="center" vertical="center" wrapText="1"/>
    </xf>
    <xf numFmtId="9" fontId="18" fillId="0" borderId="72" xfId="0" applyNumberFormat="1" applyFont="1" applyBorder="1" applyAlignment="1">
      <alignment horizontal="center" vertical="center" wrapText="1"/>
    </xf>
    <xf numFmtId="9" fontId="18" fillId="0" borderId="73" xfId="0" applyNumberFormat="1" applyFont="1" applyBorder="1" applyAlignment="1">
      <alignment horizontal="center" vertical="center" wrapText="1"/>
    </xf>
    <xf numFmtId="4" fontId="18" fillId="0" borderId="74" xfId="0" applyNumberFormat="1" applyFont="1" applyBorder="1" applyAlignment="1">
      <alignment horizontal="center" vertical="center" wrapText="1"/>
    </xf>
    <xf numFmtId="4" fontId="18" fillId="0" borderId="38" xfId="0" applyNumberFormat="1" applyFont="1" applyBorder="1" applyAlignment="1">
      <alignment horizontal="center" vertical="center" wrapText="1"/>
    </xf>
    <xf numFmtId="4" fontId="18" fillId="0" borderId="40" xfId="0" applyNumberFormat="1" applyFont="1" applyBorder="1" applyAlignment="1">
      <alignment horizontal="center" vertical="center" wrapText="1"/>
    </xf>
    <xf numFmtId="3" fontId="9" fillId="0" borderId="55" xfId="0" applyNumberFormat="1" applyFont="1" applyBorder="1" applyAlignment="1">
      <alignment horizontal="center" vertical="center" wrapText="1"/>
    </xf>
    <xf numFmtId="3" fontId="9" fillId="0" borderId="31" xfId="0" applyNumberFormat="1" applyFont="1" applyBorder="1" applyAlignment="1">
      <alignment horizontal="center" vertical="center" wrapText="1"/>
    </xf>
    <xf numFmtId="4" fontId="9" fillId="0" borderId="55" xfId="0" applyNumberFormat="1" applyFont="1" applyBorder="1" applyAlignment="1">
      <alignment horizontal="center" vertical="center" wrapText="1"/>
    </xf>
    <xf numFmtId="4" fontId="9" fillId="0" borderId="31" xfId="0" applyNumberFormat="1" applyFont="1" applyBorder="1" applyAlignment="1">
      <alignment horizontal="center" vertical="center" wrapText="1"/>
    </xf>
    <xf numFmtId="9" fontId="18" fillId="0" borderId="19" xfId="0" applyNumberFormat="1" applyFont="1" applyBorder="1" applyAlignment="1">
      <alignment horizontal="center" vertical="center" wrapText="1"/>
    </xf>
    <xf numFmtId="9" fontId="9" fillId="0" borderId="24" xfId="0" applyNumberFormat="1" applyFont="1" applyBorder="1" applyAlignment="1">
      <alignment horizontal="center" vertical="center" wrapText="1"/>
    </xf>
    <xf numFmtId="4" fontId="18" fillId="0" borderId="3" xfId="0" applyNumberFormat="1" applyFont="1" applyBorder="1" applyAlignment="1">
      <alignment horizontal="center" vertical="center" wrapText="1"/>
    </xf>
    <xf numFmtId="4" fontId="9" fillId="0" borderId="3" xfId="0" applyNumberFormat="1" applyFont="1" applyBorder="1" applyAlignment="1">
      <alignment horizontal="center" vertical="center" wrapText="1"/>
    </xf>
    <xf numFmtId="4" fontId="9" fillId="0" borderId="17" xfId="0" applyNumberFormat="1" applyFont="1" applyBorder="1" applyAlignment="1">
      <alignment horizontal="center" vertical="center" wrapText="1"/>
    </xf>
    <xf numFmtId="4" fontId="9" fillId="0" borderId="4" xfId="0" applyNumberFormat="1" applyFont="1" applyBorder="1" applyAlignment="1">
      <alignment horizontal="center" vertical="center" wrapText="1"/>
    </xf>
    <xf numFmtId="0" fontId="9" fillId="20" borderId="26" xfId="0" applyFont="1" applyFill="1" applyBorder="1" applyAlignment="1">
      <alignment horizontal="justify" vertical="center" wrapText="1"/>
    </xf>
    <xf numFmtId="0" fontId="9" fillId="20" borderId="28" xfId="0" applyFont="1" applyFill="1" applyBorder="1" applyAlignment="1">
      <alignment horizontal="justify" vertical="center" wrapText="1"/>
    </xf>
    <xf numFmtId="0" fontId="9" fillId="0" borderId="28" xfId="0" applyFont="1" applyBorder="1" applyAlignment="1">
      <alignment horizontal="justify" vertical="center" wrapText="1"/>
    </xf>
    <xf numFmtId="0" fontId="9" fillId="0" borderId="34" xfId="0" applyFont="1" applyBorder="1" applyAlignment="1">
      <alignment horizontal="justify" vertical="center" wrapText="1"/>
    </xf>
    <xf numFmtId="0" fontId="10" fillId="0" borderId="70" xfId="0" applyFont="1" applyBorder="1" applyAlignment="1">
      <alignment horizontal="center" vertical="center" wrapText="1"/>
    </xf>
    <xf numFmtId="9" fontId="9" fillId="0" borderId="20" xfId="0" applyNumberFormat="1" applyFont="1" applyBorder="1" applyAlignment="1">
      <alignment horizontal="center" vertical="center" wrapText="1"/>
    </xf>
    <xf numFmtId="9" fontId="9" fillId="0" borderId="58" xfId="0" applyNumberFormat="1" applyFont="1" applyBorder="1" applyAlignment="1">
      <alignment horizontal="center" vertical="center" wrapText="1"/>
    </xf>
    <xf numFmtId="3" fontId="9" fillId="0" borderId="55" xfId="0" applyNumberFormat="1" applyFont="1" applyFill="1" applyBorder="1" applyAlignment="1">
      <alignment horizontal="center" vertical="center" wrapText="1"/>
    </xf>
    <xf numFmtId="3" fontId="9" fillId="0" borderId="48" xfId="0" applyNumberFormat="1" applyFont="1" applyFill="1" applyBorder="1" applyAlignment="1">
      <alignment horizontal="center" vertical="center" wrapText="1"/>
    </xf>
    <xf numFmtId="3" fontId="9" fillId="0" borderId="31" xfId="0" applyNumberFormat="1" applyFont="1" applyFill="1" applyBorder="1" applyAlignment="1">
      <alignment horizontal="center" vertical="center" wrapText="1"/>
    </xf>
    <xf numFmtId="0" fontId="9" fillId="0" borderId="26" xfId="0" applyFont="1" applyBorder="1" applyAlignment="1">
      <alignment horizontal="justify" vertical="center" wrapText="1"/>
    </xf>
    <xf numFmtId="0" fontId="9" fillId="0" borderId="19" xfId="0" applyFont="1" applyBorder="1" applyAlignment="1">
      <alignment horizontal="center" vertical="center" wrapText="1"/>
    </xf>
    <xf numFmtId="3" fontId="9" fillId="14" borderId="2" xfId="0" applyNumberFormat="1" applyFont="1" applyFill="1" applyBorder="1" applyAlignment="1">
      <alignment horizontal="center" vertical="center" wrapText="1"/>
    </xf>
    <xf numFmtId="3" fontId="9" fillId="14" borderId="3" xfId="0" applyNumberFormat="1" applyFont="1" applyFill="1" applyBorder="1" applyAlignment="1">
      <alignment horizontal="center" vertical="center" wrapText="1"/>
    </xf>
    <xf numFmtId="3" fontId="9" fillId="14" borderId="19" xfId="0" applyNumberFormat="1" applyFont="1" applyFill="1" applyBorder="1" applyAlignment="1">
      <alignment horizontal="center" vertical="center" wrapText="1"/>
    </xf>
    <xf numFmtId="166" fontId="9" fillId="14" borderId="2" xfId="0" applyNumberFormat="1" applyFont="1" applyFill="1" applyBorder="1" applyAlignment="1">
      <alignment horizontal="center" vertical="center" wrapText="1"/>
    </xf>
    <xf numFmtId="3" fontId="9" fillId="0" borderId="26" xfId="0" applyNumberFormat="1" applyFont="1" applyFill="1" applyBorder="1" applyAlignment="1">
      <alignment horizontal="center" vertical="center" wrapText="1"/>
    </xf>
    <xf numFmtId="3" fontId="9" fillId="0" borderId="28" xfId="0" applyNumberFormat="1" applyFont="1" applyFill="1" applyBorder="1" applyAlignment="1">
      <alignment horizontal="center" vertical="center" wrapText="1"/>
    </xf>
    <xf numFmtId="3" fontId="9" fillId="0" borderId="34" xfId="0" applyNumberFormat="1" applyFont="1" applyFill="1" applyBorder="1" applyAlignment="1">
      <alignment horizontal="center" vertical="center" wrapText="1"/>
    </xf>
    <xf numFmtId="3" fontId="18" fillId="0" borderId="19" xfId="0" applyNumberFormat="1" applyFont="1" applyFill="1" applyBorder="1" applyAlignment="1">
      <alignment horizontal="center" vertical="center" wrapText="1"/>
    </xf>
    <xf numFmtId="3" fontId="18" fillId="0" borderId="2" xfId="0" applyNumberFormat="1" applyFont="1" applyFill="1" applyBorder="1" applyAlignment="1">
      <alignment horizontal="center" vertical="center" wrapText="1"/>
    </xf>
    <xf numFmtId="3" fontId="18" fillId="0" borderId="3" xfId="0" applyNumberFormat="1" applyFont="1" applyFill="1" applyBorder="1" applyAlignment="1">
      <alignment horizontal="center" vertical="center" wrapText="1"/>
    </xf>
    <xf numFmtId="3" fontId="9" fillId="0" borderId="19"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3" fontId="9" fillId="0" borderId="3" xfId="0" applyNumberFormat="1" applyFont="1" applyFill="1" applyBorder="1" applyAlignment="1">
      <alignment horizontal="center" vertical="center" wrapText="1"/>
    </xf>
    <xf numFmtId="3" fontId="9" fillId="0" borderId="36" xfId="0" applyNumberFormat="1" applyFont="1" applyFill="1" applyBorder="1" applyAlignment="1">
      <alignment horizontal="center" vertical="center" wrapText="1"/>
    </xf>
    <xf numFmtId="3" fontId="9" fillId="0" borderId="25" xfId="0" applyNumberFormat="1" applyFont="1" applyFill="1" applyBorder="1" applyAlignment="1">
      <alignment horizontal="center" vertical="center" wrapText="1"/>
    </xf>
    <xf numFmtId="3" fontId="9" fillId="0" borderId="37" xfId="0" applyNumberFormat="1" applyFont="1" applyFill="1" applyBorder="1" applyAlignment="1">
      <alignment horizontal="center" vertical="center" wrapText="1"/>
    </xf>
    <xf numFmtId="3" fontId="18" fillId="0" borderId="69" xfId="0" applyNumberFormat="1" applyFont="1" applyFill="1" applyBorder="1" applyAlignment="1">
      <alignment horizontal="center" vertical="center" wrapText="1"/>
    </xf>
    <xf numFmtId="3" fontId="18" fillId="0" borderId="64" xfId="0" applyNumberFormat="1" applyFont="1" applyFill="1" applyBorder="1" applyAlignment="1">
      <alignment horizontal="center" vertical="center" wrapText="1"/>
    </xf>
    <xf numFmtId="3" fontId="18" fillId="0" borderId="78" xfId="0" applyNumberFormat="1" applyFont="1" applyFill="1" applyBorder="1" applyAlignment="1">
      <alignment horizontal="center" vertical="center" wrapText="1"/>
    </xf>
    <xf numFmtId="9" fontId="9" fillId="0" borderId="28" xfId="0" applyNumberFormat="1" applyFont="1" applyBorder="1" applyAlignment="1">
      <alignment horizontal="center" vertical="center" wrapText="1"/>
    </xf>
    <xf numFmtId="9" fontId="9" fillId="0" borderId="34" xfId="0" applyNumberFormat="1" applyFont="1" applyBorder="1" applyAlignment="1">
      <alignment horizontal="center" vertical="center" wrapText="1"/>
    </xf>
    <xf numFmtId="10" fontId="9" fillId="0" borderId="28" xfId="0" applyNumberFormat="1" applyFont="1" applyBorder="1" applyAlignment="1">
      <alignment horizontal="center" vertical="center" wrapText="1"/>
    </xf>
    <xf numFmtId="166" fontId="18" fillId="0" borderId="9" xfId="0" applyNumberFormat="1" applyFont="1" applyFill="1" applyBorder="1" applyAlignment="1">
      <alignment horizontal="center" vertical="center" wrapText="1"/>
    </xf>
    <xf numFmtId="166" fontId="18" fillId="0" borderId="16" xfId="0" applyNumberFormat="1" applyFont="1" applyFill="1" applyBorder="1" applyAlignment="1">
      <alignment horizontal="center" vertical="center" wrapText="1"/>
    </xf>
    <xf numFmtId="166" fontId="18" fillId="0" borderId="8" xfId="0"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wrapText="1"/>
    </xf>
    <xf numFmtId="166" fontId="18" fillId="0" borderId="64" xfId="0" applyNumberFormat="1" applyFont="1" applyFill="1" applyBorder="1" applyAlignment="1">
      <alignment horizontal="center" vertical="center" wrapText="1"/>
    </xf>
    <xf numFmtId="9" fontId="18" fillId="0" borderId="9" xfId="0" applyNumberFormat="1" applyFont="1" applyFill="1" applyBorder="1" applyAlignment="1">
      <alignment horizontal="center" vertical="center" wrapText="1"/>
    </xf>
    <xf numFmtId="9" fontId="18" fillId="0" borderId="16" xfId="0" applyNumberFormat="1" applyFont="1" applyFill="1" applyBorder="1" applyAlignment="1">
      <alignment horizontal="center" vertical="center" wrapText="1"/>
    </xf>
    <xf numFmtId="9" fontId="18" fillId="0" borderId="8" xfId="0" applyNumberFormat="1" applyFont="1" applyFill="1" applyBorder="1" applyAlignment="1">
      <alignment horizontal="center" vertical="center" wrapText="1"/>
    </xf>
    <xf numFmtId="9" fontId="18" fillId="0" borderId="2" xfId="0" applyNumberFormat="1" applyFont="1" applyFill="1" applyBorder="1" applyAlignment="1">
      <alignment horizontal="center" vertical="center" wrapText="1"/>
    </xf>
    <xf numFmtId="9" fontId="18" fillId="0" borderId="64" xfId="0" applyNumberFormat="1" applyFont="1" applyFill="1" applyBorder="1" applyAlignment="1">
      <alignment horizontal="center" vertical="center" wrapText="1"/>
    </xf>
    <xf numFmtId="4" fontId="9" fillId="0" borderId="28"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0" borderId="25" xfId="0" applyNumberFormat="1" applyFont="1" applyFill="1" applyBorder="1" applyAlignment="1">
      <alignment horizontal="center" vertical="center" wrapText="1"/>
    </xf>
    <xf numFmtId="9" fontId="9" fillId="0" borderId="36" xfId="0" applyNumberFormat="1" applyFont="1" applyBorder="1" applyAlignment="1">
      <alignment horizontal="center" vertical="center" wrapText="1"/>
    </xf>
    <xf numFmtId="9" fontId="18" fillId="0" borderId="69" xfId="0" applyNumberFormat="1" applyFont="1" applyBorder="1" applyAlignment="1">
      <alignment horizontal="center" vertical="center" wrapText="1"/>
    </xf>
    <xf numFmtId="165" fontId="9" fillId="0" borderId="31" xfId="0" applyNumberFormat="1" applyFont="1" applyBorder="1" applyAlignment="1">
      <alignment horizontal="center" vertical="center" wrapText="1"/>
    </xf>
    <xf numFmtId="166" fontId="9" fillId="0" borderId="17" xfId="0" applyNumberFormat="1" applyFont="1" applyBorder="1" applyAlignment="1">
      <alignment horizontal="center" vertical="center" wrapText="1"/>
    </xf>
    <xf numFmtId="165" fontId="18" fillId="0" borderId="8" xfId="0" applyNumberFormat="1" applyFont="1" applyBorder="1" applyAlignment="1">
      <alignment horizontal="center" vertical="center" wrapText="1"/>
    </xf>
    <xf numFmtId="9" fontId="9" fillId="0" borderId="10" xfId="0" applyNumberFormat="1" applyFont="1" applyBorder="1" applyAlignment="1">
      <alignment horizontal="center" vertical="center" wrapText="1"/>
    </xf>
    <xf numFmtId="9" fontId="9" fillId="0" borderId="41" xfId="0" applyNumberFormat="1" applyFont="1" applyBorder="1" applyAlignment="1">
      <alignment horizontal="center" vertical="center" wrapText="1"/>
    </xf>
    <xf numFmtId="9" fontId="9" fillId="0" borderId="6" xfId="0" applyNumberFormat="1" applyFont="1" applyBorder="1" applyAlignment="1">
      <alignment horizontal="center" vertical="center" wrapText="1"/>
    </xf>
    <xf numFmtId="3" fontId="9" fillId="0" borderId="24" xfId="0"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3" fontId="9" fillId="0" borderId="4" xfId="0" applyNumberFormat="1" applyFont="1" applyFill="1" applyBorder="1" applyAlignment="1">
      <alignment horizontal="center" vertical="center" wrapText="1"/>
    </xf>
    <xf numFmtId="10" fontId="10" fillId="0" borderId="65" xfId="0" applyNumberFormat="1" applyFont="1" applyBorder="1" applyAlignment="1">
      <alignment horizontal="center" vertical="center" wrapText="1"/>
    </xf>
    <xf numFmtId="10" fontId="10" fillId="0" borderId="44" xfId="0" applyNumberFormat="1" applyFont="1" applyBorder="1" applyAlignment="1">
      <alignment horizontal="center" vertical="center" wrapText="1"/>
    </xf>
    <xf numFmtId="10" fontId="10" fillId="0" borderId="70" xfId="0" applyNumberFormat="1" applyFont="1" applyBorder="1" applyAlignment="1">
      <alignment horizontal="center" vertical="center" wrapText="1"/>
    </xf>
    <xf numFmtId="0" fontId="10" fillId="0" borderId="39"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5" xfId="0" applyFont="1" applyFill="1" applyBorder="1" applyAlignment="1">
      <alignment horizontal="center" vertical="center" wrapText="1"/>
    </xf>
    <xf numFmtId="10" fontId="10" fillId="0" borderId="65" xfId="0" applyNumberFormat="1" applyFont="1" applyFill="1" applyBorder="1" applyAlignment="1">
      <alignment horizontal="center" vertical="center" wrapText="1"/>
    </xf>
    <xf numFmtId="10" fontId="10" fillId="0" borderId="44" xfId="0" applyNumberFormat="1" applyFont="1" applyFill="1" applyBorder="1" applyAlignment="1">
      <alignment horizontal="center" vertical="center" wrapText="1"/>
    </xf>
    <xf numFmtId="10" fontId="10" fillId="0" borderId="70" xfId="0" applyNumberFormat="1" applyFont="1" applyFill="1" applyBorder="1" applyAlignment="1">
      <alignment horizontal="center" vertical="center" wrapText="1"/>
    </xf>
    <xf numFmtId="0" fontId="2" fillId="0" borderId="23"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9" fillId="0" borderId="24" xfId="0" applyFont="1" applyBorder="1" applyAlignment="1">
      <alignment horizontal="justify" vertical="center"/>
    </xf>
    <xf numFmtId="0" fontId="9" fillId="0" borderId="4" xfId="0" applyFont="1" applyBorder="1" applyAlignment="1">
      <alignment horizontal="justify" vertical="center"/>
    </xf>
    <xf numFmtId="0" fontId="2" fillId="0" borderId="74"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9" fontId="18" fillId="0" borderId="36" xfId="0" applyNumberFormat="1" applyFont="1" applyBorder="1" applyAlignment="1">
      <alignment horizontal="center" vertical="center" wrapText="1"/>
    </xf>
    <xf numFmtId="9" fontId="18" fillId="0" borderId="25"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1" fontId="18" fillId="0" borderId="2" xfId="0" applyNumberFormat="1" applyFont="1" applyBorder="1" applyAlignment="1">
      <alignment horizontal="center" vertical="center" wrapText="1"/>
    </xf>
    <xf numFmtId="3" fontId="18" fillId="0" borderId="36" xfId="0" applyNumberFormat="1" applyFont="1" applyBorder="1" applyAlignment="1">
      <alignment horizontal="center" vertical="center" wrapText="1"/>
    </xf>
    <xf numFmtId="0" fontId="9" fillId="0" borderId="17" xfId="0" applyFont="1" applyBorder="1" applyAlignment="1">
      <alignment horizontal="justify" vertical="center"/>
    </xf>
    <xf numFmtId="0" fontId="12" fillId="5" borderId="14" xfId="0" applyFont="1" applyFill="1" applyBorder="1" applyAlignment="1">
      <alignment horizontal="justify" vertical="center"/>
    </xf>
    <xf numFmtId="0" fontId="12" fillId="5" borderId="52" xfId="0" applyFont="1" applyFill="1" applyBorder="1" applyAlignment="1">
      <alignment horizontal="justify" vertical="center"/>
    </xf>
    <xf numFmtId="0" fontId="9" fillId="0" borderId="61" xfId="0" applyFont="1" applyBorder="1" applyAlignment="1">
      <alignment horizontal="justify" vertical="center"/>
    </xf>
    <xf numFmtId="0" fontId="9" fillId="0" borderId="29" xfId="0" applyFont="1" applyBorder="1" applyAlignment="1">
      <alignment horizontal="justify" vertical="center"/>
    </xf>
    <xf numFmtId="0" fontId="6" fillId="0" borderId="65" xfId="0" applyFont="1" applyBorder="1" applyAlignment="1" applyProtection="1">
      <alignment horizontal="center" vertical="center"/>
      <protection locked="0"/>
    </xf>
    <xf numFmtId="0" fontId="6" fillId="0" borderId="72" xfId="0" applyFont="1" applyBorder="1" applyAlignment="1" applyProtection="1">
      <alignment horizontal="center" vertical="center"/>
      <protection locked="0"/>
    </xf>
    <xf numFmtId="0" fontId="19" fillId="0" borderId="14"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2" fillId="17" borderId="65" xfId="0" applyFont="1" applyFill="1" applyBorder="1" applyAlignment="1" applyProtection="1">
      <alignment horizontal="center" vertical="center" wrapText="1"/>
      <protection locked="0"/>
    </xf>
    <xf numFmtId="0" fontId="2" fillId="17" borderId="1" xfId="0" applyFont="1" applyFill="1" applyBorder="1" applyAlignment="1" applyProtection="1">
      <alignment horizontal="center" vertical="center" wrapText="1"/>
      <protection locked="0"/>
    </xf>
    <xf numFmtId="0" fontId="2" fillId="17" borderId="70" xfId="0" applyFont="1" applyFill="1" applyBorder="1" applyAlignment="1" applyProtection="1">
      <alignment horizontal="center" vertical="center" wrapText="1"/>
      <protection locked="0"/>
    </xf>
    <xf numFmtId="0" fontId="2" fillId="17" borderId="23" xfId="0" applyFont="1" applyFill="1" applyBorder="1" applyAlignment="1" applyProtection="1">
      <alignment horizontal="center" vertical="center" wrapText="1"/>
      <protection locked="0"/>
    </xf>
    <xf numFmtId="0" fontId="6" fillId="17" borderId="65" xfId="0" applyFont="1" applyFill="1" applyBorder="1" applyAlignment="1" applyProtection="1">
      <alignment horizontal="center" vertical="center" wrapText="1"/>
      <protection locked="0"/>
    </xf>
    <xf numFmtId="0" fontId="6" fillId="17" borderId="72" xfId="0" applyFont="1" applyFill="1" applyBorder="1" applyAlignment="1" applyProtection="1">
      <alignment horizontal="center" vertical="center" wrapText="1"/>
      <protection locked="0"/>
    </xf>
    <xf numFmtId="0" fontId="6" fillId="17" borderId="70" xfId="0" applyFont="1" applyFill="1" applyBorder="1" applyAlignment="1" applyProtection="1">
      <alignment horizontal="center" vertical="center" wrapText="1"/>
      <protection locked="0"/>
    </xf>
    <xf numFmtId="0" fontId="6" fillId="17" borderId="40" xfId="0" applyFont="1" applyFill="1" applyBorder="1" applyAlignment="1" applyProtection="1">
      <alignment horizontal="center" vertical="center" wrapText="1"/>
      <protection locked="0"/>
    </xf>
    <xf numFmtId="0" fontId="6" fillId="0" borderId="27"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13" fillId="16" borderId="66" xfId="0" applyFont="1" applyFill="1" applyBorder="1" applyAlignment="1">
      <alignment horizontal="justify" vertical="center"/>
    </xf>
    <xf numFmtId="0" fontId="13" fillId="16" borderId="27" xfId="0" applyFont="1" applyFill="1" applyBorder="1" applyAlignment="1">
      <alignment horizontal="justify" vertical="center"/>
    </xf>
    <xf numFmtId="0" fontId="13" fillId="16" borderId="61" xfId="0" applyFont="1" applyFill="1" applyBorder="1" applyAlignment="1">
      <alignment horizontal="justify" vertical="center"/>
    </xf>
    <xf numFmtId="0" fontId="13" fillId="16" borderId="29" xfId="0" applyFont="1" applyFill="1" applyBorder="1" applyAlignment="1">
      <alignment horizontal="justify" vertical="center"/>
    </xf>
    <xf numFmtId="0" fontId="12" fillId="6" borderId="14" xfId="0" applyFont="1" applyFill="1" applyBorder="1" applyAlignment="1">
      <alignment horizontal="justify" vertical="center"/>
    </xf>
    <xf numFmtId="0" fontId="12" fillId="6" borderId="52" xfId="0" applyFont="1" applyFill="1" applyBorder="1" applyAlignment="1">
      <alignment horizontal="justify" vertical="center"/>
    </xf>
    <xf numFmtId="0" fontId="9" fillId="0" borderId="62" xfId="0" applyFont="1" applyBorder="1" applyAlignment="1">
      <alignment horizontal="justify" vertical="center"/>
    </xf>
    <xf numFmtId="0" fontId="9" fillId="0" borderId="35" xfId="0" applyFont="1" applyBorder="1" applyAlignment="1">
      <alignment horizontal="justify" vertical="center"/>
    </xf>
    <xf numFmtId="0" fontId="12" fillId="7" borderId="14" xfId="0" applyFont="1" applyFill="1" applyBorder="1" applyAlignment="1">
      <alignment horizontal="justify" vertical="center"/>
    </xf>
    <xf numFmtId="0" fontId="12" fillId="7" borderId="52" xfId="0" applyFont="1" applyFill="1" applyBorder="1" applyAlignment="1">
      <alignment horizontal="justify" vertical="center"/>
    </xf>
    <xf numFmtId="0" fontId="12" fillId="8" borderId="14" xfId="0" applyFont="1" applyFill="1" applyBorder="1" applyAlignment="1">
      <alignment horizontal="justify" vertical="center"/>
    </xf>
    <xf numFmtId="0" fontId="12" fillId="8" borderId="52" xfId="0" applyFont="1" applyFill="1" applyBorder="1" applyAlignment="1">
      <alignment horizontal="justify" vertical="center"/>
    </xf>
    <xf numFmtId="0" fontId="21" fillId="11" borderId="14" xfId="0" applyFont="1" applyFill="1" applyBorder="1" applyAlignment="1">
      <alignment horizontal="justify" vertical="center"/>
    </xf>
    <xf numFmtId="0" fontId="21" fillId="11" borderId="52" xfId="0" applyFont="1" applyFill="1" applyBorder="1" applyAlignment="1">
      <alignment horizontal="justify" vertical="center"/>
    </xf>
    <xf numFmtId="0" fontId="12" fillId="10" borderId="14" xfId="0" applyFont="1" applyFill="1" applyBorder="1" applyAlignment="1">
      <alignment horizontal="justify" vertical="center"/>
    </xf>
    <xf numFmtId="0" fontId="12" fillId="10" borderId="52" xfId="0" applyFont="1" applyFill="1" applyBorder="1" applyAlignment="1">
      <alignment horizontal="justify" vertical="center"/>
    </xf>
    <xf numFmtId="0" fontId="12" fillId="9" borderId="14" xfId="0" applyFont="1" applyFill="1" applyBorder="1" applyAlignment="1">
      <alignment horizontal="justify" vertical="center"/>
    </xf>
    <xf numFmtId="0" fontId="12" fillId="9" borderId="52" xfId="0" applyFont="1" applyFill="1" applyBorder="1" applyAlignment="1">
      <alignment horizontal="justify" vertical="center"/>
    </xf>
    <xf numFmtId="0" fontId="10" fillId="0" borderId="14"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5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23" xfId="0" applyFont="1" applyBorder="1" applyAlignment="1">
      <alignment horizontal="center" vertical="center"/>
    </xf>
    <xf numFmtId="0" fontId="10" fillId="0" borderId="40" xfId="0" applyFont="1" applyBorder="1" applyAlignment="1">
      <alignment horizontal="center" vertical="center"/>
    </xf>
  </cellXfs>
  <cellStyles count="923">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xfId="389" builtinId="8" hidden="1"/>
    <cellStyle name="Hipervínculo" xfId="39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1" builtinId="8" hidden="1"/>
    <cellStyle name="Hipervínculo" xfId="413" builtinId="8" hidden="1"/>
    <cellStyle name="Hipervínculo" xfId="415" builtinId="8" hidden="1"/>
    <cellStyle name="Hipervínculo" xfId="417" builtinId="8" hidden="1"/>
    <cellStyle name="Hipervínculo" xfId="419" builtinId="8" hidden="1"/>
    <cellStyle name="Hipervínculo" xfId="42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1" builtinId="8" hidden="1"/>
    <cellStyle name="Hipervínculo" xfId="443" builtinId="8" hidden="1"/>
    <cellStyle name="Hipervínculo" xfId="445" builtinId="8" hidden="1"/>
    <cellStyle name="Hipervínculo" xfId="447" builtinId="8" hidden="1"/>
    <cellStyle name="Hipervínculo" xfId="449" builtinId="8" hidden="1"/>
    <cellStyle name="Hipervínculo" xfId="45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1" builtinId="8" hidden="1"/>
    <cellStyle name="Hipervínculo" xfId="473" builtinId="8" hidden="1"/>
    <cellStyle name="Hipervínculo" xfId="475" builtinId="8" hidden="1"/>
    <cellStyle name="Hipervínculo" xfId="477" builtinId="8" hidden="1"/>
    <cellStyle name="Hipervínculo" xfId="479" builtinId="8" hidden="1"/>
    <cellStyle name="Hipervínculo" xfId="481" builtinId="8" hidden="1"/>
    <cellStyle name="Hipervínculo" xfId="483" builtinId="8" hidden="1"/>
    <cellStyle name="Hipervínculo" xfId="485" builtinId="8" hidden="1"/>
    <cellStyle name="Hipervínculo" xfId="487" builtinId="8" hidden="1"/>
    <cellStyle name="Hipervínculo" xfId="489" builtinId="8" hidden="1"/>
    <cellStyle name="Hipervínculo" xfId="491" builtinId="8" hidden="1"/>
    <cellStyle name="Hipervínculo" xfId="493" builtinId="8" hidden="1"/>
    <cellStyle name="Hipervínculo" xfId="495" builtinId="8" hidden="1"/>
    <cellStyle name="Hipervínculo" xfId="497" builtinId="8" hidden="1"/>
    <cellStyle name="Hipervínculo" xfId="499" builtinId="8" hidden="1"/>
    <cellStyle name="Hipervínculo" xfId="501" builtinId="8" hidden="1"/>
    <cellStyle name="Hipervínculo" xfId="503" builtinId="8" hidden="1"/>
    <cellStyle name="Hipervínculo" xfId="505" builtinId="8" hidden="1"/>
    <cellStyle name="Hipervínculo" xfId="507" builtinId="8" hidden="1"/>
    <cellStyle name="Hipervínculo" xfId="50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29" builtinId="8" hidden="1"/>
    <cellStyle name="Hipervínculo" xfId="531" builtinId="8" hidden="1"/>
    <cellStyle name="Hipervínculo" xfId="533" builtinId="8" hidden="1"/>
    <cellStyle name="Hipervínculo" xfId="535" builtinId="8" hidden="1"/>
    <cellStyle name="Hipervínculo" xfId="537" builtinId="8" hidden="1"/>
    <cellStyle name="Hipervínculo" xfId="53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59" builtinId="8" hidden="1"/>
    <cellStyle name="Hipervínculo" xfId="561" builtinId="8" hidden="1"/>
    <cellStyle name="Hipervínculo" xfId="563" builtinId="8" hidden="1"/>
    <cellStyle name="Hipervínculo" xfId="565" builtinId="8" hidden="1"/>
    <cellStyle name="Hipervínculo" xfId="567" builtinId="8" hidden="1"/>
    <cellStyle name="Hipervínculo" xfId="56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89" builtinId="8" hidden="1"/>
    <cellStyle name="Hipervínculo" xfId="591" builtinId="8" hidden="1"/>
    <cellStyle name="Hipervínculo" xfId="593" builtinId="8" hidden="1"/>
    <cellStyle name="Hipervínculo" xfId="595" builtinId="8" hidden="1"/>
    <cellStyle name="Hipervínculo" xfId="597" builtinId="8" hidden="1"/>
    <cellStyle name="Hipervínculo" xfId="599" builtinId="8" hidden="1"/>
    <cellStyle name="Hipervínculo" xfId="601" builtinId="8" hidden="1"/>
    <cellStyle name="Hipervínculo" xfId="603" builtinId="8" hidden="1"/>
    <cellStyle name="Hipervínculo" xfId="605" builtinId="8" hidden="1"/>
    <cellStyle name="Hipervínculo" xfId="607" builtinId="8" hidden="1"/>
    <cellStyle name="Hipervínculo" xfId="609" builtinId="8" hidden="1"/>
    <cellStyle name="Hipervínculo" xfId="611" builtinId="8" hidden="1"/>
    <cellStyle name="Hipervínculo" xfId="613" builtinId="8" hidden="1"/>
    <cellStyle name="Hipervínculo" xfId="615" builtinId="8" hidden="1"/>
    <cellStyle name="Hipervínculo" xfId="617" builtinId="8" hidden="1"/>
    <cellStyle name="Hipervínculo" xfId="619"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31" builtinId="8" hidden="1"/>
    <cellStyle name="Hipervínculo" xfId="633" builtinId="8" hidden="1"/>
    <cellStyle name="Hipervínculo" xfId="635" builtinId="8" hidden="1"/>
    <cellStyle name="Hipervínculo" xfId="637" builtinId="8" hidden="1"/>
    <cellStyle name="Hipervínculo" xfId="639"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1" builtinId="8" hidden="1"/>
    <cellStyle name="Hipervínculo" xfId="653" builtinId="8" hidden="1"/>
    <cellStyle name="Hipervínculo" xfId="655" builtinId="8" hidden="1"/>
    <cellStyle name="Hipervínculo" xfId="657" builtinId="8" hidden="1"/>
    <cellStyle name="Hipervínculo" xfId="659" builtinId="8" hidden="1"/>
    <cellStyle name="Hipervínculo" xfId="66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1" builtinId="8" hidden="1"/>
    <cellStyle name="Hipervínculo" xfId="683" builtinId="8" hidden="1"/>
    <cellStyle name="Hipervínculo" xfId="685" builtinId="8" hidden="1"/>
    <cellStyle name="Hipervínculo" xfId="687" builtinId="8" hidden="1"/>
    <cellStyle name="Hipervínculo" xfId="689" builtinId="8" hidden="1"/>
    <cellStyle name="Hipervínculo" xfId="691" builtinId="8" hidden="1"/>
    <cellStyle name="Hipervínculo" xfId="693" builtinId="8" hidden="1"/>
    <cellStyle name="Hipervínculo" xfId="695" builtinId="8" hidden="1"/>
    <cellStyle name="Hipervínculo" xfId="697" builtinId="8" hidden="1"/>
    <cellStyle name="Hipervínculo" xfId="699" builtinId="8" hidden="1"/>
    <cellStyle name="Hipervínculo" xfId="701" builtinId="8" hidden="1"/>
    <cellStyle name="Hipervínculo" xfId="703" builtinId="8" hidden="1"/>
    <cellStyle name="Hipervínculo" xfId="705" builtinId="8" hidden="1"/>
    <cellStyle name="Hipervínculo" xfId="707" builtinId="8" hidden="1"/>
    <cellStyle name="Hipervínculo" xfId="709" builtinId="8" hidden="1"/>
    <cellStyle name="Hipervínculo" xfId="711" builtinId="8" hidden="1"/>
    <cellStyle name="Hipervínculo" xfId="713" builtinId="8" hidden="1"/>
    <cellStyle name="Hipervínculo" xfId="715" builtinId="8" hidden="1"/>
    <cellStyle name="Hipervínculo" xfId="717" builtinId="8" hidden="1"/>
    <cellStyle name="Hipervínculo" xfId="71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39" builtinId="8" hidden="1"/>
    <cellStyle name="Hipervínculo" xfId="741" builtinId="8" hidden="1"/>
    <cellStyle name="Hipervínculo" xfId="743" builtinId="8" hidden="1"/>
    <cellStyle name="Hipervínculo" xfId="745" builtinId="8" hidden="1"/>
    <cellStyle name="Hipervínculo" xfId="747" builtinId="8" hidden="1"/>
    <cellStyle name="Hipervínculo" xfId="74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69" builtinId="8" hidden="1"/>
    <cellStyle name="Hipervínculo" xfId="771" builtinId="8" hidden="1"/>
    <cellStyle name="Hipervínculo" xfId="773" builtinId="8" hidden="1"/>
    <cellStyle name="Hipervínculo" xfId="775" builtinId="8" hidden="1"/>
    <cellStyle name="Hipervínculo" xfId="777" builtinId="8" hidden="1"/>
    <cellStyle name="Hipervínculo" xfId="77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799" builtinId="8" hidden="1"/>
    <cellStyle name="Hipervínculo" xfId="801" builtinId="8" hidden="1"/>
    <cellStyle name="Hipervínculo" xfId="803" builtinId="8" hidden="1"/>
    <cellStyle name="Hipervínculo" xfId="805" builtinId="8" hidden="1"/>
    <cellStyle name="Hipervínculo" xfId="807" builtinId="8" hidden="1"/>
    <cellStyle name="Hipervínculo" xfId="80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29" builtinId="8" hidden="1"/>
    <cellStyle name="Hipervínculo" xfId="831" builtinId="8" hidden="1"/>
    <cellStyle name="Hipervínculo" xfId="833" builtinId="8" hidden="1"/>
    <cellStyle name="Hipervínculo" xfId="835" builtinId="8" hidden="1"/>
    <cellStyle name="Hipervínculo" xfId="837" builtinId="8" hidden="1"/>
    <cellStyle name="Hipervínculo" xfId="83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59" builtinId="8" hidden="1"/>
    <cellStyle name="Hipervínculo" xfId="861" builtinId="8" hidden="1"/>
    <cellStyle name="Hipervínculo" xfId="863" builtinId="8" hidden="1"/>
    <cellStyle name="Hipervínculo" xfId="865" builtinId="8" hidden="1"/>
    <cellStyle name="Hipervínculo" xfId="867" builtinId="8" hidden="1"/>
    <cellStyle name="Hipervínculo" xfId="86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xfId="889" builtinId="8" hidden="1"/>
    <cellStyle name="Hipervínculo" xfId="891" builtinId="8" hidden="1"/>
    <cellStyle name="Hipervínculo" xfId="893" builtinId="8" hidden="1"/>
    <cellStyle name="Hipervínculo" xfId="895" builtinId="8" hidden="1"/>
    <cellStyle name="Hipervínculo" xfId="897" builtinId="8" hidden="1"/>
    <cellStyle name="Hipervínculo" xfId="899" builtinId="8" hidden="1"/>
    <cellStyle name="Hipervínculo" xfId="901" builtinId="8" hidden="1"/>
    <cellStyle name="Hipervínculo" xfId="903" builtinId="8" hidden="1"/>
    <cellStyle name="Hipervínculo" xfId="905" builtinId="8" hidden="1"/>
    <cellStyle name="Hipervínculo" xfId="907" builtinId="8" hidden="1"/>
    <cellStyle name="Hipervínculo" xfId="909"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Hipervínculo visitado" xfId="390"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2" builtinId="9" hidden="1"/>
    <cellStyle name="Hipervínculo visitado" xfId="414" builtinId="9" hidden="1"/>
    <cellStyle name="Hipervínculo visitado" xfId="416" builtinId="9" hidden="1"/>
    <cellStyle name="Hipervínculo visitado" xfId="418" builtinId="9" hidden="1"/>
    <cellStyle name="Hipervínculo visitado" xfId="420"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2" builtinId="9" hidden="1"/>
    <cellStyle name="Hipervínculo visitado" xfId="444" builtinId="9" hidden="1"/>
    <cellStyle name="Hipervínculo visitado" xfId="446" builtinId="9" hidden="1"/>
    <cellStyle name="Hipervínculo visitado" xfId="448" builtinId="9" hidden="1"/>
    <cellStyle name="Hipervínculo visitado" xfId="450"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2" builtinId="9" hidden="1"/>
    <cellStyle name="Hipervínculo visitado" xfId="474" builtinId="9" hidden="1"/>
    <cellStyle name="Hipervínculo visitado" xfId="476" builtinId="9" hidden="1"/>
    <cellStyle name="Hipervínculo visitado" xfId="478" builtinId="9" hidden="1"/>
    <cellStyle name="Hipervínculo visitado" xfId="480"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0" builtinId="9" hidden="1"/>
    <cellStyle name="Hipervínculo visitado" xfId="502" builtinId="9" hidden="1"/>
    <cellStyle name="Hipervínculo visitado" xfId="504" builtinId="9" hidden="1"/>
    <cellStyle name="Hipervínculo visitado" xfId="506" builtinId="9" hidden="1"/>
    <cellStyle name="Hipervínculo visitado" xfId="508"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0" builtinId="9" hidden="1"/>
    <cellStyle name="Hipervínculo visitado" xfId="532" builtinId="9" hidden="1"/>
    <cellStyle name="Hipervínculo visitado" xfId="534" builtinId="9" hidden="1"/>
    <cellStyle name="Hipervínculo visitado" xfId="536" builtinId="9" hidden="1"/>
    <cellStyle name="Hipervínculo visitado" xfId="538"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0" builtinId="9" hidden="1"/>
    <cellStyle name="Hipervínculo visitado" xfId="562" builtinId="9" hidden="1"/>
    <cellStyle name="Hipervínculo visitado" xfId="564" builtinId="9" hidden="1"/>
    <cellStyle name="Hipervínculo visitado" xfId="566" builtinId="9" hidden="1"/>
    <cellStyle name="Hipervínculo visitado" xfId="568"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0" builtinId="9" hidden="1"/>
    <cellStyle name="Hipervínculo visitado" xfId="592" builtinId="9" hidden="1"/>
    <cellStyle name="Hipervínculo visitado" xfId="594" builtinId="9" hidden="1"/>
    <cellStyle name="Hipervínculo visitado" xfId="596" builtinId="9" hidden="1"/>
    <cellStyle name="Hipervínculo visitado" xfId="598"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0" builtinId="9" hidden="1"/>
    <cellStyle name="Hipervínculo visitado" xfId="612" builtinId="9" hidden="1"/>
    <cellStyle name="Hipervínculo visitado" xfId="614" builtinId="9" hidden="1"/>
    <cellStyle name="Hipervínculo visitado" xfId="616" builtinId="9" hidden="1"/>
    <cellStyle name="Hipervínculo visitado" xfId="618" builtinId="9" hidden="1"/>
    <cellStyle name="Hipervínculo visitado" xfId="620"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2" builtinId="9" hidden="1"/>
    <cellStyle name="Hipervínculo visitado" xfId="634" builtinId="9" hidden="1"/>
    <cellStyle name="Hipervínculo visitado" xfId="636" builtinId="9" hidden="1"/>
    <cellStyle name="Hipervínculo visitado" xfId="638" builtinId="9" hidden="1"/>
    <cellStyle name="Hipervínculo visitado" xfId="640"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2" builtinId="9" hidden="1"/>
    <cellStyle name="Hipervínculo visitado" xfId="654" builtinId="9" hidden="1"/>
    <cellStyle name="Hipervínculo visitado" xfId="656" builtinId="9" hidden="1"/>
    <cellStyle name="Hipervínculo visitado" xfId="658" builtinId="9" hidden="1"/>
    <cellStyle name="Hipervínculo visitado" xfId="660"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2" builtinId="9" hidden="1"/>
    <cellStyle name="Hipervínculo visitado" xfId="684" builtinId="9" hidden="1"/>
    <cellStyle name="Hipervínculo visitado" xfId="686" builtinId="9" hidden="1"/>
    <cellStyle name="Hipervínculo visitado" xfId="688" builtinId="9" hidden="1"/>
    <cellStyle name="Hipervínculo visitado" xfId="690"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0" builtinId="9" hidden="1"/>
    <cellStyle name="Hipervínculo visitado" xfId="712" builtinId="9" hidden="1"/>
    <cellStyle name="Hipervínculo visitado" xfId="714" builtinId="9" hidden="1"/>
    <cellStyle name="Hipervínculo visitado" xfId="716" builtinId="9" hidden="1"/>
    <cellStyle name="Hipervínculo visitado" xfId="718"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0" builtinId="9" hidden="1"/>
    <cellStyle name="Hipervínculo visitado" xfId="742" builtinId="9" hidden="1"/>
    <cellStyle name="Hipervínculo visitado" xfId="744" builtinId="9" hidden="1"/>
    <cellStyle name="Hipervínculo visitado" xfId="746" builtinId="9" hidden="1"/>
    <cellStyle name="Hipervínculo visitado" xfId="748"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0" builtinId="9" hidden="1"/>
    <cellStyle name="Hipervínculo visitado" xfId="772" builtinId="9" hidden="1"/>
    <cellStyle name="Hipervínculo visitado" xfId="774" builtinId="9" hidden="1"/>
    <cellStyle name="Hipervínculo visitado" xfId="776" builtinId="9" hidden="1"/>
    <cellStyle name="Hipervínculo visitado" xfId="778"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0" builtinId="9" hidden="1"/>
    <cellStyle name="Hipervínculo visitado" xfId="802" builtinId="9" hidden="1"/>
    <cellStyle name="Hipervínculo visitado" xfId="804" builtinId="9" hidden="1"/>
    <cellStyle name="Hipervínculo visitado" xfId="806" builtinId="9" hidden="1"/>
    <cellStyle name="Hipervínculo visitado" xfId="808"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0" builtinId="9" hidden="1"/>
    <cellStyle name="Hipervínculo visitado" xfId="832" builtinId="9" hidden="1"/>
    <cellStyle name="Hipervínculo visitado" xfId="834" builtinId="9" hidden="1"/>
    <cellStyle name="Hipervínculo visitado" xfId="836" builtinId="9" hidden="1"/>
    <cellStyle name="Hipervínculo visitado" xfId="838"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0" builtinId="9" hidden="1"/>
    <cellStyle name="Hipervínculo visitado" xfId="862" builtinId="9" hidden="1"/>
    <cellStyle name="Hipervínculo visitado" xfId="864" builtinId="9" hidden="1"/>
    <cellStyle name="Hipervínculo visitado" xfId="866" builtinId="9" hidden="1"/>
    <cellStyle name="Hipervínculo visitado" xfId="868"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Hipervínculo visitado" xfId="890" builtinId="9" hidden="1"/>
    <cellStyle name="Hipervínculo visitado" xfId="892" builtinId="9" hidden="1"/>
    <cellStyle name="Hipervínculo visitado" xfId="894" builtinId="9" hidden="1"/>
    <cellStyle name="Hipervínculo visitado" xfId="896" builtinId="9" hidden="1"/>
    <cellStyle name="Hipervínculo visitado" xfId="898" builtinId="9" hidden="1"/>
    <cellStyle name="Hipervínculo visitado" xfId="900" builtinId="9" hidden="1"/>
    <cellStyle name="Hipervínculo visitado" xfId="902" builtinId="9" hidden="1"/>
    <cellStyle name="Hipervínculo visitado" xfId="904" builtinId="9" hidden="1"/>
    <cellStyle name="Hipervínculo visitado" xfId="906" builtinId="9" hidden="1"/>
    <cellStyle name="Hipervínculo visitado" xfId="908" builtinId="9" hidden="1"/>
    <cellStyle name="Hipervínculo visitado" xfId="910"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Moneda" xfId="1" builtinId="4"/>
    <cellStyle name="Normal" xfId="0" builtinId="0"/>
    <cellStyle name="Porcentual" xfId="2" builtinId="5"/>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BC81A"/>
    </mruColors>
  </colors>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4" Type="http://schemas.microsoft.com/office/2006/relationships/vbaProject" Target="vbaProject.bin"/><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ES"/>
              <a:t>CUMPLIMIENTO ACUMULADO PDM 2016</a:t>
            </a:r>
            <a:r>
              <a:rPr lang="es-ES" baseline="0"/>
              <a:t> - 2019</a:t>
            </a:r>
            <a:endParaRPr lang="es-ES"/>
          </a:p>
        </c:rich>
      </c:tx>
      <c:overlay val="0"/>
    </c:title>
    <c:autoTitleDeleted val="0"/>
    <c:plotArea>
      <c:layout/>
      <c:barChart>
        <c:barDir val="bar"/>
        <c:grouping val="clustered"/>
        <c:varyColors val="0"/>
        <c:ser>
          <c:idx val="0"/>
          <c:order val="0"/>
          <c:invertIfNegative val="0"/>
          <c:dPt>
            <c:idx val="1"/>
            <c:invertIfNegative val="0"/>
            <c:bubble3D val="0"/>
            <c:spPr>
              <a:solidFill>
                <a:srgbClr val="953735"/>
              </a:solidFill>
            </c:spPr>
          </c:dPt>
          <c:dLbls>
            <c:showLegendKey val="0"/>
            <c:showVal val="1"/>
            <c:showCatName val="0"/>
            <c:showSerName val="0"/>
            <c:showPercent val="0"/>
            <c:showBubbleSize val="0"/>
            <c:showLeaderLines val="0"/>
          </c:dLbls>
          <c:cat>
            <c:strRef>
              <c:f>RESUMEN!$I$5:$K$6</c:f>
              <c:strCache>
                <c:ptCount val="2"/>
                <c:pt idx="0">
                  <c:v>META</c:v>
                </c:pt>
                <c:pt idx="1">
                  <c:v>AVANCE EN CUMPLIMIENTO</c:v>
                </c:pt>
              </c:strCache>
            </c:strRef>
          </c:cat>
          <c:val>
            <c:numRef>
              <c:f>RESUMEN!$I$148:$J$148</c:f>
              <c:numCache>
                <c:formatCode>0%</c:formatCode>
                <c:ptCount val="2"/>
                <c:pt idx="0">
                  <c:v>0.67049790051641</c:v>
                </c:pt>
                <c:pt idx="1">
                  <c:v>0.585980906315514</c:v>
                </c:pt>
              </c:numCache>
            </c:numRef>
          </c:val>
        </c:ser>
        <c:dLbls>
          <c:showLegendKey val="0"/>
          <c:showVal val="0"/>
          <c:showCatName val="0"/>
          <c:showSerName val="0"/>
          <c:showPercent val="0"/>
          <c:showBubbleSize val="0"/>
        </c:dLbls>
        <c:gapWidth val="150"/>
        <c:axId val="-2048794856"/>
        <c:axId val="-2048793064"/>
      </c:barChart>
      <c:catAx>
        <c:axId val="-2048794856"/>
        <c:scaling>
          <c:orientation val="minMax"/>
        </c:scaling>
        <c:delete val="0"/>
        <c:axPos val="l"/>
        <c:majorTickMark val="out"/>
        <c:minorTickMark val="none"/>
        <c:tickLblPos val="nextTo"/>
        <c:crossAx val="-2048793064"/>
        <c:crosses val="autoZero"/>
        <c:auto val="1"/>
        <c:lblAlgn val="ctr"/>
        <c:lblOffset val="100"/>
        <c:noMultiLvlLbl val="0"/>
      </c:catAx>
      <c:valAx>
        <c:axId val="-2048793064"/>
        <c:scaling>
          <c:orientation val="minMax"/>
        </c:scaling>
        <c:delete val="0"/>
        <c:axPos val="b"/>
        <c:majorGridlines/>
        <c:numFmt formatCode="0%" sourceLinked="1"/>
        <c:majorTickMark val="out"/>
        <c:minorTickMark val="none"/>
        <c:tickLblPos val="nextTo"/>
        <c:crossAx val="-2048794856"/>
        <c:crosses val="autoZero"/>
        <c:crossBetween val="between"/>
      </c:valAx>
    </c:plotArea>
    <c:plotVisOnly val="1"/>
    <c:dispBlanksAs val="gap"/>
    <c:showDLblsOverMax val="0"/>
  </c:chart>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EJECUCIÓN PRESUPUESTAL Y NIVEL DE GESTIÓN POR</a:t>
            </a:r>
            <a:r>
              <a:rPr lang="es-ES" baseline="0"/>
              <a:t> LÍNEAS ESTRATÉGICAS</a:t>
            </a:r>
            <a:endParaRPr lang="es-ES"/>
          </a:p>
        </c:rich>
      </c:tx>
      <c:overlay val="0"/>
    </c:title>
    <c:autoTitleDeleted val="0"/>
    <c:plotArea>
      <c:layout/>
      <c:barChart>
        <c:barDir val="col"/>
        <c:grouping val="clustered"/>
        <c:varyColors val="0"/>
        <c:ser>
          <c:idx val="0"/>
          <c:order val="0"/>
          <c:tx>
            <c:strRef>
              <c:f>RESUMEN!$O$7</c:f>
              <c:strCache>
                <c:ptCount val="1"/>
                <c:pt idx="0">
                  <c:v>PORCENTAJE EJECUCIÓN</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(RESUMEN!$C$8,RESUMEN!$C$38,RESUMEN!$C$65,RESUMEN!$C$80,RESUMEN!$C$121,RESUMEN!$C$136)</c:f>
              <c:strCache>
                <c:ptCount val="6"/>
                <c:pt idx="0">
                  <c:v>LÍNEA ESTRATÉGICA 1: GOBERNANZA DEMOCRÁTICA</c:v>
                </c:pt>
                <c:pt idx="1">
                  <c:v>LÍNEA ESTRATÉGICA 2: INCLUSIÓN SOCIAL</c:v>
                </c:pt>
                <c:pt idx="2">
                  <c:v>LÍNEA ESTRATÉGICA 3: SOSTENIBILIDAD AMBIENTAL</c:v>
                </c:pt>
                <c:pt idx="3">
                  <c:v>LÍNEA ESTRATÉGICA 4: CALIDAD DE VIDA</c:v>
                </c:pt>
                <c:pt idx="4">
                  <c:v>LÍNEA ESTRATÉGICA 5: PRODUCTIVIDAD Y GENERACIÓN DE OPORTUNIDADES</c:v>
                </c:pt>
                <c:pt idx="5">
                  <c:v>LÍNEA ESTRATÉGICA 6: INFRAESTRUCTURA Y CONECTIVIDAD</c:v>
                </c:pt>
              </c:strCache>
            </c:strRef>
          </c:cat>
          <c:val>
            <c:numRef>
              <c:f>(RESUMEN!$O$8,RESUMEN!$O$38,RESUMEN!$O$65,RESUMEN!$O$80,RESUMEN!$O$121,RESUMEN!$O$136)</c:f>
              <c:numCache>
                <c:formatCode>0%</c:formatCode>
                <c:ptCount val="6"/>
                <c:pt idx="0">
                  <c:v>0.825950988008007</c:v>
                </c:pt>
                <c:pt idx="1">
                  <c:v>0.739492153263336</c:v>
                </c:pt>
                <c:pt idx="2">
                  <c:v>0.563603654222544</c:v>
                </c:pt>
                <c:pt idx="3">
                  <c:v>0.81140903885055</c:v>
                </c:pt>
                <c:pt idx="4">
                  <c:v>0.800338452137974</c:v>
                </c:pt>
                <c:pt idx="5">
                  <c:v>0.498293418602614</c:v>
                </c:pt>
              </c:numCache>
            </c:numRef>
          </c:val>
        </c:ser>
        <c:ser>
          <c:idx val="1"/>
          <c:order val="1"/>
          <c:tx>
            <c:strRef>
              <c:f>RESUMEN!$P$7</c:f>
              <c:strCache>
                <c:ptCount val="1"/>
                <c:pt idx="0">
                  <c:v>NIVEL DE GESTIÓN</c:v>
                </c:pt>
              </c:strCache>
            </c:strRef>
          </c:tx>
          <c:spPr>
            <a:solidFill>
              <a:schemeClr val="accent2">
                <a:lumMod val="75000"/>
              </a:schemeClr>
            </a:solidFill>
          </c:spPr>
          <c:invertIfNegative val="0"/>
          <c:dLbls>
            <c:dLbl>
              <c:idx val="0"/>
              <c:delete val="1"/>
            </c:dLbl>
            <c:dLbl>
              <c:idx val="2"/>
              <c:delete val="1"/>
            </c:dLbl>
            <c:dLbl>
              <c:idx val="3"/>
              <c:delete val="1"/>
            </c:dLbl>
            <c:dLbl>
              <c:idx val="5"/>
              <c:delete val="1"/>
            </c:dLbl>
            <c:showLegendKey val="0"/>
            <c:showVal val="1"/>
            <c:showCatName val="0"/>
            <c:showSerName val="0"/>
            <c:showPercent val="0"/>
            <c:showBubbleSize val="0"/>
            <c:showLeaderLines val="0"/>
          </c:dLbls>
          <c:cat>
            <c:strRef>
              <c:f>(RESUMEN!$C$8,RESUMEN!$C$38,RESUMEN!$C$65,RESUMEN!$C$80,RESUMEN!$C$121,RESUMEN!$C$136)</c:f>
              <c:strCache>
                <c:ptCount val="6"/>
                <c:pt idx="0">
                  <c:v>LÍNEA ESTRATÉGICA 1: GOBERNANZA DEMOCRÁTICA</c:v>
                </c:pt>
                <c:pt idx="1">
                  <c:v>LÍNEA ESTRATÉGICA 2: INCLUSIÓN SOCIAL</c:v>
                </c:pt>
                <c:pt idx="2">
                  <c:v>LÍNEA ESTRATÉGICA 3: SOSTENIBILIDAD AMBIENTAL</c:v>
                </c:pt>
                <c:pt idx="3">
                  <c:v>LÍNEA ESTRATÉGICA 4: CALIDAD DE VIDA</c:v>
                </c:pt>
                <c:pt idx="4">
                  <c:v>LÍNEA ESTRATÉGICA 5: PRODUCTIVIDAD Y GENERACIÓN DE OPORTUNIDADES</c:v>
                </c:pt>
                <c:pt idx="5">
                  <c:v>LÍNEA ESTRATÉGICA 6: INFRAESTRUCTURA Y CONECTIVIDAD</c:v>
                </c:pt>
              </c:strCache>
            </c:strRef>
          </c:cat>
          <c:val>
            <c:numRef>
              <c:f>(RESUMEN!$P$8,RESUMEN!$P$38,RESUMEN!$P$65,RESUMEN!$P$80,RESUMEN!$P$121,RESUMEN!$P$136)</c:f>
              <c:numCache>
                <c:formatCode>0%</c:formatCode>
                <c:ptCount val="6"/>
                <c:pt idx="0">
                  <c:v>0.0153418007893056</c:v>
                </c:pt>
                <c:pt idx="1">
                  <c:v>0.0720488892633723</c:v>
                </c:pt>
                <c:pt idx="2">
                  <c:v>0.0143875077005636</c:v>
                </c:pt>
                <c:pt idx="3">
                  <c:v>0.0192700560796566</c:v>
                </c:pt>
                <c:pt idx="4">
                  <c:v>0.264999060192186</c:v>
                </c:pt>
                <c:pt idx="5">
                  <c:v>0.0282920331465811</c:v>
                </c:pt>
              </c:numCache>
            </c:numRef>
          </c:val>
        </c:ser>
        <c:dLbls>
          <c:showLegendKey val="0"/>
          <c:showVal val="0"/>
          <c:showCatName val="0"/>
          <c:showSerName val="0"/>
          <c:showPercent val="0"/>
          <c:showBubbleSize val="0"/>
        </c:dLbls>
        <c:gapWidth val="150"/>
        <c:axId val="1797616248"/>
        <c:axId val="1797619224"/>
      </c:barChart>
      <c:catAx>
        <c:axId val="1797616248"/>
        <c:scaling>
          <c:orientation val="minMax"/>
        </c:scaling>
        <c:delete val="0"/>
        <c:axPos val="b"/>
        <c:majorTickMark val="out"/>
        <c:minorTickMark val="none"/>
        <c:tickLblPos val="nextTo"/>
        <c:crossAx val="1797619224"/>
        <c:crosses val="autoZero"/>
        <c:auto val="1"/>
        <c:lblAlgn val="ctr"/>
        <c:lblOffset val="100"/>
        <c:noMultiLvlLbl val="0"/>
      </c:catAx>
      <c:valAx>
        <c:axId val="1797619224"/>
        <c:scaling>
          <c:orientation val="minMax"/>
        </c:scaling>
        <c:delete val="0"/>
        <c:axPos val="l"/>
        <c:majorGridlines/>
        <c:numFmt formatCode="0%" sourceLinked="1"/>
        <c:majorTickMark val="out"/>
        <c:minorTickMark val="none"/>
        <c:tickLblPos val="nextTo"/>
        <c:crossAx val="179761624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es-ES"/>
              <a:t>CUMPLIMIENTO ACUMULADO DEL PDM POR DEPENDENCIAS </a:t>
            </a:r>
          </a:p>
        </c:rich>
      </c:tx>
      <c:overlay val="0"/>
    </c:title>
    <c:autoTitleDeleted val="0"/>
    <c:plotArea>
      <c:layout/>
      <c:barChart>
        <c:barDir val="bar"/>
        <c:grouping val="clustered"/>
        <c:varyColors val="0"/>
        <c:ser>
          <c:idx val="0"/>
          <c:order val="0"/>
          <c:tx>
            <c:strRef>
              <c:f>RESUMEN!$J$156</c:f>
              <c:strCache>
                <c:ptCount val="1"/>
                <c:pt idx="0">
                  <c:v>Cumplimiento Acumulado</c:v>
                </c:pt>
              </c:strCache>
            </c:strRef>
          </c:tx>
          <c:invertIfNegative val="0"/>
          <c:dLbls>
            <c:showLegendKey val="0"/>
            <c:showVal val="1"/>
            <c:showCatName val="0"/>
            <c:showSerName val="0"/>
            <c:showPercent val="0"/>
            <c:showBubbleSize val="0"/>
            <c:showLeaderLines val="0"/>
          </c:dLbls>
          <c:cat>
            <c:strRef>
              <c:f>RESUMEN!$D$157:$D$181</c:f>
              <c:strCache>
                <c:ptCount val="25"/>
                <c:pt idx="0">
                  <c:v>Administrativa</c:v>
                </c:pt>
                <c:pt idx="1">
                  <c:v>AMB</c:v>
                </c:pt>
                <c:pt idx="2">
                  <c:v>Bomberos</c:v>
                </c:pt>
                <c:pt idx="3">
                  <c:v>Control Interno</c:v>
                </c:pt>
                <c:pt idx="4">
                  <c:v>Control Interno Disciplinario</c:v>
                </c:pt>
                <c:pt idx="5">
                  <c:v>DADEP</c:v>
                </c:pt>
                <c:pt idx="6">
                  <c:v>Desarrollo Social</c:v>
                </c:pt>
                <c:pt idx="7">
                  <c:v>Educación</c:v>
                </c:pt>
                <c:pt idx="8">
                  <c:v>EMAB</c:v>
                </c:pt>
                <c:pt idx="9">
                  <c:v>Hacienda</c:v>
                </c:pt>
                <c:pt idx="10">
                  <c:v>IMCT</c:v>
                </c:pt>
                <c:pt idx="11">
                  <c:v>IMEBU</c:v>
                </c:pt>
                <c:pt idx="12">
                  <c:v>INDERBU</c:v>
                </c:pt>
                <c:pt idx="13">
                  <c:v>Infraestructura</c:v>
                </c:pt>
                <c:pt idx="14">
                  <c:v>Interior</c:v>
                </c:pt>
                <c:pt idx="15">
                  <c:v>INVISBU</c:v>
                </c:pt>
                <c:pt idx="16">
                  <c:v>ISABU</c:v>
                </c:pt>
                <c:pt idx="17">
                  <c:v>Jurídica</c:v>
                </c:pt>
                <c:pt idx="18">
                  <c:v>Metrolínea</c:v>
                </c:pt>
                <c:pt idx="19">
                  <c:v>Planeación</c:v>
                </c:pt>
                <c:pt idx="20">
                  <c:v>Prensa</c:v>
                </c:pt>
                <c:pt idx="21">
                  <c:v>Salud y Ambiente</c:v>
                </c:pt>
                <c:pt idx="22">
                  <c:v>Sistemas</c:v>
                </c:pt>
                <c:pt idx="23">
                  <c:v>Tránsito</c:v>
                </c:pt>
                <c:pt idx="24">
                  <c:v>UTSP</c:v>
                </c:pt>
              </c:strCache>
            </c:strRef>
          </c:cat>
          <c:val>
            <c:numRef>
              <c:f>RESUMEN!$J$157:$J$181</c:f>
              <c:numCache>
                <c:formatCode>0%</c:formatCode>
                <c:ptCount val="25"/>
                <c:pt idx="0">
                  <c:v>0.536111111111111</c:v>
                </c:pt>
                <c:pt idx="1">
                  <c:v>0.555833333333333</c:v>
                </c:pt>
                <c:pt idx="2">
                  <c:v>0.727777777777778</c:v>
                </c:pt>
                <c:pt idx="3">
                  <c:v>0.881578947368421</c:v>
                </c:pt>
                <c:pt idx="4">
                  <c:v>0.875</c:v>
                </c:pt>
                <c:pt idx="5">
                  <c:v>0.814</c:v>
                </c:pt>
                <c:pt idx="6">
                  <c:v>0.645511565018164</c:v>
                </c:pt>
                <c:pt idx="7">
                  <c:v>0.654365117978933</c:v>
                </c:pt>
                <c:pt idx="8">
                  <c:v>0.779222222222222</c:v>
                </c:pt>
                <c:pt idx="9">
                  <c:v>0.784902597402597</c:v>
                </c:pt>
                <c:pt idx="10">
                  <c:v>0.639225235548765</c:v>
                </c:pt>
                <c:pt idx="11">
                  <c:v>0.466890624117586</c:v>
                </c:pt>
                <c:pt idx="12">
                  <c:v>0.768807822841108</c:v>
                </c:pt>
                <c:pt idx="13">
                  <c:v>0.378640883182103</c:v>
                </c:pt>
                <c:pt idx="14">
                  <c:v>0.644994190554658</c:v>
                </c:pt>
                <c:pt idx="15">
                  <c:v>0.717</c:v>
                </c:pt>
                <c:pt idx="16">
                  <c:v>0.834333333333333</c:v>
                </c:pt>
                <c:pt idx="17">
                  <c:v>0.720227272727273</c:v>
                </c:pt>
                <c:pt idx="18">
                  <c:v>0.716666666666667</c:v>
                </c:pt>
                <c:pt idx="19">
                  <c:v>0.451945833333333</c:v>
                </c:pt>
                <c:pt idx="20">
                  <c:v>0.75</c:v>
                </c:pt>
                <c:pt idx="21">
                  <c:v>0.654049995981026</c:v>
                </c:pt>
                <c:pt idx="22">
                  <c:v>0.699358974358974</c:v>
                </c:pt>
                <c:pt idx="23">
                  <c:v>0.805573423423423</c:v>
                </c:pt>
                <c:pt idx="24">
                  <c:v>0.75</c:v>
                </c:pt>
              </c:numCache>
            </c:numRef>
          </c:val>
        </c:ser>
        <c:dLbls>
          <c:showLegendKey val="0"/>
          <c:showVal val="0"/>
          <c:showCatName val="0"/>
          <c:showSerName val="0"/>
          <c:showPercent val="0"/>
          <c:showBubbleSize val="0"/>
        </c:dLbls>
        <c:gapWidth val="150"/>
        <c:axId val="1797653928"/>
        <c:axId val="1797656904"/>
      </c:barChart>
      <c:catAx>
        <c:axId val="1797653928"/>
        <c:scaling>
          <c:orientation val="minMax"/>
        </c:scaling>
        <c:delete val="0"/>
        <c:axPos val="l"/>
        <c:majorTickMark val="out"/>
        <c:minorTickMark val="none"/>
        <c:tickLblPos val="nextTo"/>
        <c:crossAx val="1797656904"/>
        <c:crosses val="autoZero"/>
        <c:auto val="1"/>
        <c:lblAlgn val="ctr"/>
        <c:lblOffset val="100"/>
        <c:noMultiLvlLbl val="0"/>
      </c:catAx>
      <c:valAx>
        <c:axId val="1797656904"/>
        <c:scaling>
          <c:orientation val="minMax"/>
        </c:scaling>
        <c:delete val="0"/>
        <c:axPos val="b"/>
        <c:majorGridlines/>
        <c:numFmt formatCode="0%" sourceLinked="1"/>
        <c:majorTickMark val="out"/>
        <c:minorTickMark val="none"/>
        <c:tickLblPos val="nextTo"/>
        <c:crossAx val="179765392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a:pPr>
            <a:r>
              <a:rPr lang="es-ES"/>
              <a:t>CUMPLIMIENTO PDM VIGENCIA 2016 POR DEPENDENCIAS</a:t>
            </a:r>
          </a:p>
        </c:rich>
      </c:tx>
      <c:overlay val="0"/>
    </c:title>
    <c:autoTitleDeleted val="0"/>
    <c:plotArea>
      <c:layout/>
      <c:barChart>
        <c:barDir val="bar"/>
        <c:grouping val="clustered"/>
        <c:varyColors val="0"/>
        <c:ser>
          <c:idx val="0"/>
          <c:order val="0"/>
          <c:tx>
            <c:strRef>
              <c:f>RESUMEN!$J$156</c:f>
              <c:strCache>
                <c:ptCount val="1"/>
                <c:pt idx="0">
                  <c:v>Cumplimiento Acumulado</c:v>
                </c:pt>
              </c:strCache>
            </c:strRef>
          </c:tx>
          <c:invertIfNegative val="0"/>
          <c:dLbls>
            <c:showLegendKey val="0"/>
            <c:showVal val="1"/>
            <c:showCatName val="0"/>
            <c:showSerName val="0"/>
            <c:showPercent val="0"/>
            <c:showBubbleSize val="0"/>
            <c:showLeaderLines val="0"/>
          </c:dLbls>
          <c:cat>
            <c:strRef>
              <c:f>RESUMEN!$D$157:$D$181</c:f>
              <c:strCache>
                <c:ptCount val="25"/>
                <c:pt idx="0">
                  <c:v>Administrativa</c:v>
                </c:pt>
                <c:pt idx="1">
                  <c:v>AMB</c:v>
                </c:pt>
                <c:pt idx="2">
                  <c:v>Bomberos</c:v>
                </c:pt>
                <c:pt idx="3">
                  <c:v>Control Interno</c:v>
                </c:pt>
                <c:pt idx="4">
                  <c:v>Control Interno Disciplinario</c:v>
                </c:pt>
                <c:pt idx="5">
                  <c:v>DADEP</c:v>
                </c:pt>
                <c:pt idx="6">
                  <c:v>Desarrollo Social</c:v>
                </c:pt>
                <c:pt idx="7">
                  <c:v>Educación</c:v>
                </c:pt>
                <c:pt idx="8">
                  <c:v>EMAB</c:v>
                </c:pt>
                <c:pt idx="9">
                  <c:v>Hacienda</c:v>
                </c:pt>
                <c:pt idx="10">
                  <c:v>IMCT</c:v>
                </c:pt>
                <c:pt idx="11">
                  <c:v>IMEBU</c:v>
                </c:pt>
                <c:pt idx="12">
                  <c:v>INDERBU</c:v>
                </c:pt>
                <c:pt idx="13">
                  <c:v>Infraestructura</c:v>
                </c:pt>
                <c:pt idx="14">
                  <c:v>Interior</c:v>
                </c:pt>
                <c:pt idx="15">
                  <c:v>INVISBU</c:v>
                </c:pt>
                <c:pt idx="16">
                  <c:v>ISABU</c:v>
                </c:pt>
                <c:pt idx="17">
                  <c:v>Jurídica</c:v>
                </c:pt>
                <c:pt idx="18">
                  <c:v>Metrolínea</c:v>
                </c:pt>
                <c:pt idx="19">
                  <c:v>Planeación</c:v>
                </c:pt>
                <c:pt idx="20">
                  <c:v>Prensa</c:v>
                </c:pt>
                <c:pt idx="21">
                  <c:v>Salud y Ambiente</c:v>
                </c:pt>
                <c:pt idx="22">
                  <c:v>Sistemas</c:v>
                </c:pt>
                <c:pt idx="23">
                  <c:v>Tránsito</c:v>
                </c:pt>
                <c:pt idx="24">
                  <c:v>UTSP</c:v>
                </c:pt>
              </c:strCache>
            </c:strRef>
          </c:cat>
          <c:val>
            <c:numRef>
              <c:f>RESUMEN!$E$157:$E$181</c:f>
              <c:numCache>
                <c:formatCode>0%</c:formatCode>
                <c:ptCount val="25"/>
                <c:pt idx="0">
                  <c:v>1.0</c:v>
                </c:pt>
                <c:pt idx="1">
                  <c:v>0.0</c:v>
                </c:pt>
                <c:pt idx="2">
                  <c:v>1.0</c:v>
                </c:pt>
                <c:pt idx="3">
                  <c:v>1.0</c:v>
                </c:pt>
                <c:pt idx="4">
                  <c:v>1.0</c:v>
                </c:pt>
                <c:pt idx="5">
                  <c:v>0.9625</c:v>
                </c:pt>
                <c:pt idx="6">
                  <c:v>0.721461382295865</c:v>
                </c:pt>
                <c:pt idx="7">
                  <c:v>0.780173047066156</c:v>
                </c:pt>
                <c:pt idx="8">
                  <c:v>0.932777777777778</c:v>
                </c:pt>
                <c:pt idx="9">
                  <c:v>0.866666666666667</c:v>
                </c:pt>
                <c:pt idx="10">
                  <c:v>0.708333333333333</c:v>
                </c:pt>
                <c:pt idx="11">
                  <c:v>0.993333333333333</c:v>
                </c:pt>
                <c:pt idx="12">
                  <c:v>0.9542</c:v>
                </c:pt>
                <c:pt idx="13">
                  <c:v>0.776190476190476</c:v>
                </c:pt>
                <c:pt idx="14">
                  <c:v>0.791488372093023</c:v>
                </c:pt>
                <c:pt idx="15">
                  <c:v>1.0</c:v>
                </c:pt>
                <c:pt idx="16">
                  <c:v>1.0</c:v>
                </c:pt>
                <c:pt idx="17">
                  <c:v>0.845</c:v>
                </c:pt>
                <c:pt idx="18">
                  <c:v>0.85</c:v>
                </c:pt>
                <c:pt idx="19">
                  <c:v>0.9</c:v>
                </c:pt>
                <c:pt idx="20">
                  <c:v>1.0</c:v>
                </c:pt>
                <c:pt idx="21">
                  <c:v>0.769067104102235</c:v>
                </c:pt>
                <c:pt idx="22">
                  <c:v>0.998484848484848</c:v>
                </c:pt>
                <c:pt idx="23">
                  <c:v>0.955555555555555</c:v>
                </c:pt>
                <c:pt idx="24">
                  <c:v>1.0</c:v>
                </c:pt>
              </c:numCache>
            </c:numRef>
          </c:val>
        </c:ser>
        <c:dLbls>
          <c:showLegendKey val="0"/>
          <c:showVal val="0"/>
          <c:showCatName val="0"/>
          <c:showSerName val="0"/>
          <c:showPercent val="0"/>
          <c:showBubbleSize val="0"/>
        </c:dLbls>
        <c:gapWidth val="150"/>
        <c:axId val="1797693112"/>
        <c:axId val="1797696088"/>
      </c:barChart>
      <c:catAx>
        <c:axId val="1797693112"/>
        <c:scaling>
          <c:orientation val="minMax"/>
        </c:scaling>
        <c:delete val="0"/>
        <c:axPos val="l"/>
        <c:majorTickMark val="out"/>
        <c:minorTickMark val="none"/>
        <c:tickLblPos val="nextTo"/>
        <c:crossAx val="1797696088"/>
        <c:crosses val="autoZero"/>
        <c:auto val="1"/>
        <c:lblAlgn val="ctr"/>
        <c:lblOffset val="100"/>
        <c:noMultiLvlLbl val="0"/>
      </c:catAx>
      <c:valAx>
        <c:axId val="1797696088"/>
        <c:scaling>
          <c:orientation val="minMax"/>
        </c:scaling>
        <c:delete val="0"/>
        <c:axPos val="b"/>
        <c:majorGridlines/>
        <c:numFmt formatCode="0%" sourceLinked="1"/>
        <c:majorTickMark val="out"/>
        <c:minorTickMark val="none"/>
        <c:tickLblPos val="nextTo"/>
        <c:crossAx val="179769311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PDM 2016-2019 </a:t>
            </a:r>
          </a:p>
          <a:p>
            <a:pPr>
              <a:defRPr/>
            </a:pPr>
            <a:r>
              <a:rPr lang="es-ES"/>
              <a:t>POR LINEA ESTRATÉGICA</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(RESUMEN!$C$8,RESUMEN!$C$38,RESUMEN!$C$65,RESUMEN!$C$80,RESUMEN!$C$121,RESUMEN!$C$136)</c:f>
              <c:strCache>
                <c:ptCount val="6"/>
                <c:pt idx="0">
                  <c:v>LÍNEA ESTRATÉGICA 1: GOBERNANZA DEMOCRÁTICA</c:v>
                </c:pt>
                <c:pt idx="1">
                  <c:v>LÍNEA ESTRATÉGICA 2: INCLUSIÓN SOCIAL</c:v>
                </c:pt>
                <c:pt idx="2">
                  <c:v>LÍNEA ESTRATÉGICA 3: SOSTENIBILIDAD AMBIENTAL</c:v>
                </c:pt>
                <c:pt idx="3">
                  <c:v>LÍNEA ESTRATÉGICA 4: CALIDAD DE VIDA</c:v>
                </c:pt>
                <c:pt idx="4">
                  <c:v>LÍNEA ESTRATÉGICA 5: PRODUCTIVIDAD Y GENERACIÓN DE OPORTUNIDADES</c:v>
                </c:pt>
                <c:pt idx="5">
                  <c:v>LÍNEA ESTRATÉGICA 6: INFRAESTRUCTURA Y CONECTIVIDAD</c:v>
                </c:pt>
              </c:strCache>
            </c:strRef>
          </c:cat>
          <c:val>
            <c:numRef>
              <c:f>(RESUMEN!$I$8,RESUMEN!$I$38,RESUMEN!$I$65,RESUMEN!$I$80,RESUMEN!$I$121,RESUMEN!$I$136)</c:f>
              <c:numCache>
                <c:formatCode>0%</c:formatCode>
                <c:ptCount val="6"/>
                <c:pt idx="0">
                  <c:v>0.748710343842115</c:v>
                </c:pt>
                <c:pt idx="1">
                  <c:v>0.715114755624472</c:v>
                </c:pt>
                <c:pt idx="2">
                  <c:v>0.689871608870016</c:v>
                </c:pt>
                <c:pt idx="3">
                  <c:v>0.748030503169345</c:v>
                </c:pt>
                <c:pt idx="4">
                  <c:v>0.433221823924215</c:v>
                </c:pt>
                <c:pt idx="5">
                  <c:v>0.688038367668298</c:v>
                </c:pt>
              </c:numCache>
            </c:numRef>
          </c:val>
        </c:ser>
        <c:ser>
          <c:idx val="1"/>
          <c:order val="1"/>
          <c:tx>
            <c:strRef>
              <c:f>RESUMEN!$J$5</c:f>
              <c:strCache>
                <c:ptCount val="1"/>
                <c:pt idx="0">
                  <c:v>AVANCE EN CUMPLIMIENTO</c:v>
                </c:pt>
              </c:strCache>
            </c:strRef>
          </c:tx>
          <c:spPr>
            <a:solidFill>
              <a:srgbClr val="953735"/>
            </a:solidFill>
          </c:spPr>
          <c:invertIfNegative val="0"/>
          <c:dLbls>
            <c:showLegendKey val="0"/>
            <c:showVal val="1"/>
            <c:showCatName val="0"/>
            <c:showSerName val="0"/>
            <c:showPercent val="0"/>
            <c:showBubbleSize val="0"/>
            <c:showLeaderLines val="0"/>
          </c:dLbls>
          <c:cat>
            <c:strRef>
              <c:f>(RESUMEN!$C$8,RESUMEN!$C$38,RESUMEN!$C$65,RESUMEN!$C$80,RESUMEN!$C$121,RESUMEN!$C$136)</c:f>
              <c:strCache>
                <c:ptCount val="6"/>
                <c:pt idx="0">
                  <c:v>LÍNEA ESTRATÉGICA 1: GOBERNANZA DEMOCRÁTICA</c:v>
                </c:pt>
                <c:pt idx="1">
                  <c:v>LÍNEA ESTRATÉGICA 2: INCLUSIÓN SOCIAL</c:v>
                </c:pt>
                <c:pt idx="2">
                  <c:v>LÍNEA ESTRATÉGICA 3: SOSTENIBILIDAD AMBIENTAL</c:v>
                </c:pt>
                <c:pt idx="3">
                  <c:v>LÍNEA ESTRATÉGICA 4: CALIDAD DE VIDA</c:v>
                </c:pt>
                <c:pt idx="4">
                  <c:v>LÍNEA ESTRATÉGICA 5: PRODUCTIVIDAD Y GENERACIÓN DE OPORTUNIDADES</c:v>
                </c:pt>
                <c:pt idx="5">
                  <c:v>LÍNEA ESTRATÉGICA 6: INFRAESTRUCTURA Y CONECTIVIDAD</c:v>
                </c:pt>
              </c:strCache>
            </c:strRef>
          </c:cat>
          <c:val>
            <c:numRef>
              <c:f>(RESUMEN!$J$8,RESUMEN!$J$38,RESUMEN!$J$65,RESUMEN!$J$80,RESUMEN!$J$121,RESUMEN!$J$136)</c:f>
              <c:numCache>
                <c:formatCode>0%</c:formatCode>
                <c:ptCount val="6"/>
                <c:pt idx="0">
                  <c:v>0.688853796663791</c:v>
                </c:pt>
                <c:pt idx="1">
                  <c:v>0.634387351306263</c:v>
                </c:pt>
                <c:pt idx="2">
                  <c:v>0.571534413580247</c:v>
                </c:pt>
                <c:pt idx="3">
                  <c:v>0.705797585801751</c:v>
                </c:pt>
                <c:pt idx="4">
                  <c:v>0.434102393326742</c:v>
                </c:pt>
                <c:pt idx="5">
                  <c:v>0.481209897214292</c:v>
                </c:pt>
              </c:numCache>
            </c:numRef>
          </c:val>
        </c:ser>
        <c:dLbls>
          <c:showLegendKey val="0"/>
          <c:showVal val="0"/>
          <c:showCatName val="0"/>
          <c:showSerName val="0"/>
          <c:showPercent val="0"/>
          <c:showBubbleSize val="0"/>
        </c:dLbls>
        <c:gapWidth val="150"/>
        <c:axId val="-2048770984"/>
        <c:axId val="-2048769192"/>
      </c:barChart>
      <c:catAx>
        <c:axId val="-2048770984"/>
        <c:scaling>
          <c:orientation val="minMax"/>
        </c:scaling>
        <c:delete val="0"/>
        <c:axPos val="b"/>
        <c:majorTickMark val="out"/>
        <c:minorTickMark val="none"/>
        <c:tickLblPos val="nextTo"/>
        <c:crossAx val="-2048769192"/>
        <c:crosses val="autoZero"/>
        <c:auto val="1"/>
        <c:lblAlgn val="ctr"/>
        <c:lblOffset val="100"/>
        <c:noMultiLvlLbl val="0"/>
      </c:catAx>
      <c:valAx>
        <c:axId val="-2048769192"/>
        <c:scaling>
          <c:orientation val="minMax"/>
        </c:scaling>
        <c:delete val="0"/>
        <c:axPos val="l"/>
        <c:majorGridlines/>
        <c:numFmt formatCode="0%" sourceLinked="1"/>
        <c:majorTickMark val="out"/>
        <c:minorTickMark val="none"/>
        <c:tickLblPos val="nextTo"/>
        <c:crossAx val="-2048770984"/>
        <c:crosses val="autoZero"/>
        <c:crossBetween val="between"/>
      </c:valAx>
    </c:plotArea>
    <c:legend>
      <c:legendPos val="r"/>
      <c:overlay val="0"/>
    </c:legend>
    <c:plotVisOnly val="1"/>
    <c:dispBlanksAs val="gap"/>
    <c:showDLblsOverMax val="0"/>
  </c:chart>
  <c:printSettings>
    <c:headerFooter/>
    <c:pageMargins b="1.0" l="0.75" r="0.75" t="1.0" header="0.5" footer="0.5"/>
    <c:pageSetup paperSize="0" orientation="portrait"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LÍNEA ESTRATÉGICA 1 GOBERNANZA DEMOCRÁTICA</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(RESUMEN!$C$9,RESUMEN!$C$18,RESUMEN!$C$27,RESUMEN!$C$32)</c:f>
              <c:strCache>
                <c:ptCount val="4"/>
                <c:pt idx="0">
                  <c:v>GOBIERNO PARTICIPATIVO Y ABIERTO</c:v>
                </c:pt>
                <c:pt idx="1">
                  <c:v>GOBIERNO LEGAL Y EFECTIVO</c:v>
                </c:pt>
                <c:pt idx="2">
                  <c:v>GOBIERNO MUNICIPAL EN LÍNEA</c:v>
                </c:pt>
                <c:pt idx="3">
                  <c:v>GOBERNANZA URBANA</c:v>
                </c:pt>
              </c:strCache>
            </c:strRef>
          </c:cat>
          <c:val>
            <c:numRef>
              <c:f>(RESUMEN!$I$9,RESUMEN!$I$18,RESUMEN!$I$27,RESUMEN!$I$32)</c:f>
              <c:numCache>
                <c:formatCode>0%</c:formatCode>
                <c:ptCount val="4"/>
                <c:pt idx="0">
                  <c:v>0.74915973956599</c:v>
                </c:pt>
                <c:pt idx="1">
                  <c:v>0.76114274691358</c:v>
                </c:pt>
                <c:pt idx="2">
                  <c:v>0.7265</c:v>
                </c:pt>
                <c:pt idx="3">
                  <c:v>0.758038888888889</c:v>
                </c:pt>
              </c:numCache>
            </c:numRef>
          </c:val>
        </c:ser>
        <c:ser>
          <c:idx val="1"/>
          <c:order val="1"/>
          <c:tx>
            <c:strRef>
              <c:f>RESUMEN!$J$5</c:f>
              <c:strCache>
                <c:ptCount val="1"/>
                <c:pt idx="0">
                  <c:v>AVANCE EN CUMPLIMIENTO</c:v>
                </c:pt>
              </c:strCache>
            </c:strRef>
          </c:tx>
          <c:spPr>
            <a:solidFill>
              <a:srgbClr val="953735"/>
            </a:solidFill>
          </c:spPr>
          <c:invertIfNegative val="0"/>
          <c:dLbls>
            <c:showLegendKey val="0"/>
            <c:showVal val="1"/>
            <c:showCatName val="0"/>
            <c:showSerName val="0"/>
            <c:showPercent val="0"/>
            <c:showBubbleSize val="0"/>
            <c:showLeaderLines val="0"/>
          </c:dLbls>
          <c:cat>
            <c:strRef>
              <c:f>(RESUMEN!$C$9,RESUMEN!$C$18,RESUMEN!$C$27,RESUMEN!$C$32)</c:f>
              <c:strCache>
                <c:ptCount val="4"/>
                <c:pt idx="0">
                  <c:v>GOBIERNO PARTICIPATIVO Y ABIERTO</c:v>
                </c:pt>
                <c:pt idx="1">
                  <c:v>GOBIERNO LEGAL Y EFECTIVO</c:v>
                </c:pt>
                <c:pt idx="2">
                  <c:v>GOBIERNO MUNICIPAL EN LÍNEA</c:v>
                </c:pt>
                <c:pt idx="3">
                  <c:v>GOBERNANZA URBANA</c:v>
                </c:pt>
              </c:strCache>
            </c:strRef>
          </c:cat>
          <c:val>
            <c:numRef>
              <c:f>(RESUMEN!$J$9,RESUMEN!$J$18,RESUMEN!$J$27,RESUMEN!$J$32)</c:f>
              <c:numCache>
                <c:formatCode>0%</c:formatCode>
                <c:ptCount val="4"/>
                <c:pt idx="0">
                  <c:v>0.661381205735985</c:v>
                </c:pt>
                <c:pt idx="1">
                  <c:v>0.648297869808067</c:v>
                </c:pt>
                <c:pt idx="2">
                  <c:v>0.830763888888889</c:v>
                </c:pt>
                <c:pt idx="3">
                  <c:v>0.614972222222222</c:v>
                </c:pt>
              </c:numCache>
            </c:numRef>
          </c:val>
        </c:ser>
        <c:dLbls>
          <c:showLegendKey val="0"/>
          <c:showVal val="0"/>
          <c:showCatName val="0"/>
          <c:showSerName val="0"/>
          <c:showPercent val="0"/>
          <c:showBubbleSize val="0"/>
        </c:dLbls>
        <c:gapWidth val="150"/>
        <c:axId val="1778610776"/>
        <c:axId val="1778612568"/>
      </c:barChart>
      <c:catAx>
        <c:axId val="1778610776"/>
        <c:scaling>
          <c:orientation val="minMax"/>
        </c:scaling>
        <c:delete val="0"/>
        <c:axPos val="b"/>
        <c:majorTickMark val="out"/>
        <c:minorTickMark val="none"/>
        <c:tickLblPos val="nextTo"/>
        <c:crossAx val="1778612568"/>
        <c:crosses val="autoZero"/>
        <c:auto val="1"/>
        <c:lblAlgn val="ctr"/>
        <c:lblOffset val="100"/>
        <c:noMultiLvlLbl val="0"/>
      </c:catAx>
      <c:valAx>
        <c:axId val="1778612568"/>
        <c:scaling>
          <c:orientation val="minMax"/>
        </c:scaling>
        <c:delete val="0"/>
        <c:axPos val="l"/>
        <c:majorGridlines/>
        <c:numFmt formatCode="0%" sourceLinked="1"/>
        <c:majorTickMark val="out"/>
        <c:minorTickMark val="none"/>
        <c:tickLblPos val="nextTo"/>
        <c:crossAx val="1778610776"/>
        <c:crosses val="autoZero"/>
        <c:crossBetween val="between"/>
      </c:valAx>
    </c:plotArea>
    <c:legend>
      <c:legendPos val="r"/>
      <c:overlay val="0"/>
    </c:legend>
    <c:plotVisOnly val="1"/>
    <c:dispBlanksAs val="gap"/>
    <c:showDLblsOverMax val="0"/>
  </c:chart>
  <c:printSettings>
    <c:headerFooter/>
    <c:pageMargins b="1.0" l="0.75" r="0.75" t="1.0" header="0.5" footer="0.5"/>
    <c:pageSetup orientation="portrait"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ACUMULADOLÍNEA ESTRATÉGICA 2 INCLUSIÓN SOCIAL</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(RESUMEN!$C$39,RESUMEN!$C$49,RESUMEN!$C$56,RESUMEN!$C$60)</c:f>
              <c:strCache>
                <c:ptCount val="4"/>
                <c:pt idx="0">
                  <c:v>ATENCIÓN PRIORITARIA Y FOCALIZADA A GRUPOS DE POBLACIÓN VULNERABLE</c:v>
                </c:pt>
                <c:pt idx="1">
                  <c:v>LOS CAMINOS DE LA VIDA</c:v>
                </c:pt>
                <c:pt idx="2">
                  <c:v>MUJERES Y EQUIDAD DE GÉNERO</c:v>
                </c:pt>
                <c:pt idx="3">
                  <c:v>HOGARES FELICES</c:v>
                </c:pt>
              </c:strCache>
            </c:strRef>
          </c:cat>
          <c:val>
            <c:numRef>
              <c:f>(RESUMEN!$I$39,RESUMEN!$I$49,RESUMEN!$I$56,RESUMEN!$I$60)</c:f>
              <c:numCache>
                <c:formatCode>0%</c:formatCode>
                <c:ptCount val="4"/>
                <c:pt idx="0">
                  <c:v>0.728496031746032</c:v>
                </c:pt>
                <c:pt idx="1">
                  <c:v>0.74556220821662</c:v>
                </c:pt>
                <c:pt idx="2">
                  <c:v>0.761981014628073</c:v>
                </c:pt>
                <c:pt idx="3">
                  <c:v>0.624419767907163</c:v>
                </c:pt>
              </c:numCache>
            </c:numRef>
          </c:val>
        </c:ser>
        <c:ser>
          <c:idx val="1"/>
          <c:order val="1"/>
          <c:tx>
            <c:strRef>
              <c:f>RESUMEN!$J$5</c:f>
              <c:strCache>
                <c:ptCount val="1"/>
                <c:pt idx="0">
                  <c:v>AVANCE EN CUMPLIMIENTO</c:v>
                </c:pt>
              </c:strCache>
            </c:strRef>
          </c:tx>
          <c:spPr>
            <a:solidFill>
              <a:srgbClr val="953735"/>
            </a:solidFill>
          </c:spPr>
          <c:invertIfNegative val="0"/>
          <c:dLbls>
            <c:showLegendKey val="0"/>
            <c:showVal val="1"/>
            <c:showCatName val="0"/>
            <c:showSerName val="0"/>
            <c:showPercent val="0"/>
            <c:showBubbleSize val="0"/>
            <c:showLeaderLines val="0"/>
          </c:dLbls>
          <c:cat>
            <c:strRef>
              <c:f>(RESUMEN!$C$39,RESUMEN!$C$49,RESUMEN!$C$56,RESUMEN!$C$60)</c:f>
              <c:strCache>
                <c:ptCount val="4"/>
                <c:pt idx="0">
                  <c:v>ATENCIÓN PRIORITARIA Y FOCALIZADA A GRUPOS DE POBLACIÓN VULNERABLE</c:v>
                </c:pt>
                <c:pt idx="1">
                  <c:v>LOS CAMINOS DE LA VIDA</c:v>
                </c:pt>
                <c:pt idx="2">
                  <c:v>MUJERES Y EQUIDAD DE GÉNERO</c:v>
                </c:pt>
                <c:pt idx="3">
                  <c:v>HOGARES FELICES</c:v>
                </c:pt>
              </c:strCache>
            </c:strRef>
          </c:cat>
          <c:val>
            <c:numRef>
              <c:f>(RESUMEN!$J$39,RESUMEN!$J$49,RESUMEN!$J$56,RESUMEN!$J$60)</c:f>
              <c:numCache>
                <c:formatCode>0%</c:formatCode>
                <c:ptCount val="4"/>
                <c:pt idx="0">
                  <c:v>0.601411525258251</c:v>
                </c:pt>
                <c:pt idx="1">
                  <c:v>0.631027090465816</c:v>
                </c:pt>
                <c:pt idx="2">
                  <c:v>0.687217932358128</c:v>
                </c:pt>
                <c:pt idx="3">
                  <c:v>0.617892857142857</c:v>
                </c:pt>
              </c:numCache>
            </c:numRef>
          </c:val>
        </c:ser>
        <c:dLbls>
          <c:showLegendKey val="0"/>
          <c:showVal val="0"/>
          <c:showCatName val="0"/>
          <c:showSerName val="0"/>
          <c:showPercent val="0"/>
          <c:showBubbleSize val="0"/>
        </c:dLbls>
        <c:gapWidth val="150"/>
        <c:axId val="1778631016"/>
        <c:axId val="1778632808"/>
      </c:barChart>
      <c:catAx>
        <c:axId val="1778631016"/>
        <c:scaling>
          <c:orientation val="minMax"/>
        </c:scaling>
        <c:delete val="0"/>
        <c:axPos val="b"/>
        <c:majorTickMark val="out"/>
        <c:minorTickMark val="none"/>
        <c:tickLblPos val="nextTo"/>
        <c:crossAx val="1778632808"/>
        <c:crosses val="autoZero"/>
        <c:auto val="1"/>
        <c:lblAlgn val="ctr"/>
        <c:lblOffset val="100"/>
        <c:noMultiLvlLbl val="0"/>
      </c:catAx>
      <c:valAx>
        <c:axId val="1778632808"/>
        <c:scaling>
          <c:orientation val="minMax"/>
        </c:scaling>
        <c:delete val="0"/>
        <c:axPos val="l"/>
        <c:majorGridlines/>
        <c:numFmt formatCode="0%" sourceLinked="1"/>
        <c:majorTickMark val="out"/>
        <c:minorTickMark val="none"/>
        <c:tickLblPos val="nextTo"/>
        <c:crossAx val="177863101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LÍNEA ESTRATÉGICA 3 SOSTENIBILIDAD AMBIENTAL</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(RESUMEN!$C$66,RESUMEN!$C$69,RESUMEN!$C$73,RESUMEN!$C$77)</c:f>
              <c:strCache>
                <c:ptCount val="4"/>
                <c:pt idx="0">
                  <c:v>ESPACIOS VERDES PARA LA DEMOCRACIA</c:v>
                </c:pt>
                <c:pt idx="1">
                  <c:v>GESTIÓN DEL RIESGO</c:v>
                </c:pt>
                <c:pt idx="2">
                  <c:v>AMBIENTE PARA LA CIUDADANÍA</c:v>
                </c:pt>
                <c:pt idx="3">
                  <c:v>RURALIDAD CON EQUIDAD</c:v>
                </c:pt>
              </c:strCache>
            </c:strRef>
          </c:cat>
          <c:val>
            <c:numRef>
              <c:f>(RESUMEN!$I$66,RESUMEN!$I$69,RESUMEN!$I$73,RESUMEN!$I$77)</c:f>
              <c:numCache>
                <c:formatCode>0%</c:formatCode>
                <c:ptCount val="4"/>
                <c:pt idx="0">
                  <c:v>0.630555555555555</c:v>
                </c:pt>
                <c:pt idx="1">
                  <c:v>0.627518518518518</c:v>
                </c:pt>
                <c:pt idx="2">
                  <c:v>0.78456050955414</c:v>
                </c:pt>
                <c:pt idx="3">
                  <c:v>0.716851851851852</c:v>
                </c:pt>
              </c:numCache>
            </c:numRef>
          </c:val>
        </c:ser>
        <c:ser>
          <c:idx val="1"/>
          <c:order val="1"/>
          <c:tx>
            <c:strRef>
              <c:f>RESUMEN!$J$5</c:f>
              <c:strCache>
                <c:ptCount val="1"/>
                <c:pt idx="0">
                  <c:v>AVANCE EN CUMPLIMIENTO</c:v>
                </c:pt>
              </c:strCache>
            </c:strRef>
          </c:tx>
          <c:spPr>
            <a:solidFill>
              <a:srgbClr val="953735"/>
            </a:solidFill>
          </c:spPr>
          <c:invertIfNegative val="0"/>
          <c:dLbls>
            <c:showLegendKey val="0"/>
            <c:showVal val="1"/>
            <c:showCatName val="0"/>
            <c:showSerName val="0"/>
            <c:showPercent val="0"/>
            <c:showBubbleSize val="0"/>
            <c:showLeaderLines val="0"/>
          </c:dLbls>
          <c:cat>
            <c:strRef>
              <c:f>(RESUMEN!$C$66,RESUMEN!$C$69,RESUMEN!$C$73,RESUMEN!$C$77)</c:f>
              <c:strCache>
                <c:ptCount val="4"/>
                <c:pt idx="0">
                  <c:v>ESPACIOS VERDES PARA LA DEMOCRACIA</c:v>
                </c:pt>
                <c:pt idx="1">
                  <c:v>GESTIÓN DEL RIESGO</c:v>
                </c:pt>
                <c:pt idx="2">
                  <c:v>AMBIENTE PARA LA CIUDADANÍA</c:v>
                </c:pt>
                <c:pt idx="3">
                  <c:v>RURALIDAD CON EQUIDAD</c:v>
                </c:pt>
              </c:strCache>
            </c:strRef>
          </c:cat>
          <c:val>
            <c:numRef>
              <c:f>(RESUMEN!$J$66,RESUMEN!$J$69,RESUMEN!$J$73,RESUMEN!$J$77)</c:f>
              <c:numCache>
                <c:formatCode>0%</c:formatCode>
                <c:ptCount val="4"/>
                <c:pt idx="0">
                  <c:v>0.409722222222222</c:v>
                </c:pt>
                <c:pt idx="1">
                  <c:v>0.514305555555556</c:v>
                </c:pt>
                <c:pt idx="2">
                  <c:v>0.769362962962963</c:v>
                </c:pt>
                <c:pt idx="3">
                  <c:v>0.592746913580247</c:v>
                </c:pt>
              </c:numCache>
            </c:numRef>
          </c:val>
        </c:ser>
        <c:dLbls>
          <c:showLegendKey val="0"/>
          <c:showVal val="0"/>
          <c:showCatName val="0"/>
          <c:showSerName val="0"/>
          <c:showPercent val="0"/>
          <c:showBubbleSize val="0"/>
        </c:dLbls>
        <c:gapWidth val="150"/>
        <c:axId val="1778668568"/>
        <c:axId val="1778671544"/>
      </c:barChart>
      <c:catAx>
        <c:axId val="1778668568"/>
        <c:scaling>
          <c:orientation val="minMax"/>
        </c:scaling>
        <c:delete val="0"/>
        <c:axPos val="b"/>
        <c:majorTickMark val="out"/>
        <c:minorTickMark val="none"/>
        <c:tickLblPos val="nextTo"/>
        <c:crossAx val="1778671544"/>
        <c:crosses val="autoZero"/>
        <c:auto val="1"/>
        <c:lblAlgn val="ctr"/>
        <c:lblOffset val="100"/>
        <c:noMultiLvlLbl val="0"/>
      </c:catAx>
      <c:valAx>
        <c:axId val="1778671544"/>
        <c:scaling>
          <c:orientation val="minMax"/>
        </c:scaling>
        <c:delete val="0"/>
        <c:axPos val="l"/>
        <c:majorGridlines/>
        <c:numFmt formatCode="0%" sourceLinked="1"/>
        <c:majorTickMark val="out"/>
        <c:minorTickMark val="none"/>
        <c:tickLblPos val="nextTo"/>
        <c:crossAx val="177866856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LÍNEA ESTRATÉGICA 4 </a:t>
            </a:r>
          </a:p>
          <a:p>
            <a:pPr>
              <a:defRPr/>
            </a:pPr>
            <a:r>
              <a:rPr lang="es-ES"/>
              <a:t>CALIDAD DE VIDA</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rgbClr val="77933C"/>
            </a:solidFill>
          </c:spPr>
          <c:invertIfNegative val="0"/>
          <c:dLbls>
            <c:showLegendKey val="0"/>
            <c:showVal val="1"/>
            <c:showCatName val="0"/>
            <c:showSerName val="0"/>
            <c:showPercent val="0"/>
            <c:showBubbleSize val="0"/>
            <c:showLeaderLines val="0"/>
          </c:dLbls>
          <c:cat>
            <c:strRef>
              <c:f>(RESUMEN!$C$81,RESUMEN!$C$86,RESUMEN!$C$96,RESUMEN!$C$103,RESUMEN!$C$112,RESUMEN!$C$115)</c:f>
              <c:strCache>
                <c:ptCount val="6"/>
                <c:pt idx="0">
                  <c:v>EDUCACIÓN: BUCARAMANGA EDUCADA, CULTA E INNOVADORA</c:v>
                </c:pt>
                <c:pt idx="1">
                  <c:v>SALUD PÚBLICA: SALUD PARA TODOS Y CON TODOS</c:v>
                </c:pt>
                <c:pt idx="2">
                  <c:v>ACTIVIDAD FÍSICA, EDUCACIÓN FÍSICA, RECREACIÓN Y DEPORTE</c:v>
                </c:pt>
                <c:pt idx="3">
                  <c:v>CIUDADANAS Y CIUDADANOS INTELIGENTES</c:v>
                </c:pt>
                <c:pt idx="4">
                  <c:v>RED DE ESPACIO PÚBLICO</c:v>
                </c:pt>
                <c:pt idx="5">
                  <c:v>SEGURIDAD Y CONVIVENCIA</c:v>
                </c:pt>
              </c:strCache>
            </c:strRef>
          </c:cat>
          <c:val>
            <c:numRef>
              <c:f>(RESUMEN!$I$81,RESUMEN!$I$86,RESUMEN!$I$96,RESUMEN!$I$103,RESUMEN!$I$112,RESUMEN!$I$115)</c:f>
              <c:numCache>
                <c:formatCode>0%</c:formatCode>
                <c:ptCount val="6"/>
                <c:pt idx="0">
                  <c:v>0.741967426627823</c:v>
                </c:pt>
                <c:pt idx="1">
                  <c:v>0.774896493888429</c:v>
                </c:pt>
                <c:pt idx="2">
                  <c:v>0.742019813016413</c:v>
                </c:pt>
                <c:pt idx="3">
                  <c:v>0.712553977272727</c:v>
                </c:pt>
                <c:pt idx="4">
                  <c:v>0.726644880174292</c:v>
                </c:pt>
                <c:pt idx="5">
                  <c:v>0.790100428036383</c:v>
                </c:pt>
              </c:numCache>
            </c:numRef>
          </c:val>
        </c:ser>
        <c:ser>
          <c:idx val="1"/>
          <c:order val="1"/>
          <c:tx>
            <c:strRef>
              <c:f>RESUMEN!$J$5</c:f>
              <c:strCache>
                <c:ptCount val="1"/>
                <c:pt idx="0">
                  <c:v>AVANCE EN CUMPLIMIENTO</c:v>
                </c:pt>
              </c:strCache>
            </c:strRef>
          </c:tx>
          <c:spPr>
            <a:solidFill>
              <a:schemeClr val="accent2">
                <a:lumMod val="75000"/>
              </a:schemeClr>
            </a:solidFill>
          </c:spPr>
          <c:invertIfNegative val="0"/>
          <c:dLbls>
            <c:showLegendKey val="0"/>
            <c:showVal val="1"/>
            <c:showCatName val="0"/>
            <c:showSerName val="0"/>
            <c:showPercent val="0"/>
            <c:showBubbleSize val="0"/>
            <c:showLeaderLines val="0"/>
          </c:dLbls>
          <c:cat>
            <c:strRef>
              <c:f>(RESUMEN!$C$81,RESUMEN!$C$86,RESUMEN!$C$96,RESUMEN!$C$103,RESUMEN!$C$112,RESUMEN!$C$115)</c:f>
              <c:strCache>
                <c:ptCount val="6"/>
                <c:pt idx="0">
                  <c:v>EDUCACIÓN: BUCARAMANGA EDUCADA, CULTA E INNOVADORA</c:v>
                </c:pt>
                <c:pt idx="1">
                  <c:v>SALUD PÚBLICA: SALUD PARA TODOS Y CON TODOS</c:v>
                </c:pt>
                <c:pt idx="2">
                  <c:v>ACTIVIDAD FÍSICA, EDUCACIÓN FÍSICA, RECREACIÓN Y DEPORTE</c:v>
                </c:pt>
                <c:pt idx="3">
                  <c:v>CIUDADANAS Y CIUDADANOS INTELIGENTES</c:v>
                </c:pt>
                <c:pt idx="4">
                  <c:v>RED DE ESPACIO PÚBLICO</c:v>
                </c:pt>
                <c:pt idx="5">
                  <c:v>SEGURIDAD Y CONVIVENCIA</c:v>
                </c:pt>
              </c:strCache>
            </c:strRef>
          </c:cat>
          <c:val>
            <c:numRef>
              <c:f>(RESUMEN!$J$81,RESUMEN!$J$86,RESUMEN!$J$96,RESUMEN!$J$103,RESUMEN!$J$112,RESUMEN!$J$115)</c:f>
              <c:numCache>
                <c:formatCode>0%</c:formatCode>
                <c:ptCount val="6"/>
                <c:pt idx="0">
                  <c:v>0.661565359380288</c:v>
                </c:pt>
                <c:pt idx="1">
                  <c:v>0.700802094776225</c:v>
                </c:pt>
                <c:pt idx="2">
                  <c:v>0.777262829224099</c:v>
                </c:pt>
                <c:pt idx="3">
                  <c:v>0.722041283369408</c:v>
                </c:pt>
                <c:pt idx="4">
                  <c:v>0.727708333333333</c:v>
                </c:pt>
                <c:pt idx="5">
                  <c:v>0.645405614727153</c:v>
                </c:pt>
              </c:numCache>
            </c:numRef>
          </c:val>
        </c:ser>
        <c:dLbls>
          <c:showLegendKey val="0"/>
          <c:showVal val="0"/>
          <c:showCatName val="0"/>
          <c:showSerName val="0"/>
          <c:showPercent val="0"/>
          <c:showBubbleSize val="0"/>
        </c:dLbls>
        <c:gapWidth val="150"/>
        <c:axId val="1778709848"/>
        <c:axId val="1778712824"/>
      </c:barChart>
      <c:catAx>
        <c:axId val="1778709848"/>
        <c:scaling>
          <c:orientation val="minMax"/>
        </c:scaling>
        <c:delete val="0"/>
        <c:axPos val="b"/>
        <c:majorTickMark val="out"/>
        <c:minorTickMark val="none"/>
        <c:tickLblPos val="nextTo"/>
        <c:crossAx val="1778712824"/>
        <c:crosses val="autoZero"/>
        <c:auto val="1"/>
        <c:lblAlgn val="ctr"/>
        <c:lblOffset val="100"/>
        <c:noMultiLvlLbl val="0"/>
      </c:catAx>
      <c:valAx>
        <c:axId val="1778712824"/>
        <c:scaling>
          <c:orientation val="minMax"/>
        </c:scaling>
        <c:delete val="0"/>
        <c:axPos val="l"/>
        <c:majorGridlines/>
        <c:numFmt formatCode="0%" sourceLinked="1"/>
        <c:majorTickMark val="out"/>
        <c:minorTickMark val="none"/>
        <c:tickLblPos val="nextTo"/>
        <c:crossAx val="177870984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LÍNEA ESTRATÉGICA 5 PRODUCTIVIDAD Y GENERACIÓN DE OPORTUNIDADES</a:t>
            </a:r>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chemeClr val="accent3">
                <a:lumMod val="75000"/>
              </a:schemeClr>
            </a:solidFill>
          </c:spPr>
          <c:invertIfNegative val="0"/>
          <c:dLbls>
            <c:showLegendKey val="0"/>
            <c:showVal val="1"/>
            <c:showCatName val="0"/>
            <c:showSerName val="0"/>
            <c:showPercent val="0"/>
            <c:showBubbleSize val="0"/>
            <c:showLeaderLines val="0"/>
          </c:dLbls>
          <c:cat>
            <c:strRef>
              <c:f>(RESUMEN!$C$122,RESUMEN!$C$126,RESUMEN!$C$132)</c:f>
              <c:strCache>
                <c:ptCount val="3"/>
                <c:pt idx="0">
                  <c:v>FOMENTO DEL EMPRENDIMIENTO Y LA INNOVACIÓN</c:v>
                </c:pt>
                <c:pt idx="1">
                  <c:v>FORTALECIMIENTO EMPRESARIAL</c:v>
                </c:pt>
                <c:pt idx="2">
                  <c:v>EMPLEABILIDAD, EMPLEO Y TRABAJO DECENTE</c:v>
                </c:pt>
              </c:strCache>
            </c:strRef>
          </c:cat>
          <c:val>
            <c:numRef>
              <c:f>(RESUMEN!$I$122,RESUMEN!$I$126,RESUMEN!$I$132)</c:f>
              <c:numCache>
                <c:formatCode>0%</c:formatCode>
                <c:ptCount val="3"/>
                <c:pt idx="0">
                  <c:v>0.297736006683375</c:v>
                </c:pt>
                <c:pt idx="1">
                  <c:v>0.573192303557992</c:v>
                </c:pt>
                <c:pt idx="2">
                  <c:v>0.428737161531279</c:v>
                </c:pt>
              </c:numCache>
            </c:numRef>
          </c:val>
        </c:ser>
        <c:ser>
          <c:idx val="1"/>
          <c:order val="1"/>
          <c:tx>
            <c:strRef>
              <c:f>RESUMEN!$J$5</c:f>
              <c:strCache>
                <c:ptCount val="1"/>
                <c:pt idx="0">
                  <c:v>AVANCE EN CUMPLIMIENTO</c:v>
                </c:pt>
              </c:strCache>
            </c:strRef>
          </c:tx>
          <c:spPr>
            <a:solidFill>
              <a:srgbClr val="953735"/>
            </a:solidFill>
          </c:spPr>
          <c:invertIfNegative val="0"/>
          <c:dLbls>
            <c:showLegendKey val="0"/>
            <c:showVal val="1"/>
            <c:showCatName val="0"/>
            <c:showSerName val="0"/>
            <c:showPercent val="0"/>
            <c:showBubbleSize val="0"/>
            <c:showLeaderLines val="0"/>
          </c:dLbls>
          <c:cat>
            <c:strRef>
              <c:f>(RESUMEN!$C$122,RESUMEN!$C$126,RESUMEN!$C$132)</c:f>
              <c:strCache>
                <c:ptCount val="3"/>
                <c:pt idx="0">
                  <c:v>FOMENTO DEL EMPRENDIMIENTO Y LA INNOVACIÓN</c:v>
                </c:pt>
                <c:pt idx="1">
                  <c:v>FORTALECIMIENTO EMPRESARIAL</c:v>
                </c:pt>
                <c:pt idx="2">
                  <c:v>EMPLEABILIDAD, EMPLEO Y TRABAJO DECENTE</c:v>
                </c:pt>
              </c:strCache>
            </c:strRef>
          </c:cat>
          <c:val>
            <c:numRef>
              <c:f>(RESUMEN!$J$122,RESUMEN!$J$126,RESUMEN!$J$132)</c:f>
              <c:numCache>
                <c:formatCode>0%</c:formatCode>
                <c:ptCount val="3"/>
                <c:pt idx="0">
                  <c:v>0.243141186299081</c:v>
                </c:pt>
                <c:pt idx="1">
                  <c:v>0.508319681823068</c:v>
                </c:pt>
                <c:pt idx="2">
                  <c:v>0.550846311858077</c:v>
                </c:pt>
              </c:numCache>
            </c:numRef>
          </c:val>
        </c:ser>
        <c:dLbls>
          <c:showLegendKey val="0"/>
          <c:showVal val="0"/>
          <c:showCatName val="0"/>
          <c:showSerName val="0"/>
          <c:showPercent val="0"/>
          <c:showBubbleSize val="0"/>
        </c:dLbls>
        <c:gapWidth val="150"/>
        <c:axId val="1778748408"/>
        <c:axId val="1778751384"/>
      </c:barChart>
      <c:catAx>
        <c:axId val="1778748408"/>
        <c:scaling>
          <c:orientation val="minMax"/>
        </c:scaling>
        <c:delete val="0"/>
        <c:axPos val="b"/>
        <c:majorTickMark val="out"/>
        <c:minorTickMark val="none"/>
        <c:tickLblPos val="nextTo"/>
        <c:crossAx val="1778751384"/>
        <c:crosses val="autoZero"/>
        <c:auto val="1"/>
        <c:lblAlgn val="ctr"/>
        <c:lblOffset val="100"/>
        <c:noMultiLvlLbl val="0"/>
      </c:catAx>
      <c:valAx>
        <c:axId val="1778751384"/>
        <c:scaling>
          <c:orientation val="minMax"/>
        </c:scaling>
        <c:delete val="0"/>
        <c:axPos val="l"/>
        <c:majorGridlines/>
        <c:numFmt formatCode="0%" sourceLinked="1"/>
        <c:majorTickMark val="out"/>
        <c:minorTickMark val="none"/>
        <c:tickLblPos val="nextTo"/>
        <c:crossAx val="177874840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CUMPLIMIENTO ACUMULADO LÍNEA ESTRATÉGICA 6 INFRAESTRUCTURA</a:t>
            </a:r>
            <a:r>
              <a:rPr lang="es-ES" baseline="0"/>
              <a:t> Y CONECTIVIDAD</a:t>
            </a:r>
            <a:endParaRPr lang="es-ES"/>
          </a:p>
        </c:rich>
      </c:tx>
      <c:overlay val="0"/>
    </c:title>
    <c:autoTitleDeleted val="0"/>
    <c:plotArea>
      <c:layout/>
      <c:barChart>
        <c:barDir val="col"/>
        <c:grouping val="clustered"/>
        <c:varyColors val="0"/>
        <c:ser>
          <c:idx val="0"/>
          <c:order val="0"/>
          <c:tx>
            <c:strRef>
              <c:f>RESUMEN!$I$5</c:f>
              <c:strCache>
                <c:ptCount val="1"/>
                <c:pt idx="0">
                  <c:v>META</c:v>
                </c:pt>
              </c:strCache>
            </c:strRef>
          </c:tx>
          <c:spPr>
            <a:solidFill>
              <a:srgbClr val="77933C"/>
            </a:solidFill>
          </c:spPr>
          <c:invertIfNegative val="0"/>
          <c:dLbls>
            <c:showLegendKey val="0"/>
            <c:showVal val="1"/>
            <c:showCatName val="0"/>
            <c:showSerName val="0"/>
            <c:showPercent val="0"/>
            <c:showBubbleSize val="0"/>
            <c:showLeaderLines val="0"/>
          </c:dLbls>
          <c:cat>
            <c:strRef>
              <c:f>(RESUMEN!$C$137,RESUMEN!$C$143,RESUMEN!$C$146)</c:f>
              <c:strCache>
                <c:ptCount val="3"/>
                <c:pt idx="0">
                  <c:v>MOVILIDAD</c:v>
                </c:pt>
                <c:pt idx="1">
                  <c:v>SERVICIOS PÚBLICOS</c:v>
                </c:pt>
                <c:pt idx="2">
                  <c:v>INFRAESTRUCTURA TECNOLÓGICA</c:v>
                </c:pt>
              </c:strCache>
            </c:strRef>
          </c:cat>
          <c:val>
            <c:numRef>
              <c:f>(RESUMEN!$I$137,RESUMEN!$I$143,RESUMEN!$I$146)</c:f>
              <c:numCache>
                <c:formatCode>0%</c:formatCode>
                <c:ptCount val="3"/>
                <c:pt idx="0">
                  <c:v>0.679675193050193</c:v>
                </c:pt>
                <c:pt idx="1">
                  <c:v>0.540154195668987</c:v>
                </c:pt>
                <c:pt idx="2">
                  <c:v>0.844285714285714</c:v>
                </c:pt>
              </c:numCache>
            </c:numRef>
          </c:val>
        </c:ser>
        <c:ser>
          <c:idx val="1"/>
          <c:order val="1"/>
          <c:tx>
            <c:strRef>
              <c:f>RESUMEN!$J$5</c:f>
              <c:strCache>
                <c:ptCount val="1"/>
                <c:pt idx="0">
                  <c:v>AVANCE EN CUMPLIMIENTO</c:v>
                </c:pt>
              </c:strCache>
            </c:strRef>
          </c:tx>
          <c:spPr>
            <a:solidFill>
              <a:schemeClr val="accent2">
                <a:lumMod val="75000"/>
              </a:schemeClr>
            </a:solidFill>
          </c:spPr>
          <c:invertIfNegative val="0"/>
          <c:dLbls>
            <c:showLegendKey val="0"/>
            <c:showVal val="1"/>
            <c:showCatName val="0"/>
            <c:showSerName val="0"/>
            <c:showPercent val="0"/>
            <c:showBubbleSize val="0"/>
            <c:showLeaderLines val="0"/>
          </c:dLbls>
          <c:cat>
            <c:strRef>
              <c:f>(RESUMEN!$C$137,RESUMEN!$C$143,RESUMEN!$C$146)</c:f>
              <c:strCache>
                <c:ptCount val="3"/>
                <c:pt idx="0">
                  <c:v>MOVILIDAD</c:v>
                </c:pt>
                <c:pt idx="1">
                  <c:v>SERVICIOS PÚBLICOS</c:v>
                </c:pt>
                <c:pt idx="2">
                  <c:v>INFRAESTRUCTURA TECNOLÓGICA</c:v>
                </c:pt>
              </c:strCache>
            </c:strRef>
          </c:cat>
          <c:val>
            <c:numRef>
              <c:f>(RESUMEN!$J$137,RESUMEN!$J$143,RESUMEN!$J$146)</c:f>
              <c:numCache>
                <c:formatCode>0%</c:formatCode>
                <c:ptCount val="3"/>
                <c:pt idx="0">
                  <c:v>0.58081653045903</c:v>
                </c:pt>
                <c:pt idx="1">
                  <c:v>0.40567030404099</c:v>
                </c:pt>
                <c:pt idx="2">
                  <c:v>0.457142857142857</c:v>
                </c:pt>
              </c:numCache>
            </c:numRef>
          </c:val>
        </c:ser>
        <c:dLbls>
          <c:showLegendKey val="0"/>
          <c:showVal val="0"/>
          <c:showCatName val="0"/>
          <c:showSerName val="0"/>
          <c:showPercent val="0"/>
          <c:showBubbleSize val="0"/>
        </c:dLbls>
        <c:gapWidth val="150"/>
        <c:axId val="1797530472"/>
        <c:axId val="1797533448"/>
      </c:barChart>
      <c:catAx>
        <c:axId val="1797530472"/>
        <c:scaling>
          <c:orientation val="minMax"/>
        </c:scaling>
        <c:delete val="0"/>
        <c:axPos val="b"/>
        <c:majorTickMark val="out"/>
        <c:minorTickMark val="none"/>
        <c:tickLblPos val="nextTo"/>
        <c:crossAx val="1797533448"/>
        <c:crosses val="autoZero"/>
        <c:auto val="1"/>
        <c:lblAlgn val="ctr"/>
        <c:lblOffset val="100"/>
        <c:noMultiLvlLbl val="0"/>
      </c:catAx>
      <c:valAx>
        <c:axId val="1797533448"/>
        <c:scaling>
          <c:orientation val="minMax"/>
        </c:scaling>
        <c:delete val="0"/>
        <c:axPos val="l"/>
        <c:majorGridlines/>
        <c:numFmt formatCode="0%" sourceLinked="1"/>
        <c:majorTickMark val="out"/>
        <c:minorTickMark val="none"/>
        <c:tickLblPos val="nextTo"/>
        <c:crossAx val="179753047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RECURSOS</a:t>
            </a:r>
            <a:r>
              <a:rPr lang="es-ES" baseline="0"/>
              <a:t> FINANCIEROS </a:t>
            </a:r>
          </a:p>
          <a:p>
            <a:pPr>
              <a:defRPr/>
            </a:pPr>
            <a:r>
              <a:rPr lang="es-ES" baseline="0"/>
              <a:t>PLAN DE DESARROLLO 2016-2019</a:t>
            </a:r>
            <a:endParaRPr lang="es-ES"/>
          </a:p>
        </c:rich>
      </c:tx>
      <c:layout>
        <c:manualLayout>
          <c:xMode val="edge"/>
          <c:yMode val="edge"/>
          <c:x val="0.249369106639448"/>
          <c:y val="0.0203488372093023"/>
        </c:manualLayout>
      </c:layout>
      <c:overlay val="0"/>
    </c:title>
    <c:autoTitleDeleted val="0"/>
    <c:plotArea>
      <c:layout/>
      <c:barChart>
        <c:barDir val="col"/>
        <c:grouping val="clustered"/>
        <c:varyColors val="0"/>
        <c:ser>
          <c:idx val="0"/>
          <c:order val="0"/>
          <c:invertIfNegative val="0"/>
          <c:dPt>
            <c:idx val="0"/>
            <c:invertIfNegative val="0"/>
            <c:bubble3D val="0"/>
            <c:spPr>
              <a:solidFill>
                <a:schemeClr val="accent3">
                  <a:lumMod val="75000"/>
                </a:schemeClr>
              </a:solidFill>
            </c:spPr>
          </c:dPt>
          <c:dPt>
            <c:idx val="1"/>
            <c:invertIfNegative val="0"/>
            <c:bubble3D val="0"/>
            <c:spPr>
              <a:solidFill>
                <a:schemeClr val="accent2">
                  <a:lumMod val="75000"/>
                </a:schemeClr>
              </a:solidFill>
            </c:spPr>
          </c:dPt>
          <c:dPt>
            <c:idx val="2"/>
            <c:invertIfNegative val="0"/>
            <c:bubble3D val="0"/>
            <c:spPr>
              <a:solidFill>
                <a:srgbClr val="EBC81A"/>
              </a:solidFill>
            </c:spPr>
          </c:dPt>
          <c:dLbls>
            <c:showLegendKey val="0"/>
            <c:showVal val="1"/>
            <c:showCatName val="0"/>
            <c:showSerName val="0"/>
            <c:showPercent val="0"/>
            <c:showBubbleSize val="0"/>
            <c:showLeaderLines val="0"/>
          </c:dLbls>
          <c:cat>
            <c:strRef>
              <c:f>RESUMEN!$L$7:$N$7</c:f>
              <c:strCache>
                <c:ptCount val="3"/>
                <c:pt idx="0">
                  <c:v>RECURSOS PROGRAMADOS</c:v>
                </c:pt>
                <c:pt idx="1">
                  <c:v>RECURSOS EJECUTADOS</c:v>
                </c:pt>
                <c:pt idx="2">
                  <c:v>RECURSOS GESTIONADOS</c:v>
                </c:pt>
              </c:strCache>
            </c:strRef>
          </c:cat>
          <c:val>
            <c:numRef>
              <c:f>RESUMEN!$L$148:$N$148</c:f>
              <c:numCache>
                <c:formatCode>#,##0</c:formatCode>
                <c:ptCount val="3"/>
                <c:pt idx="0">
                  <c:v>2.04635481988828E9</c:v>
                </c:pt>
                <c:pt idx="1">
                  <c:v>1.555051047561E9</c:v>
                </c:pt>
                <c:pt idx="2">
                  <c:v>3.725099908E7</c:v>
                </c:pt>
              </c:numCache>
            </c:numRef>
          </c:val>
        </c:ser>
        <c:dLbls>
          <c:showLegendKey val="0"/>
          <c:showVal val="0"/>
          <c:showCatName val="0"/>
          <c:showSerName val="0"/>
          <c:showPercent val="0"/>
          <c:showBubbleSize val="0"/>
        </c:dLbls>
        <c:gapWidth val="150"/>
        <c:axId val="1797570904"/>
        <c:axId val="1797573880"/>
      </c:barChart>
      <c:catAx>
        <c:axId val="1797570904"/>
        <c:scaling>
          <c:orientation val="minMax"/>
        </c:scaling>
        <c:delete val="0"/>
        <c:axPos val="b"/>
        <c:majorTickMark val="out"/>
        <c:minorTickMark val="none"/>
        <c:tickLblPos val="nextTo"/>
        <c:crossAx val="1797573880"/>
        <c:crosses val="autoZero"/>
        <c:auto val="1"/>
        <c:lblAlgn val="ctr"/>
        <c:lblOffset val="100"/>
        <c:noMultiLvlLbl val="0"/>
      </c:catAx>
      <c:valAx>
        <c:axId val="1797573880"/>
        <c:scaling>
          <c:orientation val="minMax"/>
        </c:scaling>
        <c:delete val="0"/>
        <c:axPos val="l"/>
        <c:majorGridlines/>
        <c:numFmt formatCode="#,##0" sourceLinked="1"/>
        <c:majorTickMark val="out"/>
        <c:minorTickMark val="none"/>
        <c:tickLblPos val="nextTo"/>
        <c:crossAx val="1797570904"/>
        <c:crosses val="autoZero"/>
        <c:crossBetween val="between"/>
      </c:valAx>
    </c:plotArea>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4" Type="http://schemas.openxmlformats.org/officeDocument/2006/relationships/image" Target="../media/image13.png"/><Relationship Id="rId1" Type="http://schemas.openxmlformats.org/officeDocument/2006/relationships/image" Target="../media/image10.png"/><Relationship Id="rId2"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jpeg"/><Relationship Id="rId2" Type="http://schemas.openxmlformats.org/officeDocument/2006/relationships/image" Target="../media/image12.png"/><Relationship Id="rId3"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image" Target="../media/image13.png"/><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8</xdr:col>
      <xdr:colOff>730342</xdr:colOff>
      <xdr:row>2</xdr:row>
      <xdr:rowOff>101899</xdr:rowOff>
    </xdr:from>
    <xdr:to>
      <xdr:col>24</xdr:col>
      <xdr:colOff>241300</xdr:colOff>
      <xdr:row>67</xdr:row>
      <xdr:rowOff>152400</xdr:rowOff>
    </xdr:to>
    <xdr:pic>
      <xdr:nvPicPr>
        <xdr:cNvPr id="2" name="Picture 2"/>
        <xdr:cNvPicPr>
          <a:picLocks noChangeAspect="1" noChangeArrowheads="1"/>
        </xdr:cNvPicPr>
      </xdr:nvPicPr>
      <xdr:blipFill>
        <a:blip xmlns:r="http://schemas.openxmlformats.org/officeDocument/2006/relationships" r:embed="rId1" cstate="print">
          <a:lum/>
        </a:blip>
        <a:srcRect/>
        <a:stretch>
          <a:fillRect/>
        </a:stretch>
      </xdr:blipFill>
      <xdr:spPr bwMode="auto">
        <a:xfrm>
          <a:off x="8350342" y="432099"/>
          <a:ext cx="14750958" cy="10782001"/>
        </a:xfrm>
        <a:prstGeom prst="rect">
          <a:avLst/>
        </a:prstGeom>
        <a:noFill/>
        <a:ln w="9525">
          <a:noFill/>
          <a:miter lim="800000"/>
          <a:headEnd/>
          <a:tailEnd/>
        </a:ln>
      </xdr:spPr>
    </xdr:pic>
    <xdr:clientData/>
  </xdr:twoCellAnchor>
  <xdr:twoCellAnchor editAs="oneCell">
    <xdr:from>
      <xdr:col>16</xdr:col>
      <xdr:colOff>152399</xdr:colOff>
      <xdr:row>47</xdr:row>
      <xdr:rowOff>30559</xdr:rowOff>
    </xdr:from>
    <xdr:to>
      <xdr:col>19</xdr:col>
      <xdr:colOff>913165</xdr:colOff>
      <xdr:row>61</xdr:row>
      <xdr:rowOff>50985</xdr:rowOff>
    </xdr:to>
    <xdr:pic macro="[0]!resumen">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92399" y="7790259"/>
          <a:ext cx="3618266" cy="2331826"/>
        </a:xfrm>
        <a:prstGeom prst="rect">
          <a:avLst/>
        </a:prstGeom>
      </xdr:spPr>
    </xdr:pic>
    <xdr:clientData/>
  </xdr:twoCellAnchor>
  <xdr:twoCellAnchor editAs="oneCell">
    <xdr:from>
      <xdr:col>1</xdr:col>
      <xdr:colOff>160306</xdr:colOff>
      <xdr:row>1</xdr:row>
      <xdr:rowOff>114903</xdr:rowOff>
    </xdr:from>
    <xdr:to>
      <xdr:col>5</xdr:col>
      <xdr:colOff>645856</xdr:colOff>
      <xdr:row>33</xdr:row>
      <xdr:rowOff>103681</xdr:rowOff>
    </xdr:to>
    <xdr:pic macro="[0]!linea1">
      <xdr:nvPicPr>
        <xdr:cNvPr id="4" name="Picture 4" descr="C:\000-alcaldia\01 PLAN DESARROLLO MARZO\ABRIL PLAN D\fwdportadasplandedesarrollo\Captura de pantalla 2016-04-27 a la(s) 15.22.37.png"/>
        <xdr:cNvPicPr>
          <a:picLocks noChangeAspect="1" noChangeArrowheads="1"/>
        </xdr:cNvPicPr>
      </xdr:nvPicPr>
      <xdr:blipFill>
        <a:blip xmlns:r="http://schemas.openxmlformats.org/officeDocument/2006/relationships" r:embed="rId3" cstate="print"/>
        <a:srcRect/>
        <a:stretch>
          <a:fillRect/>
        </a:stretch>
      </xdr:blipFill>
      <xdr:spPr bwMode="auto">
        <a:xfrm>
          <a:off x="1112806" y="280003"/>
          <a:ext cx="4295550" cy="5271978"/>
        </a:xfrm>
        <a:prstGeom prst="rect">
          <a:avLst/>
        </a:prstGeom>
        <a:noFill/>
      </xdr:spPr>
    </xdr:pic>
    <xdr:clientData/>
  </xdr:twoCellAnchor>
  <xdr:twoCellAnchor editAs="oneCell">
    <xdr:from>
      <xdr:col>6</xdr:col>
      <xdr:colOff>485343</xdr:colOff>
      <xdr:row>1</xdr:row>
      <xdr:rowOff>154380</xdr:rowOff>
    </xdr:from>
    <xdr:to>
      <xdr:col>10</xdr:col>
      <xdr:colOff>892925</xdr:colOff>
      <xdr:row>33</xdr:row>
      <xdr:rowOff>62711</xdr:rowOff>
    </xdr:to>
    <xdr:pic macro="[0]!linea2">
      <xdr:nvPicPr>
        <xdr:cNvPr id="5" name="Picture 5" descr="C:\000-alcaldia\01 PLAN DESARROLLO MARZO\ABRIL PLAN D\fwdportadasplandedesarrollo\Captura de pantalla 2016-04-27 a la(s) 15.22.45.png"/>
        <xdr:cNvPicPr>
          <a:picLocks noChangeAspect="1" noChangeArrowheads="1"/>
        </xdr:cNvPicPr>
      </xdr:nvPicPr>
      <xdr:blipFill>
        <a:blip xmlns:r="http://schemas.openxmlformats.org/officeDocument/2006/relationships" r:embed="rId4" cstate="print"/>
        <a:srcRect/>
        <a:stretch>
          <a:fillRect/>
        </a:stretch>
      </xdr:blipFill>
      <xdr:spPr bwMode="auto">
        <a:xfrm>
          <a:off x="6200343" y="319480"/>
          <a:ext cx="4217582" cy="5191531"/>
        </a:xfrm>
        <a:prstGeom prst="rect">
          <a:avLst/>
        </a:prstGeom>
        <a:noFill/>
      </xdr:spPr>
    </xdr:pic>
    <xdr:clientData/>
  </xdr:twoCellAnchor>
  <xdr:twoCellAnchor editAs="oneCell">
    <xdr:from>
      <xdr:col>11</xdr:col>
      <xdr:colOff>541977</xdr:colOff>
      <xdr:row>2</xdr:row>
      <xdr:rowOff>41346</xdr:rowOff>
    </xdr:from>
    <xdr:to>
      <xdr:col>16</xdr:col>
      <xdr:colOff>23490</xdr:colOff>
      <xdr:row>33</xdr:row>
      <xdr:rowOff>130034</xdr:rowOff>
    </xdr:to>
    <xdr:pic macro="[0]!linea3">
      <xdr:nvPicPr>
        <xdr:cNvPr id="6" name="Picture 3" descr="C:\000-alcaldia\01 PLAN DESARROLLO MARZO\ABRIL PLAN D\fwdportadasplandedesarrollo\Captura de pantalla 2016-04-27 a la(s) 15.22.32.png"/>
        <xdr:cNvPicPr>
          <a:picLocks noChangeAspect="1" noChangeArrowheads="1"/>
        </xdr:cNvPicPr>
      </xdr:nvPicPr>
      <xdr:blipFill>
        <a:blip xmlns:r="http://schemas.openxmlformats.org/officeDocument/2006/relationships" r:embed="rId5" cstate="print"/>
        <a:srcRect/>
        <a:stretch>
          <a:fillRect/>
        </a:stretch>
      </xdr:blipFill>
      <xdr:spPr bwMode="auto">
        <a:xfrm>
          <a:off x="11019477" y="371546"/>
          <a:ext cx="4244013" cy="5206788"/>
        </a:xfrm>
        <a:prstGeom prst="rect">
          <a:avLst/>
        </a:prstGeom>
        <a:noFill/>
      </xdr:spPr>
    </xdr:pic>
    <xdr:clientData/>
  </xdr:twoCellAnchor>
  <xdr:twoCellAnchor editAs="oneCell">
    <xdr:from>
      <xdr:col>1</xdr:col>
      <xdr:colOff>175341</xdr:colOff>
      <xdr:row>35</xdr:row>
      <xdr:rowOff>73188</xdr:rowOff>
    </xdr:from>
    <xdr:to>
      <xdr:col>5</xdr:col>
      <xdr:colOff>659571</xdr:colOff>
      <xdr:row>67</xdr:row>
      <xdr:rowOff>58384</xdr:rowOff>
    </xdr:to>
    <xdr:pic macro="[0]!linea4">
      <xdr:nvPicPr>
        <xdr:cNvPr id="7" name="Picture 6" descr="C:\000-alcaldia\01 PLAN DESARROLLO MARZO\ABRIL PLAN D\fwdportadasplandedesarrollo\Captura de pantalla 2016-04-27 a la(s) 15.22.14.png"/>
        <xdr:cNvPicPr>
          <a:picLocks noChangeAspect="1" noChangeArrowheads="1"/>
        </xdr:cNvPicPr>
      </xdr:nvPicPr>
      <xdr:blipFill>
        <a:blip xmlns:r="http://schemas.openxmlformats.org/officeDocument/2006/relationships" r:embed="rId6" cstate="print"/>
        <a:srcRect/>
        <a:stretch>
          <a:fillRect/>
        </a:stretch>
      </xdr:blipFill>
      <xdr:spPr bwMode="auto">
        <a:xfrm>
          <a:off x="1127841" y="5851688"/>
          <a:ext cx="4294230" cy="5268396"/>
        </a:xfrm>
        <a:prstGeom prst="rect">
          <a:avLst/>
        </a:prstGeom>
        <a:noFill/>
      </xdr:spPr>
    </xdr:pic>
    <xdr:clientData/>
  </xdr:twoCellAnchor>
  <xdr:twoCellAnchor editAs="oneCell">
    <xdr:from>
      <xdr:col>11</xdr:col>
      <xdr:colOff>585716</xdr:colOff>
      <xdr:row>34</xdr:row>
      <xdr:rowOff>106491</xdr:rowOff>
    </xdr:from>
    <xdr:to>
      <xdr:col>16</xdr:col>
      <xdr:colOff>92337</xdr:colOff>
      <xdr:row>66</xdr:row>
      <xdr:rowOff>84997</xdr:rowOff>
    </xdr:to>
    <xdr:pic macro="[0]!linea6">
      <xdr:nvPicPr>
        <xdr:cNvPr id="8" name="Picture 2" descr="C:\000-alcaldia\01 PLAN DESARROLLO MARZO\ABRIL PLAN D\fwdportadasplandedesarrollo\Captura de pantalla 2016-04-27 a la(s) 15.22.26.png"/>
        <xdr:cNvPicPr>
          <a:picLocks noChangeAspect="1" noChangeArrowheads="1"/>
        </xdr:cNvPicPr>
      </xdr:nvPicPr>
      <xdr:blipFill>
        <a:blip xmlns:r="http://schemas.openxmlformats.org/officeDocument/2006/relationships" r:embed="rId7" cstate="print"/>
        <a:srcRect/>
        <a:stretch>
          <a:fillRect/>
        </a:stretch>
      </xdr:blipFill>
      <xdr:spPr bwMode="auto">
        <a:xfrm>
          <a:off x="11063216" y="5719891"/>
          <a:ext cx="4269121" cy="5261706"/>
        </a:xfrm>
        <a:prstGeom prst="rect">
          <a:avLst/>
        </a:prstGeom>
        <a:noFill/>
      </xdr:spPr>
    </xdr:pic>
    <xdr:clientData/>
  </xdr:twoCellAnchor>
  <xdr:twoCellAnchor editAs="oneCell">
    <xdr:from>
      <xdr:col>6</xdr:col>
      <xdr:colOff>433027</xdr:colOff>
      <xdr:row>34</xdr:row>
      <xdr:rowOff>88690</xdr:rowOff>
    </xdr:from>
    <xdr:to>
      <xdr:col>10</xdr:col>
      <xdr:colOff>871065</xdr:colOff>
      <xdr:row>66</xdr:row>
      <xdr:rowOff>141857</xdr:rowOff>
    </xdr:to>
    <xdr:pic macro="[0]!linea5">
      <xdr:nvPicPr>
        <xdr:cNvPr id="10" name="Imagen 9"/>
        <xdr:cNvPicPr>
          <a:picLocks noChangeAspect="1"/>
        </xdr:cNvPicPr>
      </xdr:nvPicPr>
      <xdr:blipFill>
        <a:blip xmlns:r="http://schemas.openxmlformats.org/officeDocument/2006/relationships" r:embed="rId8"/>
        <a:stretch>
          <a:fillRect/>
        </a:stretch>
      </xdr:blipFill>
      <xdr:spPr>
        <a:xfrm>
          <a:off x="6148027" y="5702090"/>
          <a:ext cx="4248038" cy="5336367"/>
        </a:xfrm>
        <a:prstGeom prst="rect">
          <a:avLst/>
        </a:prstGeom>
      </xdr:spPr>
    </xdr:pic>
    <xdr:clientData/>
  </xdr:twoCellAnchor>
  <xdr:twoCellAnchor editAs="oneCell">
    <xdr:from>
      <xdr:col>20</xdr:col>
      <xdr:colOff>52843</xdr:colOff>
      <xdr:row>52</xdr:row>
      <xdr:rowOff>23858</xdr:rowOff>
    </xdr:from>
    <xdr:to>
      <xdr:col>21</xdr:col>
      <xdr:colOff>469901</xdr:colOff>
      <xdr:row>59</xdr:row>
      <xdr:rowOff>152400</xdr:rowOff>
    </xdr:to>
    <xdr:pic macro="[0]!graficos">
      <xdr:nvPicPr>
        <xdr:cNvPr id="12" name="Imagen 11"/>
        <xdr:cNvPicPr>
          <a:picLocks noChangeAspect="1"/>
        </xdr:cNvPicPr>
      </xdr:nvPicPr>
      <xdr:blipFill>
        <a:blip xmlns:r="http://schemas.openxmlformats.org/officeDocument/2006/relationships" r:embed="rId9"/>
        <a:stretch>
          <a:fillRect/>
        </a:stretch>
      </xdr:blipFill>
      <xdr:spPr>
        <a:xfrm>
          <a:off x="19102843" y="8609058"/>
          <a:ext cx="1369558" cy="1284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50515"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50516"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50517"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50518"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50519"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3022600</xdr:colOff>
      <xdr:row>0</xdr:row>
      <xdr:rowOff>114300</xdr:rowOff>
    </xdr:from>
    <xdr:to>
      <xdr:col>42</xdr:col>
      <xdr:colOff>4140200</xdr:colOff>
      <xdr:row>4</xdr:row>
      <xdr:rowOff>165100</xdr:rowOff>
    </xdr:to>
    <xdr:pic>
      <xdr:nvPicPr>
        <xdr:cNvPr id="50520"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19570700" y="114300"/>
          <a:ext cx="11176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1003300</xdr:colOff>
      <xdr:row>1</xdr:row>
      <xdr:rowOff>114300</xdr:rowOff>
    </xdr:from>
    <xdr:to>
      <xdr:col>56</xdr:col>
      <xdr:colOff>901700</xdr:colOff>
      <xdr:row>4</xdr:row>
      <xdr:rowOff>76200</xdr:rowOff>
    </xdr:to>
    <xdr:pic>
      <xdr:nvPicPr>
        <xdr:cNvPr id="50521"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31200" y="304800"/>
          <a:ext cx="20828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317500</xdr:colOff>
      <xdr:row>6</xdr:row>
      <xdr:rowOff>101600</xdr:rowOff>
    </xdr:from>
    <xdr:to>
      <xdr:col>99</xdr:col>
      <xdr:colOff>108712</xdr:colOff>
      <xdr:row>9</xdr:row>
      <xdr:rowOff>286512</xdr:rowOff>
    </xdr:to>
    <xdr:pic macro="[0]!inicio">
      <xdr:nvPicPr>
        <xdr:cNvPr id="9" name="Imagen 8"/>
        <xdr:cNvPicPr>
          <a:picLocks noChangeAspect="1"/>
        </xdr:cNvPicPr>
      </xdr:nvPicPr>
      <xdr:blipFill>
        <a:blip xmlns:r="http://schemas.openxmlformats.org/officeDocument/2006/relationships" r:embed="rId4"/>
        <a:stretch>
          <a:fillRect/>
        </a:stretch>
      </xdr:blipFill>
      <xdr:spPr>
        <a:xfrm>
          <a:off x="96164400" y="1511300"/>
          <a:ext cx="743712" cy="7437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51309"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51310"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51311"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51312"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51313"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2349500</xdr:colOff>
      <xdr:row>1</xdr:row>
      <xdr:rowOff>0</xdr:rowOff>
    </xdr:from>
    <xdr:to>
      <xdr:col>42</xdr:col>
      <xdr:colOff>3467100</xdr:colOff>
      <xdr:row>6</xdr:row>
      <xdr:rowOff>12700</xdr:rowOff>
    </xdr:to>
    <xdr:pic>
      <xdr:nvPicPr>
        <xdr:cNvPr id="51314"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18897600" y="190500"/>
          <a:ext cx="11176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53</xdr:col>
      <xdr:colOff>330200</xdr:colOff>
      <xdr:row>2</xdr:row>
      <xdr:rowOff>0</xdr:rowOff>
    </xdr:from>
    <xdr:to>
      <xdr:col>56</xdr:col>
      <xdr:colOff>228603</xdr:colOff>
      <xdr:row>5</xdr:row>
      <xdr:rowOff>101600</xdr:rowOff>
    </xdr:to>
    <xdr:pic>
      <xdr:nvPicPr>
        <xdr:cNvPr id="51315"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58100" y="381000"/>
          <a:ext cx="20828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317500</xdr:colOff>
      <xdr:row>6</xdr:row>
      <xdr:rowOff>88900</xdr:rowOff>
    </xdr:from>
    <xdr:to>
      <xdr:col>99</xdr:col>
      <xdr:colOff>108712</xdr:colOff>
      <xdr:row>9</xdr:row>
      <xdr:rowOff>273812</xdr:rowOff>
    </xdr:to>
    <xdr:pic macro="[0]!inicio">
      <xdr:nvPicPr>
        <xdr:cNvPr id="9" name="Imagen 8"/>
        <xdr:cNvPicPr>
          <a:picLocks noChangeAspect="1"/>
        </xdr:cNvPicPr>
      </xdr:nvPicPr>
      <xdr:blipFill>
        <a:blip xmlns:r="http://schemas.openxmlformats.org/officeDocument/2006/relationships" r:embed="rId4"/>
        <a:stretch>
          <a:fillRect/>
        </a:stretch>
      </xdr:blipFill>
      <xdr:spPr>
        <a:xfrm>
          <a:off x="96164400" y="1498600"/>
          <a:ext cx="743712" cy="7437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52333"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52334"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52335"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52336"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52337"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3213100</xdr:colOff>
      <xdr:row>0</xdr:row>
      <xdr:rowOff>0</xdr:rowOff>
    </xdr:from>
    <xdr:to>
      <xdr:col>42</xdr:col>
      <xdr:colOff>4330700</xdr:colOff>
      <xdr:row>5</xdr:row>
      <xdr:rowOff>139700</xdr:rowOff>
    </xdr:to>
    <xdr:pic>
      <xdr:nvPicPr>
        <xdr:cNvPr id="52338"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19761200" y="0"/>
          <a:ext cx="11176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139700</xdr:colOff>
      <xdr:row>1</xdr:row>
      <xdr:rowOff>0</xdr:rowOff>
    </xdr:from>
    <xdr:to>
      <xdr:col>71</xdr:col>
      <xdr:colOff>774700</xdr:colOff>
      <xdr:row>4</xdr:row>
      <xdr:rowOff>101600</xdr:rowOff>
    </xdr:to>
    <xdr:pic>
      <xdr:nvPicPr>
        <xdr:cNvPr id="52339"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1700" y="190500"/>
          <a:ext cx="20828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292100</xdr:colOff>
      <xdr:row>6</xdr:row>
      <xdr:rowOff>88900</xdr:rowOff>
    </xdr:from>
    <xdr:to>
      <xdr:col>99</xdr:col>
      <xdr:colOff>83312</xdr:colOff>
      <xdr:row>9</xdr:row>
      <xdr:rowOff>273812</xdr:rowOff>
    </xdr:to>
    <xdr:pic macro="[0]!inicio">
      <xdr:nvPicPr>
        <xdr:cNvPr id="9" name="Imagen 8"/>
        <xdr:cNvPicPr>
          <a:picLocks noChangeAspect="1"/>
        </xdr:cNvPicPr>
      </xdr:nvPicPr>
      <xdr:blipFill>
        <a:blip xmlns:r="http://schemas.openxmlformats.org/officeDocument/2006/relationships" r:embed="rId4"/>
        <a:stretch>
          <a:fillRect/>
        </a:stretch>
      </xdr:blipFill>
      <xdr:spPr>
        <a:xfrm>
          <a:off x="106133900" y="1219200"/>
          <a:ext cx="743712" cy="7437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53358"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53359"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53360"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53361"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53362"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43</xdr:col>
      <xdr:colOff>0</xdr:colOff>
      <xdr:row>1</xdr:row>
      <xdr:rowOff>0</xdr:rowOff>
    </xdr:from>
    <xdr:to>
      <xdr:col>44</xdr:col>
      <xdr:colOff>88900</xdr:colOff>
      <xdr:row>6</xdr:row>
      <xdr:rowOff>12700</xdr:rowOff>
    </xdr:to>
    <xdr:pic>
      <xdr:nvPicPr>
        <xdr:cNvPr id="53363"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21501100" y="190500"/>
          <a:ext cx="11176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927100</xdr:colOff>
      <xdr:row>2</xdr:row>
      <xdr:rowOff>0</xdr:rowOff>
    </xdr:from>
    <xdr:to>
      <xdr:col>73</xdr:col>
      <xdr:colOff>114298</xdr:colOff>
      <xdr:row>5</xdr:row>
      <xdr:rowOff>101600</xdr:rowOff>
    </xdr:to>
    <xdr:pic>
      <xdr:nvPicPr>
        <xdr:cNvPr id="5336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661600" y="381000"/>
          <a:ext cx="20828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342900</xdr:colOff>
      <xdr:row>6</xdr:row>
      <xdr:rowOff>101600</xdr:rowOff>
    </xdr:from>
    <xdr:to>
      <xdr:col>99</xdr:col>
      <xdr:colOff>134112</xdr:colOff>
      <xdr:row>9</xdr:row>
      <xdr:rowOff>286512</xdr:rowOff>
    </xdr:to>
    <xdr:pic macro="[0]!inicio">
      <xdr:nvPicPr>
        <xdr:cNvPr id="2" name="Imagen 1"/>
        <xdr:cNvPicPr>
          <a:picLocks noChangeAspect="1"/>
        </xdr:cNvPicPr>
      </xdr:nvPicPr>
      <xdr:blipFill>
        <a:blip xmlns:r="http://schemas.openxmlformats.org/officeDocument/2006/relationships" r:embed="rId4"/>
        <a:stretch>
          <a:fillRect/>
        </a:stretch>
      </xdr:blipFill>
      <xdr:spPr>
        <a:xfrm>
          <a:off x="96189800" y="1511300"/>
          <a:ext cx="743712" cy="7437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49518"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49519"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49520"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49521"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49522"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3098800</xdr:colOff>
      <xdr:row>0</xdr:row>
      <xdr:rowOff>0</xdr:rowOff>
    </xdr:from>
    <xdr:to>
      <xdr:col>42</xdr:col>
      <xdr:colOff>4216400</xdr:colOff>
      <xdr:row>4</xdr:row>
      <xdr:rowOff>0</xdr:rowOff>
    </xdr:to>
    <xdr:pic>
      <xdr:nvPicPr>
        <xdr:cNvPr id="49523"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19646900" y="0"/>
          <a:ext cx="1117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12700</xdr:colOff>
      <xdr:row>0</xdr:row>
      <xdr:rowOff>190500</xdr:rowOff>
    </xdr:from>
    <xdr:to>
      <xdr:col>71</xdr:col>
      <xdr:colOff>622301</xdr:colOff>
      <xdr:row>2</xdr:row>
      <xdr:rowOff>165100</xdr:rowOff>
    </xdr:to>
    <xdr:pic>
      <xdr:nvPicPr>
        <xdr:cNvPr id="49524"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94700" y="190500"/>
          <a:ext cx="20574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355600</xdr:colOff>
      <xdr:row>6</xdr:row>
      <xdr:rowOff>88900</xdr:rowOff>
    </xdr:from>
    <xdr:to>
      <xdr:col>99</xdr:col>
      <xdr:colOff>146812</xdr:colOff>
      <xdr:row>9</xdr:row>
      <xdr:rowOff>273812</xdr:rowOff>
    </xdr:to>
    <xdr:pic macro="[0]!inicio">
      <xdr:nvPicPr>
        <xdr:cNvPr id="9" name="Imagen 8"/>
        <xdr:cNvPicPr>
          <a:picLocks noChangeAspect="1"/>
        </xdr:cNvPicPr>
      </xdr:nvPicPr>
      <xdr:blipFill>
        <a:blip xmlns:r="http://schemas.openxmlformats.org/officeDocument/2006/relationships" r:embed="rId4"/>
        <a:stretch>
          <a:fillRect/>
        </a:stretch>
      </xdr:blipFill>
      <xdr:spPr>
        <a:xfrm>
          <a:off x="106349800" y="1498600"/>
          <a:ext cx="743712" cy="7437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596900</xdr:colOff>
      <xdr:row>0</xdr:row>
      <xdr:rowOff>50800</xdr:rowOff>
    </xdr:from>
    <xdr:to>
      <xdr:col>1</xdr:col>
      <xdr:colOff>330200</xdr:colOff>
      <xdr:row>6</xdr:row>
      <xdr:rowOff>101600</xdr:rowOff>
    </xdr:to>
    <xdr:pic>
      <xdr:nvPicPr>
        <xdr:cNvPr id="46027"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596900</xdr:colOff>
      <xdr:row>0</xdr:row>
      <xdr:rowOff>50800</xdr:rowOff>
    </xdr:from>
    <xdr:to>
      <xdr:col>12</xdr:col>
      <xdr:colOff>330200</xdr:colOff>
      <xdr:row>6</xdr:row>
      <xdr:rowOff>101600</xdr:rowOff>
    </xdr:to>
    <xdr:pic>
      <xdr:nvPicPr>
        <xdr:cNvPr id="46028"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7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609600</xdr:colOff>
      <xdr:row>0</xdr:row>
      <xdr:rowOff>50800</xdr:rowOff>
    </xdr:from>
    <xdr:to>
      <xdr:col>44</xdr:col>
      <xdr:colOff>342900</xdr:colOff>
      <xdr:row>6</xdr:row>
      <xdr:rowOff>101600</xdr:rowOff>
    </xdr:to>
    <xdr:pic>
      <xdr:nvPicPr>
        <xdr:cNvPr id="46029"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94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72</xdr:col>
      <xdr:colOff>596900</xdr:colOff>
      <xdr:row>0</xdr:row>
      <xdr:rowOff>50800</xdr:rowOff>
    </xdr:from>
    <xdr:to>
      <xdr:col>72</xdr:col>
      <xdr:colOff>330200</xdr:colOff>
      <xdr:row>6</xdr:row>
      <xdr:rowOff>101600</xdr:rowOff>
    </xdr:to>
    <xdr:pic>
      <xdr:nvPicPr>
        <xdr:cNvPr id="46030"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39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596900</xdr:colOff>
      <xdr:row>0</xdr:row>
      <xdr:rowOff>50800</xdr:rowOff>
    </xdr:from>
    <xdr:to>
      <xdr:col>87</xdr:col>
      <xdr:colOff>330200</xdr:colOff>
      <xdr:row>6</xdr:row>
      <xdr:rowOff>101600</xdr:rowOff>
    </xdr:to>
    <xdr:pic>
      <xdr:nvPicPr>
        <xdr:cNvPr id="46031" name="Imagen 5"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28200" y="50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3467100</xdr:colOff>
      <xdr:row>0</xdr:row>
      <xdr:rowOff>88900</xdr:rowOff>
    </xdr:from>
    <xdr:to>
      <xdr:col>42</xdr:col>
      <xdr:colOff>4584700</xdr:colOff>
      <xdr:row>4</xdr:row>
      <xdr:rowOff>88900</xdr:rowOff>
    </xdr:to>
    <xdr:pic>
      <xdr:nvPicPr>
        <xdr:cNvPr id="46032" name="Imagen 6" descr="membrete oficio-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138" t="25862"/>
        <a:stretch>
          <a:fillRect/>
        </a:stretch>
      </xdr:blipFill>
      <xdr:spPr bwMode="auto">
        <a:xfrm>
          <a:off x="20015200" y="88900"/>
          <a:ext cx="11176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368300</xdr:colOff>
      <xdr:row>1</xdr:row>
      <xdr:rowOff>76200</xdr:rowOff>
    </xdr:from>
    <xdr:to>
      <xdr:col>71</xdr:col>
      <xdr:colOff>990601</xdr:colOff>
      <xdr:row>4</xdr:row>
      <xdr:rowOff>12700</xdr:rowOff>
    </xdr:to>
    <xdr:pic>
      <xdr:nvPicPr>
        <xdr:cNvPr id="46033"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150300" y="266700"/>
          <a:ext cx="20701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98</xdr:col>
      <xdr:colOff>342900</xdr:colOff>
      <xdr:row>6</xdr:row>
      <xdr:rowOff>88900</xdr:rowOff>
    </xdr:from>
    <xdr:to>
      <xdr:col>99</xdr:col>
      <xdr:colOff>134112</xdr:colOff>
      <xdr:row>9</xdr:row>
      <xdr:rowOff>273812</xdr:rowOff>
    </xdr:to>
    <xdr:pic macro="[0]!inicio">
      <xdr:nvPicPr>
        <xdr:cNvPr id="9" name="Imagen 8"/>
        <xdr:cNvPicPr>
          <a:picLocks noChangeAspect="1"/>
        </xdr:cNvPicPr>
      </xdr:nvPicPr>
      <xdr:blipFill>
        <a:blip xmlns:r="http://schemas.openxmlformats.org/officeDocument/2006/relationships" r:embed="rId4"/>
        <a:stretch>
          <a:fillRect/>
        </a:stretch>
      </xdr:blipFill>
      <xdr:spPr>
        <a:xfrm>
          <a:off x="96189800" y="1498600"/>
          <a:ext cx="743712" cy="7437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1447800</xdr:colOff>
      <xdr:row>3</xdr:row>
      <xdr:rowOff>50800</xdr:rowOff>
    </xdr:from>
    <xdr:to>
      <xdr:col>2</xdr:col>
      <xdr:colOff>2451100</xdr:colOff>
      <xdr:row>6</xdr:row>
      <xdr:rowOff>292100</xdr:rowOff>
    </xdr:to>
    <xdr:pic>
      <xdr:nvPicPr>
        <xdr:cNvPr id="2" name="Imagen 2" descr="escu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723900"/>
          <a:ext cx="10033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2882899</xdr:colOff>
      <xdr:row>3</xdr:row>
      <xdr:rowOff>63500</xdr:rowOff>
    </xdr:from>
    <xdr:to>
      <xdr:col>3</xdr:col>
      <xdr:colOff>1206499</xdr:colOff>
      <xdr:row>6</xdr:row>
      <xdr:rowOff>304800</xdr:rowOff>
    </xdr:to>
    <xdr:pic>
      <xdr:nvPicPr>
        <xdr:cNvPr id="3"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3499" y="736600"/>
          <a:ext cx="23495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469900</xdr:colOff>
      <xdr:row>2</xdr:row>
      <xdr:rowOff>50800</xdr:rowOff>
    </xdr:from>
    <xdr:to>
      <xdr:col>17</xdr:col>
      <xdr:colOff>235712</xdr:colOff>
      <xdr:row>5</xdr:row>
      <xdr:rowOff>70612</xdr:rowOff>
    </xdr:to>
    <xdr:pic macro="[0]!inicio">
      <xdr:nvPicPr>
        <xdr:cNvPr id="4" name="Imagen 3"/>
        <xdr:cNvPicPr>
          <a:picLocks noChangeAspect="1"/>
        </xdr:cNvPicPr>
      </xdr:nvPicPr>
      <xdr:blipFill>
        <a:blip xmlns:r="http://schemas.openxmlformats.org/officeDocument/2006/relationships" r:embed="rId3"/>
        <a:stretch>
          <a:fillRect/>
        </a:stretch>
      </xdr:blipFill>
      <xdr:spPr>
        <a:xfrm>
          <a:off x="21717000" y="444500"/>
          <a:ext cx="743712" cy="743712"/>
        </a:xfrm>
        <a:prstGeom prst="rect">
          <a:avLst/>
        </a:prstGeom>
      </xdr:spPr>
    </xdr:pic>
    <xdr:clientData/>
  </xdr:twoCellAnchor>
  <xdr:twoCellAnchor editAs="oneCell">
    <xdr:from>
      <xdr:col>16</xdr:col>
      <xdr:colOff>698500</xdr:colOff>
      <xdr:row>153</xdr:row>
      <xdr:rowOff>139700</xdr:rowOff>
    </xdr:from>
    <xdr:to>
      <xdr:col>17</xdr:col>
      <xdr:colOff>464312</xdr:colOff>
      <xdr:row>156</xdr:row>
      <xdr:rowOff>19812</xdr:rowOff>
    </xdr:to>
    <xdr:pic macro="[0]!inicio">
      <xdr:nvPicPr>
        <xdr:cNvPr id="5" name="Imagen 4"/>
        <xdr:cNvPicPr>
          <a:picLocks noChangeAspect="1"/>
        </xdr:cNvPicPr>
      </xdr:nvPicPr>
      <xdr:blipFill>
        <a:blip xmlns:r="http://schemas.openxmlformats.org/officeDocument/2006/relationships" r:embed="rId3"/>
        <a:stretch>
          <a:fillRect/>
        </a:stretch>
      </xdr:blipFill>
      <xdr:spPr>
        <a:xfrm>
          <a:off x="21945600" y="36118800"/>
          <a:ext cx="743712" cy="7437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76200</xdr:colOff>
      <xdr:row>3</xdr:row>
      <xdr:rowOff>76200</xdr:rowOff>
    </xdr:from>
    <xdr:to>
      <xdr:col>9</xdr:col>
      <xdr:colOff>0</xdr:colOff>
      <xdr:row>32</xdr:row>
      <xdr:rowOff>50800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3</xdr:row>
      <xdr:rowOff>63500</xdr:rowOff>
    </xdr:from>
    <xdr:to>
      <xdr:col>17</xdr:col>
      <xdr:colOff>381000</xdr:colOff>
      <xdr:row>32</xdr:row>
      <xdr:rowOff>63500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34</xdr:row>
      <xdr:rowOff>114300</xdr:rowOff>
    </xdr:from>
    <xdr:to>
      <xdr:col>9</xdr:col>
      <xdr:colOff>12700</xdr:colOff>
      <xdr:row>63</xdr:row>
      <xdr:rowOff>101600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431800</xdr:colOff>
      <xdr:row>34</xdr:row>
      <xdr:rowOff>139700</xdr:rowOff>
    </xdr:from>
    <xdr:to>
      <xdr:col>17</xdr:col>
      <xdr:colOff>406400</xdr:colOff>
      <xdr:row>63</xdr:row>
      <xdr:rowOff>114300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63500</xdr:colOff>
      <xdr:row>65</xdr:row>
      <xdr:rowOff>152400</xdr:rowOff>
    </xdr:from>
    <xdr:to>
      <xdr:col>9</xdr:col>
      <xdr:colOff>0</xdr:colOff>
      <xdr:row>94</xdr:row>
      <xdr:rowOff>152400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419100</xdr:colOff>
      <xdr:row>66</xdr:row>
      <xdr:rowOff>0</xdr:rowOff>
    </xdr:from>
    <xdr:to>
      <xdr:col>17</xdr:col>
      <xdr:colOff>317500</xdr:colOff>
      <xdr:row>94</xdr:row>
      <xdr:rowOff>152400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63500</xdr:colOff>
      <xdr:row>98</xdr:row>
      <xdr:rowOff>0</xdr:rowOff>
    </xdr:from>
    <xdr:to>
      <xdr:col>8</xdr:col>
      <xdr:colOff>927100</xdr:colOff>
      <xdr:row>126</xdr:row>
      <xdr:rowOff>139700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419100</xdr:colOff>
      <xdr:row>98</xdr:row>
      <xdr:rowOff>12700</xdr:rowOff>
    </xdr:from>
    <xdr:to>
      <xdr:col>17</xdr:col>
      <xdr:colOff>330200</xdr:colOff>
      <xdr:row>126</xdr:row>
      <xdr:rowOff>152400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50800</xdr:colOff>
      <xdr:row>129</xdr:row>
      <xdr:rowOff>114300</xdr:rowOff>
    </xdr:from>
    <xdr:to>
      <xdr:col>8</xdr:col>
      <xdr:colOff>939800</xdr:colOff>
      <xdr:row>158</xdr:row>
      <xdr:rowOff>101600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406400</xdr:colOff>
      <xdr:row>129</xdr:row>
      <xdr:rowOff>101600</xdr:rowOff>
    </xdr:from>
    <xdr:to>
      <xdr:col>17</xdr:col>
      <xdr:colOff>342900</xdr:colOff>
      <xdr:row>158</xdr:row>
      <xdr:rowOff>101600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876300</xdr:colOff>
      <xdr:row>162</xdr:row>
      <xdr:rowOff>63500</xdr:rowOff>
    </xdr:from>
    <xdr:to>
      <xdr:col>22</xdr:col>
      <xdr:colOff>749300</xdr:colOff>
      <xdr:row>199</xdr:row>
      <xdr:rowOff>25400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162</xdr:row>
      <xdr:rowOff>12700</xdr:rowOff>
    </xdr:from>
    <xdr:to>
      <xdr:col>11</xdr:col>
      <xdr:colOff>330200</xdr:colOff>
      <xdr:row>198</xdr:row>
      <xdr:rowOff>63500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850900</xdr:colOff>
      <xdr:row>3</xdr:row>
      <xdr:rowOff>101600</xdr:rowOff>
    </xdr:from>
    <xdr:to>
      <xdr:col>18</xdr:col>
      <xdr:colOff>642112</xdr:colOff>
      <xdr:row>8</xdr:row>
      <xdr:rowOff>19812</xdr:rowOff>
    </xdr:to>
    <xdr:pic macro="[0]!inicio">
      <xdr:nvPicPr>
        <xdr:cNvPr id="15" name="Imagen 14"/>
        <xdr:cNvPicPr>
          <a:picLocks noChangeAspect="1"/>
        </xdr:cNvPicPr>
      </xdr:nvPicPr>
      <xdr:blipFill>
        <a:blip xmlns:r="http://schemas.openxmlformats.org/officeDocument/2006/relationships" r:embed="rId13"/>
        <a:stretch>
          <a:fillRect/>
        </a:stretch>
      </xdr:blipFill>
      <xdr:spPr>
        <a:xfrm>
          <a:off x="16649700" y="596900"/>
          <a:ext cx="743712" cy="7437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baseColWidth="10" defaultRowHeight="13" x14ac:dyDescent="0"/>
  <sheetData/>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T207"/>
  <sheetViews>
    <sheetView topLeftCell="AL7" workbookViewId="0">
      <pane ySplit="4" topLeftCell="A11" activePane="bottomLeft" state="frozen"/>
      <selection activeCell="A7" sqref="A7"/>
      <selection pane="bottomLeft" activeCell="AP11" sqref="AP11:AP13"/>
    </sheetView>
  </sheetViews>
  <sheetFormatPr baseColWidth="10" defaultRowHeight="26" x14ac:dyDescent="0"/>
  <cols>
    <col min="1" max="1" width="2.42578125" style="2" customWidth="1"/>
    <col min="2" max="2" width="10.7109375" style="221"/>
    <col min="3" max="3" width="18.85546875" style="2" customWidth="1"/>
    <col min="4" max="4" width="11" style="221" customWidth="1"/>
    <col min="5" max="5" width="19.7109375" style="2" customWidth="1"/>
    <col min="6" max="6" width="20.85546875" style="2" customWidth="1"/>
    <col min="7" max="7" width="10.7109375" style="2"/>
    <col min="8" max="8" width="13.5703125" style="2" customWidth="1"/>
    <col min="9" max="9" width="7.7109375" style="201" hidden="1" customWidth="1"/>
    <col min="10" max="10" width="10.7109375" style="2"/>
    <col min="11" max="12" width="7.7109375" style="201" hidden="1" customWidth="1"/>
    <col min="13" max="13" width="10.7109375" style="2"/>
    <col min="14" max="15" width="7.7109375" style="201" hidden="1" customWidth="1"/>
    <col min="16" max="16" width="10.7109375" style="2"/>
    <col min="17" max="18" width="7.7109375" style="201" hidden="1" customWidth="1"/>
    <col min="19" max="19" width="10.7109375" style="2"/>
    <col min="20" max="21" width="7.7109375" style="201" hidden="1" customWidth="1"/>
    <col min="22" max="22" width="12.7109375" style="201" customWidth="1"/>
    <col min="23" max="23" width="6.7109375" style="201" hidden="1" customWidth="1"/>
    <col min="24" max="24" width="12.7109375" style="201" customWidth="1"/>
    <col min="25" max="25" width="6.7109375" style="201" hidden="1" customWidth="1"/>
    <col min="26" max="26" width="12.7109375" style="201" customWidth="1"/>
    <col min="27" max="27" width="6.7109375" style="201" hidden="1" customWidth="1"/>
    <col min="28" max="28" width="12.7109375" style="201" customWidth="1"/>
    <col min="29" max="29" width="6.7109375" style="201" hidden="1" customWidth="1"/>
    <col min="30" max="30" width="10.7109375" style="201" customWidth="1"/>
    <col min="31" max="31" width="6.7109375" style="201" hidden="1" customWidth="1"/>
    <col min="32" max="32" width="10.7109375" style="201" customWidth="1"/>
    <col min="33" max="33" width="6.7109375" style="201" hidden="1" customWidth="1"/>
    <col min="34" max="34" width="10.7109375" style="201" customWidth="1"/>
    <col min="35" max="35" width="6.7109375" style="201" hidden="1" customWidth="1"/>
    <col min="36" max="36" width="10.7109375" style="201" customWidth="1"/>
    <col min="37" max="37" width="6.7109375" style="201" hidden="1" customWidth="1"/>
    <col min="38" max="38" width="12.7109375" style="201" customWidth="1"/>
    <col min="39" max="39" width="6.7109375" style="201" customWidth="1"/>
    <col min="40" max="40" width="8.7109375" style="201" customWidth="1"/>
    <col min="41" max="41" width="10.7109375" style="221"/>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640" customWidth="1"/>
    <col min="71" max="73" width="16.28515625" style="2" customWidth="1"/>
    <col min="74" max="74" width="14.7109375" style="201" customWidth="1"/>
    <col min="75" max="75" width="14.7109375" style="2" customWidth="1"/>
    <col min="76" max="78" width="16.28515625" style="2" customWidth="1"/>
    <col min="79" max="79" width="14.7109375" style="201" customWidth="1"/>
    <col min="80" max="80" width="14.7109375" style="2" customWidth="1"/>
    <col min="81" max="83" width="16.28515625" style="2" customWidth="1"/>
    <col min="84" max="84" width="14.7109375" style="201" customWidth="1"/>
    <col min="85" max="85" width="14.7109375" style="2" customWidth="1"/>
    <col min="86" max="88" width="16.28515625" style="2" customWidth="1"/>
    <col min="89" max="89" width="14.7109375" style="201" customWidth="1"/>
    <col min="90" max="90" width="14.7109375" style="210" customWidth="1"/>
    <col min="91" max="93" width="16.28515625" style="210" customWidth="1"/>
    <col min="94" max="95" width="14.7109375" style="210" customWidth="1"/>
    <col min="96" max="96" width="30.7109375" style="2" customWidth="1"/>
    <col min="97" max="97" width="21.28515625" style="2" customWidth="1"/>
    <col min="98" max="98" width="20.7109375" style="2" customWidth="1"/>
    <col min="99" max="16384" width="10.7109375" style="2"/>
  </cols>
  <sheetData>
    <row r="1" spans="2:98">
      <c r="B1" s="3"/>
      <c r="C1" s="1"/>
      <c r="D1" s="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3"/>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629"/>
      <c r="BS1" s="1"/>
      <c r="BT1" s="1"/>
      <c r="BU1" s="1"/>
      <c r="BV1" s="1"/>
      <c r="BW1" s="1"/>
      <c r="BX1" s="1"/>
      <c r="BY1" s="1"/>
      <c r="BZ1" s="1"/>
      <c r="CA1" s="1"/>
      <c r="CB1" s="1"/>
      <c r="CC1" s="1"/>
      <c r="CD1" s="1"/>
      <c r="CE1" s="1"/>
      <c r="CF1" s="1"/>
      <c r="CG1" s="1"/>
      <c r="CH1" s="1"/>
      <c r="CI1" s="1"/>
      <c r="CJ1" s="1"/>
      <c r="CK1" s="1"/>
      <c r="CL1" s="205"/>
      <c r="CM1" s="205"/>
      <c r="CN1" s="205"/>
      <c r="CO1" s="205"/>
      <c r="CP1" s="205"/>
      <c r="CQ1" s="205"/>
      <c r="CR1" s="1"/>
      <c r="CS1" s="1"/>
    </row>
    <row r="2" spans="2:98">
      <c r="B2" s="3"/>
      <c r="C2" s="1"/>
      <c r="D2" s="3"/>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3"/>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629"/>
      <c r="BS2" s="1"/>
      <c r="BT2" s="1"/>
      <c r="BU2" s="1"/>
      <c r="BV2" s="1"/>
      <c r="BW2" s="1"/>
      <c r="BX2" s="1"/>
      <c r="BY2" s="1"/>
      <c r="BZ2" s="1"/>
      <c r="CA2" s="1"/>
      <c r="CB2" s="1"/>
      <c r="CC2" s="1"/>
      <c r="CD2" s="1"/>
      <c r="CE2" s="1"/>
      <c r="CF2" s="1"/>
      <c r="CG2" s="1"/>
      <c r="CH2" s="1"/>
      <c r="CI2" s="1"/>
      <c r="CJ2" s="1"/>
      <c r="CK2" s="1"/>
      <c r="CL2" s="205"/>
      <c r="CM2" s="205"/>
      <c r="CN2" s="205"/>
      <c r="CO2" s="205"/>
      <c r="CP2" s="205"/>
      <c r="CQ2" s="205"/>
      <c r="CR2" s="1"/>
      <c r="CS2" s="1"/>
    </row>
    <row r="3" spans="2:98" ht="15">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ht="15">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ht="15">
      <c r="B5" s="918" t="s">
        <v>16</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04"/>
      <c r="J6" s="3"/>
      <c r="K6" s="304"/>
      <c r="L6" s="304"/>
      <c r="M6" s="3"/>
      <c r="N6" s="304"/>
      <c r="O6" s="304"/>
      <c r="P6" s="3"/>
      <c r="Q6" s="304"/>
      <c r="R6" s="304"/>
      <c r="S6" s="3"/>
      <c r="T6" s="304"/>
      <c r="U6" s="304"/>
      <c r="V6" s="304"/>
      <c r="W6" s="304"/>
      <c r="X6" s="304"/>
      <c r="Y6" s="304"/>
      <c r="Z6" s="304"/>
      <c r="AA6" s="304"/>
      <c r="AB6" s="304"/>
      <c r="AC6" s="304"/>
      <c r="AD6" s="304"/>
      <c r="AE6" s="304"/>
      <c r="AF6" s="304"/>
      <c r="AG6" s="304"/>
      <c r="AH6" s="304"/>
      <c r="AI6" s="304"/>
      <c r="AJ6" s="304"/>
      <c r="AK6" s="304"/>
      <c r="AL6" s="304"/>
      <c r="AM6" s="304"/>
      <c r="AN6" s="304"/>
      <c r="AO6" s="3"/>
      <c r="AP6" s="3"/>
      <c r="AQ6" s="3"/>
      <c r="AR6" s="3"/>
      <c r="AS6" s="3"/>
      <c r="AT6" s="3"/>
      <c r="AU6" s="3"/>
      <c r="AV6" s="3"/>
      <c r="AW6" s="304"/>
      <c r="AX6" s="3"/>
      <c r="AY6" s="304"/>
      <c r="AZ6" s="3"/>
      <c r="BA6" s="304"/>
      <c r="BB6" s="3"/>
      <c r="BC6" s="304"/>
      <c r="BD6" s="304"/>
      <c r="BE6" s="304"/>
      <c r="BF6" s="304"/>
      <c r="BG6" s="304"/>
      <c r="BH6" s="304"/>
      <c r="BI6" s="304"/>
      <c r="BJ6" s="304"/>
      <c r="BK6" s="304"/>
      <c r="BL6" s="304"/>
      <c r="BM6" s="304"/>
      <c r="BN6" s="304"/>
      <c r="BO6" s="304"/>
      <c r="BP6" s="304"/>
      <c r="BQ6" s="304"/>
      <c r="BR6" s="630"/>
      <c r="BS6" s="3"/>
      <c r="BT6" s="3"/>
      <c r="BU6" s="3"/>
      <c r="BV6" s="304"/>
      <c r="BW6" s="3"/>
      <c r="BX6" s="3"/>
      <c r="BY6" s="3"/>
      <c r="BZ6" s="3"/>
      <c r="CA6" s="305"/>
      <c r="CB6" s="3"/>
      <c r="CC6" s="3"/>
      <c r="CD6" s="3"/>
      <c r="CE6" s="3"/>
      <c r="CF6" s="305"/>
      <c r="CG6" s="3"/>
      <c r="CH6" s="3"/>
      <c r="CI6" s="3"/>
      <c r="CJ6" s="3"/>
      <c r="CK6" s="305"/>
      <c r="CL6" s="206"/>
      <c r="CM6" s="206"/>
      <c r="CN6" s="206"/>
      <c r="CO6" s="206"/>
      <c r="CP6" s="206"/>
      <c r="CQ6" s="206"/>
      <c r="CR6" s="3"/>
      <c r="CS6" s="3"/>
      <c r="CT6" s="3"/>
    </row>
    <row r="7" spans="2:98" ht="14.25" customHeight="1" thickBot="1">
      <c r="B7" s="7"/>
      <c r="C7" s="4"/>
      <c r="D7" s="222"/>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220"/>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631"/>
      <c r="BS7" s="8"/>
      <c r="BT7" s="8"/>
      <c r="BU7" s="4"/>
      <c r="BV7" s="4"/>
      <c r="BW7" s="4"/>
      <c r="BX7" s="8"/>
      <c r="BY7" s="8"/>
      <c r="BZ7" s="8"/>
      <c r="CA7" s="8"/>
      <c r="CB7" s="4"/>
      <c r="CC7" s="8"/>
      <c r="CD7" s="8"/>
      <c r="CE7" s="8"/>
      <c r="CF7" s="8"/>
      <c r="CG7" s="4"/>
      <c r="CH7" s="8"/>
      <c r="CI7" s="8"/>
      <c r="CJ7" s="8"/>
      <c r="CK7" s="8"/>
      <c r="CL7" s="207"/>
      <c r="CM7" s="207"/>
      <c r="CN7" s="207"/>
      <c r="CO7" s="207"/>
      <c r="CP7" s="207"/>
      <c r="CQ7" s="207"/>
      <c r="CR7" s="4"/>
      <c r="CS7" s="4"/>
    </row>
    <row r="8" spans="2:98" ht="15" customHeight="1" thickBot="1">
      <c r="B8" s="919" t="s">
        <v>7</v>
      </c>
      <c r="C8" s="919" t="s">
        <v>12</v>
      </c>
      <c r="D8" s="919" t="s">
        <v>7</v>
      </c>
      <c r="E8" s="919" t="s">
        <v>13</v>
      </c>
      <c r="F8" s="921" t="s">
        <v>8</v>
      </c>
      <c r="G8" s="759" t="s">
        <v>9</v>
      </c>
      <c r="H8" s="758" t="s">
        <v>1</v>
      </c>
      <c r="I8" s="921"/>
      <c r="J8" s="758" t="s">
        <v>1186</v>
      </c>
      <c r="K8" s="759"/>
      <c r="L8" s="759"/>
      <c r="M8" s="759"/>
      <c r="N8" s="759"/>
      <c r="O8" s="759"/>
      <c r="P8" s="759"/>
      <c r="Q8" s="759"/>
      <c r="R8" s="759"/>
      <c r="S8" s="759"/>
      <c r="T8" s="759"/>
      <c r="U8" s="759"/>
      <c r="V8" s="814" t="s">
        <v>1187</v>
      </c>
      <c r="W8" s="815"/>
      <c r="X8" s="815"/>
      <c r="Y8" s="815"/>
      <c r="Z8" s="815"/>
      <c r="AA8" s="815"/>
      <c r="AB8" s="815"/>
      <c r="AC8" s="816"/>
      <c r="AD8" s="805" t="s">
        <v>1188</v>
      </c>
      <c r="AE8" s="806"/>
      <c r="AF8" s="806"/>
      <c r="AG8" s="806"/>
      <c r="AH8" s="806"/>
      <c r="AI8" s="806"/>
      <c r="AJ8" s="806"/>
      <c r="AK8" s="806"/>
      <c r="AL8" s="806"/>
      <c r="AM8" s="806"/>
      <c r="AN8" s="807"/>
      <c r="AO8" s="759" t="s">
        <v>7</v>
      </c>
      <c r="AP8" s="924" t="s">
        <v>2</v>
      </c>
      <c r="AQ8" s="924" t="s">
        <v>10</v>
      </c>
      <c r="AR8" s="924" t="s">
        <v>14</v>
      </c>
      <c r="AS8" s="758" t="s">
        <v>3</v>
      </c>
      <c r="AT8" s="759"/>
      <c r="AU8" s="759"/>
      <c r="AV8" s="759"/>
      <c r="AW8" s="759"/>
      <c r="AX8" s="759"/>
      <c r="AY8" s="759"/>
      <c r="AZ8" s="759"/>
      <c r="BA8" s="759"/>
      <c r="BB8" s="759"/>
      <c r="BC8" s="759"/>
      <c r="BD8" s="765" t="s">
        <v>1187</v>
      </c>
      <c r="BE8" s="759"/>
      <c r="BF8" s="759"/>
      <c r="BG8" s="766"/>
      <c r="BH8" s="769" t="s">
        <v>1188</v>
      </c>
      <c r="BI8" s="770"/>
      <c r="BJ8" s="770"/>
      <c r="BK8" s="770"/>
      <c r="BL8" s="770"/>
      <c r="BM8" s="770"/>
      <c r="BN8" s="770"/>
      <c r="BO8" s="770"/>
      <c r="BP8" s="770"/>
      <c r="BQ8" s="770"/>
      <c r="BR8" s="771"/>
      <c r="BS8" s="926" t="s">
        <v>1199</v>
      </c>
      <c r="BT8" s="926"/>
      <c r="BU8" s="926"/>
      <c r="BV8" s="926"/>
      <c r="BW8" s="926"/>
      <c r="BX8" s="926"/>
      <c r="BY8" s="926"/>
      <c r="BZ8" s="926"/>
      <c r="CA8" s="926"/>
      <c r="CB8" s="926"/>
      <c r="CC8" s="926"/>
      <c r="CD8" s="926"/>
      <c r="CE8" s="926"/>
      <c r="CF8" s="926"/>
      <c r="CG8" s="926"/>
      <c r="CH8" s="926"/>
      <c r="CI8" s="926"/>
      <c r="CJ8" s="926"/>
      <c r="CK8" s="926"/>
      <c r="CL8" s="926"/>
      <c r="CM8" s="321"/>
      <c r="CN8" s="321"/>
      <c r="CO8" s="321"/>
      <c r="CP8" s="321"/>
      <c r="CQ8" s="321"/>
      <c r="CR8" s="986" t="s">
        <v>1216</v>
      </c>
      <c r="CS8" s="766" t="s">
        <v>11</v>
      </c>
    </row>
    <row r="9" spans="2:98" ht="15" customHeight="1" thickBot="1">
      <c r="B9" s="920"/>
      <c r="C9" s="920"/>
      <c r="D9" s="920"/>
      <c r="E9" s="920"/>
      <c r="F9" s="922"/>
      <c r="G9" s="923"/>
      <c r="H9" s="931"/>
      <c r="I9" s="922"/>
      <c r="J9" s="760"/>
      <c r="K9" s="761"/>
      <c r="L9" s="761"/>
      <c r="M9" s="761"/>
      <c r="N9" s="761"/>
      <c r="O9" s="761"/>
      <c r="P9" s="761"/>
      <c r="Q9" s="761"/>
      <c r="R9" s="761"/>
      <c r="S9" s="761"/>
      <c r="T9" s="761"/>
      <c r="U9" s="761"/>
      <c r="V9" s="817"/>
      <c r="W9" s="818"/>
      <c r="X9" s="818"/>
      <c r="Y9" s="818"/>
      <c r="Z9" s="818"/>
      <c r="AA9" s="818"/>
      <c r="AB9" s="818"/>
      <c r="AC9" s="819"/>
      <c r="AD9" s="808"/>
      <c r="AE9" s="809"/>
      <c r="AF9" s="809"/>
      <c r="AG9" s="809"/>
      <c r="AH9" s="809"/>
      <c r="AI9" s="809"/>
      <c r="AJ9" s="809"/>
      <c r="AK9" s="809"/>
      <c r="AL9" s="809"/>
      <c r="AM9" s="809"/>
      <c r="AN9" s="810"/>
      <c r="AO9" s="923"/>
      <c r="AP9" s="925"/>
      <c r="AQ9" s="925"/>
      <c r="AR9" s="925"/>
      <c r="AS9" s="760"/>
      <c r="AT9" s="761"/>
      <c r="AU9" s="761"/>
      <c r="AV9" s="761"/>
      <c r="AW9" s="761"/>
      <c r="AX9" s="761"/>
      <c r="AY9" s="761"/>
      <c r="AZ9" s="761"/>
      <c r="BA9" s="761"/>
      <c r="BB9" s="761"/>
      <c r="BC9" s="761"/>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928" t="s">
        <v>931</v>
      </c>
      <c r="CN9" s="929"/>
      <c r="CO9" s="929"/>
      <c r="CP9" s="929"/>
      <c r="CQ9" s="930"/>
      <c r="CR9" s="987"/>
      <c r="CS9" s="927"/>
    </row>
    <row r="10" spans="2:98" ht="30" customHeight="1" thickBot="1">
      <c r="B10" s="920"/>
      <c r="C10" s="920"/>
      <c r="D10" s="920"/>
      <c r="E10" s="920"/>
      <c r="F10" s="922"/>
      <c r="G10" s="923"/>
      <c r="H10" s="932"/>
      <c r="I10" s="933"/>
      <c r="J10" s="762">
        <v>2016</v>
      </c>
      <c r="K10" s="763"/>
      <c r="L10" s="764"/>
      <c r="M10" s="762">
        <v>2017</v>
      </c>
      <c r="N10" s="763"/>
      <c r="O10" s="764"/>
      <c r="P10" s="762">
        <v>2018</v>
      </c>
      <c r="Q10" s="763"/>
      <c r="R10" s="764"/>
      <c r="S10" s="762">
        <v>2019</v>
      </c>
      <c r="T10" s="763"/>
      <c r="U10" s="763"/>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923"/>
      <c r="AP10" s="925"/>
      <c r="AQ10" s="925"/>
      <c r="AR10" s="925"/>
      <c r="AS10" s="31" t="s">
        <v>4</v>
      </c>
      <c r="AT10" s="31" t="s">
        <v>9</v>
      </c>
      <c r="AU10" s="31" t="s">
        <v>5</v>
      </c>
      <c r="AV10" s="762">
        <v>2016</v>
      </c>
      <c r="AW10" s="764"/>
      <c r="AX10" s="762">
        <v>2017</v>
      </c>
      <c r="AY10" s="764"/>
      <c r="AZ10" s="762">
        <v>2018</v>
      </c>
      <c r="BA10" s="764"/>
      <c r="BB10" s="762">
        <v>2019</v>
      </c>
      <c r="BC10" s="763"/>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07" t="s">
        <v>1183</v>
      </c>
      <c r="BT10" s="31" t="s">
        <v>1184</v>
      </c>
      <c r="BU10" s="31" t="s">
        <v>1185</v>
      </c>
      <c r="BV10" s="32" t="s">
        <v>1189</v>
      </c>
      <c r="BW10" s="312" t="s">
        <v>1190</v>
      </c>
      <c r="BX10" s="307" t="s">
        <v>1183</v>
      </c>
      <c r="BY10" s="31" t="s">
        <v>1184</v>
      </c>
      <c r="BZ10" s="31" t="s">
        <v>1185</v>
      </c>
      <c r="CA10" s="32" t="s">
        <v>1189</v>
      </c>
      <c r="CB10" s="312" t="s">
        <v>1190</v>
      </c>
      <c r="CC10" s="307" t="s">
        <v>1183</v>
      </c>
      <c r="CD10" s="31" t="s">
        <v>1184</v>
      </c>
      <c r="CE10" s="31" t="s">
        <v>1185</v>
      </c>
      <c r="CF10" s="32" t="s">
        <v>1189</v>
      </c>
      <c r="CG10" s="312" t="s">
        <v>1190</v>
      </c>
      <c r="CH10" s="307" t="s">
        <v>1183</v>
      </c>
      <c r="CI10" s="31" t="s">
        <v>1184</v>
      </c>
      <c r="CJ10" s="31" t="s">
        <v>1185</v>
      </c>
      <c r="CK10" s="32" t="s">
        <v>1189</v>
      </c>
      <c r="CL10" s="312" t="s">
        <v>1190</v>
      </c>
      <c r="CM10" s="307" t="s">
        <v>1183</v>
      </c>
      <c r="CN10" s="31" t="s">
        <v>1184</v>
      </c>
      <c r="CO10" s="31" t="s">
        <v>1185</v>
      </c>
      <c r="CP10" s="32" t="s">
        <v>1189</v>
      </c>
      <c r="CQ10" s="312" t="s">
        <v>1190</v>
      </c>
      <c r="CR10" s="988"/>
      <c r="CS10" s="927"/>
      <c r="CT10" s="33" t="s">
        <v>6</v>
      </c>
    </row>
    <row r="11" spans="2:98" ht="30" customHeight="1">
      <c r="B11" s="993">
        <f>+RESUMEN!J8</f>
        <v>0.68885379666379076</v>
      </c>
      <c r="C11" s="989" t="s">
        <v>780</v>
      </c>
      <c r="D11" s="943">
        <f>+RESUMEN!J9</f>
        <v>0.66138120573598502</v>
      </c>
      <c r="E11" s="946" t="s">
        <v>224</v>
      </c>
      <c r="F11" s="972" t="s">
        <v>219</v>
      </c>
      <c r="G11" s="973">
        <v>69.8</v>
      </c>
      <c r="H11" s="894">
        <v>85</v>
      </c>
      <c r="I11" s="893">
        <f>+H11-G11</f>
        <v>15.200000000000003</v>
      </c>
      <c r="J11" s="955">
        <v>69.8</v>
      </c>
      <c r="K11" s="893">
        <f>+J11-G11</f>
        <v>0</v>
      </c>
      <c r="L11" s="955"/>
      <c r="M11" s="894">
        <v>85</v>
      </c>
      <c r="N11" s="893">
        <f>+M11-J11</f>
        <v>15.200000000000003</v>
      </c>
      <c r="O11" s="894"/>
      <c r="P11" s="894">
        <v>85</v>
      </c>
      <c r="Q11" s="893">
        <f>+P11-M11</f>
        <v>0</v>
      </c>
      <c r="R11" s="894"/>
      <c r="S11" s="916">
        <v>85</v>
      </c>
      <c r="T11" s="863">
        <f>+S11-P11</f>
        <v>0</v>
      </c>
      <c r="U11" s="892"/>
      <c r="V11" s="869">
        <v>65.5</v>
      </c>
      <c r="W11" s="824">
        <f>+IF(V11=0,0,V11-G11)</f>
        <v>-4.2999999999999972</v>
      </c>
      <c r="X11" s="884">
        <v>65.5</v>
      </c>
      <c r="Y11" s="824">
        <f>+IF(X11=0,0,X11-V11)</f>
        <v>0</v>
      </c>
      <c r="Z11" s="857"/>
      <c r="AA11" s="824">
        <f>+IF(Z11=0,0,Z11-X11)</f>
        <v>0</v>
      </c>
      <c r="AB11" s="826"/>
      <c r="AC11" s="828">
        <f>+IF(AB11=0,0,AB11-Z11)</f>
        <v>0</v>
      </c>
      <c r="AD11" s="823" t="str">
        <f>+IF(K11=0," -",W11/K11)</f>
        <v xml:space="preserve"> -</v>
      </c>
      <c r="AE11" s="781" t="str">
        <f>+IF(K11=0," -",IF(AD11&gt;100%,100%,AD11))</f>
        <v xml:space="preserve"> -</v>
      </c>
      <c r="AF11" s="789">
        <f>+IF(N11=0," -",Y11/N11)</f>
        <v>0</v>
      </c>
      <c r="AG11" s="781">
        <f>+IF(N11=0," -",IF(AF11&gt;100%,100%,AF11))</f>
        <v>0</v>
      </c>
      <c r="AH11" s="789" t="str">
        <f>+IF(Q11=0," -",AA11/Q11)</f>
        <v xml:space="preserve"> -</v>
      </c>
      <c r="AI11" s="781" t="str">
        <f>+IF(Q11=0," -",IF(AH11&gt;100%,100%,AH11))</f>
        <v xml:space="preserve"> -</v>
      </c>
      <c r="AJ11" s="789" t="str">
        <f>+IF(T11=0," -",AC11/T11)</f>
        <v xml:space="preserve"> -</v>
      </c>
      <c r="AK11" s="781" t="str">
        <f>+IF(T11=0," -",IF(AJ11&gt;100%,100%,AJ11))</f>
        <v xml:space="preserve"> -</v>
      </c>
      <c r="AL11" s="789">
        <f>+SUM(AC11,AA11,Y11,W11)/I11</f>
        <v>-0.28289473684210503</v>
      </c>
      <c r="AM11" s="781">
        <f>+IF(AL11&gt;100%,100%,IF(AL11&lt;0%,0%,AL11))</f>
        <v>0</v>
      </c>
      <c r="AN11" s="782"/>
      <c r="AO11" s="935">
        <f>+RESUMEN!J10</f>
        <v>0.68174603174603166</v>
      </c>
      <c r="AP11" s="941" t="s">
        <v>86</v>
      </c>
      <c r="AQ11" s="228" t="s">
        <v>22</v>
      </c>
      <c r="AR11" s="229">
        <v>2210980</v>
      </c>
      <c r="AS11" s="26" t="s">
        <v>1219</v>
      </c>
      <c r="AT11" s="39">
        <v>0</v>
      </c>
      <c r="AU11" s="90">
        <v>1</v>
      </c>
      <c r="AV11" s="90">
        <v>1</v>
      </c>
      <c r="AW11" s="412">
        <v>0.25</v>
      </c>
      <c r="AX11" s="90">
        <v>1</v>
      </c>
      <c r="AY11" s="412">
        <v>0.25</v>
      </c>
      <c r="AZ11" s="90">
        <v>1</v>
      </c>
      <c r="BA11" s="414">
        <v>0.25</v>
      </c>
      <c r="BB11" s="46">
        <v>1</v>
      </c>
      <c r="BC11" s="414">
        <v>0.25</v>
      </c>
      <c r="BD11" s="52">
        <v>1</v>
      </c>
      <c r="BE11" s="90">
        <v>1</v>
      </c>
      <c r="BF11" s="90">
        <v>1</v>
      </c>
      <c r="BG11" s="46">
        <v>0</v>
      </c>
      <c r="BH11" s="329">
        <f>IF(AV11=0," -",BD11/AV11)</f>
        <v>1</v>
      </c>
      <c r="BI11" s="452">
        <f>IF(AV11=0," -",IF(BH11&gt;100%,100%,BH11))</f>
        <v>1</v>
      </c>
      <c r="BJ11" s="330">
        <f>IF(AX11=0," -",BE11/AX11)</f>
        <v>1</v>
      </c>
      <c r="BK11" s="452">
        <f>IF(AX11=0," -",IF(BJ11&gt;100%,100%,BJ11))</f>
        <v>1</v>
      </c>
      <c r="BL11" s="330">
        <f>IF(AZ11=0," -",BF11/AZ11)</f>
        <v>1</v>
      </c>
      <c r="BM11" s="452">
        <f>IF(AZ11=0," -",IF(BL11&gt;100%,100%,BL11))</f>
        <v>1</v>
      </c>
      <c r="BN11" s="330">
        <f>IF(BB11=0," -",BG11/BB11)</f>
        <v>0</v>
      </c>
      <c r="BO11" s="452">
        <f>IF(BB11=0," -",IF(BN11&gt;100%,100%,BN11))</f>
        <v>0</v>
      </c>
      <c r="BP11" s="684">
        <f>+AVERAGE(BD11:BG11)/AU11</f>
        <v>0.75</v>
      </c>
      <c r="BQ11" s="452">
        <f>+IF(BP11&gt;100%,100%,BP11)</f>
        <v>0.75</v>
      </c>
      <c r="BR11" s="632">
        <f>+BQ11</f>
        <v>0.75</v>
      </c>
      <c r="BS11" s="52">
        <v>100000</v>
      </c>
      <c r="BT11" s="90">
        <v>65333</v>
      </c>
      <c r="BU11" s="90">
        <v>0</v>
      </c>
      <c r="BV11" s="146">
        <f>IF(BS11=0," -",BT11/BS11)</f>
        <v>0.65332999999999997</v>
      </c>
      <c r="BW11" s="384" t="str">
        <f>IF(BU11=0," -",IF(BT11=0,100%,BU11/BT11))</f>
        <v xml:space="preserve"> -</v>
      </c>
      <c r="BX11" s="52">
        <v>167836</v>
      </c>
      <c r="BY11" s="90">
        <v>167003</v>
      </c>
      <c r="BZ11" s="90">
        <v>0</v>
      </c>
      <c r="CA11" s="146">
        <f>IF(BX11=0," -",BY11/BX11)</f>
        <v>0.99503682165923879</v>
      </c>
      <c r="CB11" s="384" t="str">
        <f>IF(BZ11=0," -",IF(BY11=0,100%,BZ11/BY11))</f>
        <v xml:space="preserve"> -</v>
      </c>
      <c r="CC11" s="53">
        <v>240000</v>
      </c>
      <c r="CD11" s="90">
        <v>120999</v>
      </c>
      <c r="CE11" s="90">
        <v>0</v>
      </c>
      <c r="CF11" s="146">
        <f>IF(CC11=0," -",CD11/CC11)</f>
        <v>0.50416249999999996</v>
      </c>
      <c r="CG11" s="384" t="str">
        <f>IF(CE11=0," -",IF(CD11=0,100%,CE11/CD11))</f>
        <v xml:space="preserve"> -</v>
      </c>
      <c r="CH11" s="52">
        <v>213500</v>
      </c>
      <c r="CI11" s="90">
        <v>0</v>
      </c>
      <c r="CJ11" s="90">
        <v>0</v>
      </c>
      <c r="CK11" s="146">
        <f>IF(CH11=0," -",CI11/CH11)</f>
        <v>0</v>
      </c>
      <c r="CL11" s="384" t="str">
        <f>IF(CJ11=0," -",IF(CI11=0,100%,CJ11/CI11))</f>
        <v xml:space="preserve"> -</v>
      </c>
      <c r="CM11" s="521">
        <f t="shared" ref="CM11:CO12" si="0">+BS11+BX11+CC11+CH11</f>
        <v>721336</v>
      </c>
      <c r="CN11" s="522">
        <f t="shared" si="0"/>
        <v>353335</v>
      </c>
      <c r="CO11" s="522">
        <f t="shared" si="0"/>
        <v>0</v>
      </c>
      <c r="CP11" s="503">
        <f>IF(CM11=0," -",CN11/CM11)</f>
        <v>0.48983414109374829</v>
      </c>
      <c r="CQ11" s="384" t="str">
        <f>IF(CO11=0," -",IF(CN11=0,100%,CO11/CN11))</f>
        <v xml:space="preserve"> -</v>
      </c>
      <c r="CR11" s="590" t="s">
        <v>1220</v>
      </c>
      <c r="CS11" s="98" t="s">
        <v>1221</v>
      </c>
      <c r="CT11" s="101" t="s">
        <v>1964</v>
      </c>
    </row>
    <row r="12" spans="2:98" ht="30" customHeight="1">
      <c r="B12" s="994"/>
      <c r="C12" s="990"/>
      <c r="D12" s="944"/>
      <c r="E12" s="947"/>
      <c r="F12" s="956"/>
      <c r="G12" s="837"/>
      <c r="H12" s="889"/>
      <c r="I12" s="888"/>
      <c r="J12" s="915"/>
      <c r="K12" s="888"/>
      <c r="L12" s="915"/>
      <c r="M12" s="889"/>
      <c r="N12" s="888"/>
      <c r="O12" s="889"/>
      <c r="P12" s="889"/>
      <c r="Q12" s="888"/>
      <c r="R12" s="889"/>
      <c r="S12" s="903"/>
      <c r="T12" s="835"/>
      <c r="U12" s="886"/>
      <c r="V12" s="869"/>
      <c r="W12" s="825"/>
      <c r="X12" s="837"/>
      <c r="Y12" s="825"/>
      <c r="Z12" s="840"/>
      <c r="AA12" s="825"/>
      <c r="AB12" s="827"/>
      <c r="AC12" s="828"/>
      <c r="AD12" s="796"/>
      <c r="AE12" s="790"/>
      <c r="AF12" s="798"/>
      <c r="AG12" s="790"/>
      <c r="AH12" s="798"/>
      <c r="AI12" s="790"/>
      <c r="AJ12" s="798"/>
      <c r="AK12" s="790"/>
      <c r="AL12" s="798"/>
      <c r="AM12" s="790"/>
      <c r="AN12" s="792"/>
      <c r="AO12" s="936"/>
      <c r="AP12" s="939"/>
      <c r="AQ12" s="448" t="s">
        <v>23</v>
      </c>
      <c r="AR12" s="447">
        <v>2210708</v>
      </c>
      <c r="AS12" s="27" t="s">
        <v>1222</v>
      </c>
      <c r="AT12" s="40">
        <v>0</v>
      </c>
      <c r="AU12" s="60">
        <v>1</v>
      </c>
      <c r="AV12" s="60">
        <v>0</v>
      </c>
      <c r="AW12" s="413">
        <f>+AV12/AU12</f>
        <v>0</v>
      </c>
      <c r="AX12" s="60">
        <v>1</v>
      </c>
      <c r="AY12" s="413">
        <v>0.33</v>
      </c>
      <c r="AZ12" s="60">
        <v>1</v>
      </c>
      <c r="BA12" s="415">
        <v>0.33</v>
      </c>
      <c r="BB12" s="47">
        <v>1</v>
      </c>
      <c r="BC12" s="415">
        <v>0.34</v>
      </c>
      <c r="BD12" s="54">
        <v>0</v>
      </c>
      <c r="BE12" s="60">
        <v>1</v>
      </c>
      <c r="BF12" s="60">
        <v>1</v>
      </c>
      <c r="BG12" s="47">
        <v>0</v>
      </c>
      <c r="BH12" s="333" t="str">
        <f t="shared" ref="BH12:BH75" si="1">IF(AV12=0," -",BD12/AV12)</f>
        <v xml:space="preserve"> -</v>
      </c>
      <c r="BI12" s="453" t="str">
        <f t="shared" ref="BI12:BI75" si="2">IF(AV12=0," -",IF(BH12&gt;100%,100%,BH12))</f>
        <v xml:space="preserve"> -</v>
      </c>
      <c r="BJ12" s="334">
        <f t="shared" ref="BJ12:BJ75" si="3">IF(AX12=0," -",BE12/AX12)</f>
        <v>1</v>
      </c>
      <c r="BK12" s="453">
        <f t="shared" ref="BK12:BK75" si="4">IF(AX12=0," -",IF(BJ12&gt;100%,100%,BJ12))</f>
        <v>1</v>
      </c>
      <c r="BL12" s="334">
        <f t="shared" ref="BL12:BL75" si="5">IF(AZ12=0," -",BF12/AZ12)</f>
        <v>1</v>
      </c>
      <c r="BM12" s="453">
        <f t="shared" ref="BM12:BM75" si="6">IF(AZ12=0," -",IF(BL12&gt;100%,100%,BL12))</f>
        <v>1</v>
      </c>
      <c r="BN12" s="334">
        <f t="shared" ref="BN12:BN75" si="7">IF(BB12=0," -",BG12/BB12)</f>
        <v>0</v>
      </c>
      <c r="BO12" s="453">
        <f t="shared" ref="BO12:BO75" si="8">IF(BB12=0," -",IF(BN12&gt;100%,100%,BN12))</f>
        <v>0</v>
      </c>
      <c r="BP12" s="685">
        <f>+AVERAGE(BE12:BG12)/AU12</f>
        <v>0.66666666666666663</v>
      </c>
      <c r="BQ12" s="453">
        <f t="shared" ref="BQ12:BQ75" si="9">+IF(BP12&gt;100%,100%,BP12)</f>
        <v>0.66666666666666663</v>
      </c>
      <c r="BR12" s="633">
        <f t="shared" ref="BR12:BR75" si="10">+BQ12</f>
        <v>0.66666666666666663</v>
      </c>
      <c r="BS12" s="54">
        <v>0</v>
      </c>
      <c r="BT12" s="60">
        <v>0</v>
      </c>
      <c r="BU12" s="60">
        <v>0</v>
      </c>
      <c r="BV12" s="125" t="str">
        <f>IF(BS12=0," -",BT12/BS12)</f>
        <v xml:space="preserve"> -</v>
      </c>
      <c r="BW12" s="378" t="str">
        <f>IF(BU12=0," -",IF(BT12=0,100%,BU12/BT12))</f>
        <v xml:space="preserve"> -</v>
      </c>
      <c r="BX12" s="54">
        <v>6320</v>
      </c>
      <c r="BY12" s="60">
        <v>1820</v>
      </c>
      <c r="BZ12" s="60">
        <v>0</v>
      </c>
      <c r="CA12" s="125">
        <f>IF(BX12=0," -",BY12/BX12)</f>
        <v>0.28797468354430378</v>
      </c>
      <c r="CB12" s="378" t="str">
        <f>IF(BZ12=0," -",IF(BY12=0,100%,BZ12/BY12))</f>
        <v xml:space="preserve"> -</v>
      </c>
      <c r="CC12" s="55">
        <v>36228</v>
      </c>
      <c r="CD12" s="60">
        <v>32000</v>
      </c>
      <c r="CE12" s="60">
        <v>0</v>
      </c>
      <c r="CF12" s="125">
        <f>IF(CC12=0," -",CD12/CC12)</f>
        <v>0.88329468919068121</v>
      </c>
      <c r="CG12" s="378" t="str">
        <f>IF(CE12=0," -",IF(CD12=0,100%,CE12/CD12))</f>
        <v xml:space="preserve"> -</v>
      </c>
      <c r="CH12" s="54">
        <v>150000</v>
      </c>
      <c r="CI12" s="60">
        <v>0</v>
      </c>
      <c r="CJ12" s="60">
        <v>0</v>
      </c>
      <c r="CK12" s="125">
        <f>IF(CH12=0," -",CI12/CH12)</f>
        <v>0</v>
      </c>
      <c r="CL12" s="378" t="str">
        <f>IF(CJ12=0," -",IF(CI12=0,100%,CJ12/CI12))</f>
        <v xml:space="preserve"> -</v>
      </c>
      <c r="CM12" s="517">
        <f t="shared" si="0"/>
        <v>192548</v>
      </c>
      <c r="CN12" s="518">
        <f t="shared" si="0"/>
        <v>33820</v>
      </c>
      <c r="CO12" s="518">
        <f t="shared" si="0"/>
        <v>0</v>
      </c>
      <c r="CP12" s="504">
        <f>IF(CM12=0," -",CN12/CM12)</f>
        <v>0.17564451461453767</v>
      </c>
      <c r="CQ12" s="378" t="str">
        <f>IF(CO12=0," -",IF(CN12=0,100%,CO12/CN12))</f>
        <v xml:space="preserve"> -</v>
      </c>
      <c r="CR12" s="591" t="s">
        <v>1223</v>
      </c>
      <c r="CS12" s="99" t="s">
        <v>1221</v>
      </c>
      <c r="CT12" s="102" t="s">
        <v>1965</v>
      </c>
    </row>
    <row r="13" spans="2:98" ht="45.75" customHeight="1" thickBot="1">
      <c r="B13" s="994"/>
      <c r="C13" s="990"/>
      <c r="D13" s="944"/>
      <c r="E13" s="947"/>
      <c r="F13" s="956"/>
      <c r="G13" s="837"/>
      <c r="H13" s="889"/>
      <c r="I13" s="888"/>
      <c r="J13" s="915"/>
      <c r="K13" s="888"/>
      <c r="L13" s="915"/>
      <c r="M13" s="889"/>
      <c r="N13" s="888"/>
      <c r="O13" s="889"/>
      <c r="P13" s="889"/>
      <c r="Q13" s="888"/>
      <c r="R13" s="889"/>
      <c r="S13" s="903"/>
      <c r="T13" s="835"/>
      <c r="U13" s="886"/>
      <c r="V13" s="869"/>
      <c r="W13" s="825"/>
      <c r="X13" s="837"/>
      <c r="Y13" s="825"/>
      <c r="Z13" s="840"/>
      <c r="AA13" s="825"/>
      <c r="AB13" s="827"/>
      <c r="AC13" s="828"/>
      <c r="AD13" s="796"/>
      <c r="AE13" s="790"/>
      <c r="AF13" s="798"/>
      <c r="AG13" s="790"/>
      <c r="AH13" s="798"/>
      <c r="AI13" s="790"/>
      <c r="AJ13" s="798"/>
      <c r="AK13" s="790"/>
      <c r="AL13" s="798"/>
      <c r="AM13" s="790"/>
      <c r="AN13" s="792"/>
      <c r="AO13" s="937"/>
      <c r="AP13" s="940"/>
      <c r="AQ13" s="29" t="s">
        <v>24</v>
      </c>
      <c r="AR13" s="12">
        <v>0</v>
      </c>
      <c r="AS13" s="29" t="s">
        <v>1224</v>
      </c>
      <c r="AT13" s="44">
        <v>0</v>
      </c>
      <c r="AU13" s="105">
        <v>35</v>
      </c>
      <c r="AV13" s="105">
        <v>3</v>
      </c>
      <c r="AW13" s="416">
        <f t="shared" ref="AW13:AW75" si="11">+AV13/AU13</f>
        <v>8.5714285714285715E-2</v>
      </c>
      <c r="AX13" s="105">
        <v>12</v>
      </c>
      <c r="AY13" s="416">
        <f t="shared" ref="AY13:AY75" si="12">+AX13/AU13</f>
        <v>0.34285714285714286</v>
      </c>
      <c r="AZ13" s="105">
        <v>10</v>
      </c>
      <c r="BA13" s="417">
        <f t="shared" ref="BA13:BA75" si="13">+AZ13/AU13</f>
        <v>0.2857142857142857</v>
      </c>
      <c r="BB13" s="50">
        <v>10</v>
      </c>
      <c r="BC13" s="417">
        <f t="shared" ref="BC13:BC75" si="14">+BB13/AU13</f>
        <v>0.2857142857142857</v>
      </c>
      <c r="BD13" s="62">
        <v>3</v>
      </c>
      <c r="BE13" s="92">
        <v>12</v>
      </c>
      <c r="BF13" s="92">
        <v>7</v>
      </c>
      <c r="BG13" s="51">
        <v>0</v>
      </c>
      <c r="BH13" s="331">
        <f t="shared" si="1"/>
        <v>1</v>
      </c>
      <c r="BI13" s="457">
        <f t="shared" si="2"/>
        <v>1</v>
      </c>
      <c r="BJ13" s="332">
        <f t="shared" si="3"/>
        <v>1</v>
      </c>
      <c r="BK13" s="457">
        <f t="shared" si="4"/>
        <v>1</v>
      </c>
      <c r="BL13" s="332">
        <f t="shared" si="5"/>
        <v>0.7</v>
      </c>
      <c r="BM13" s="457">
        <f t="shared" si="6"/>
        <v>0.7</v>
      </c>
      <c r="BN13" s="332">
        <f t="shared" si="7"/>
        <v>0</v>
      </c>
      <c r="BO13" s="457">
        <f t="shared" si="8"/>
        <v>0</v>
      </c>
      <c r="BP13" s="686">
        <f>+SUM(BD13:BG13)/AU13</f>
        <v>0.62857142857142856</v>
      </c>
      <c r="BQ13" s="457">
        <f t="shared" si="9"/>
        <v>0.62857142857142856</v>
      </c>
      <c r="BR13" s="634">
        <f t="shared" si="10"/>
        <v>0.62857142857142856</v>
      </c>
      <c r="BS13" s="62">
        <v>0</v>
      </c>
      <c r="BT13" s="92">
        <v>0</v>
      </c>
      <c r="BU13" s="92">
        <v>0</v>
      </c>
      <c r="BV13" s="148" t="str">
        <f t="shared" ref="BV13:BV76" si="15">IF(BS13=0," -",BT13/BS13)</f>
        <v xml:space="preserve"> -</v>
      </c>
      <c r="BW13" s="385" t="str">
        <f t="shared" ref="BW13:BW76" si="16">IF(BU13=0," -",IF(BT13=0,100%,BU13/BT13))</f>
        <v xml:space="preserve"> -</v>
      </c>
      <c r="BX13" s="62">
        <v>0</v>
      </c>
      <c r="BY13" s="92">
        <v>0</v>
      </c>
      <c r="BZ13" s="92">
        <v>0</v>
      </c>
      <c r="CA13" s="148" t="str">
        <f t="shared" ref="CA13:CA76" si="17">IF(BX13=0," -",BY13/BX13)</f>
        <v xml:space="preserve"> -</v>
      </c>
      <c r="CB13" s="385" t="str">
        <f t="shared" ref="CB13:CB76" si="18">IF(BZ13=0," -",IF(BY13=0,100%,BZ13/BY13))</f>
        <v xml:space="preserve"> -</v>
      </c>
      <c r="CC13" s="63">
        <v>0</v>
      </c>
      <c r="CD13" s="92">
        <v>0</v>
      </c>
      <c r="CE13" s="92">
        <v>0</v>
      </c>
      <c r="CF13" s="148" t="str">
        <f t="shared" ref="CF13:CF76" si="19">IF(CC13=0," -",CD13/CC13)</f>
        <v xml:space="preserve"> -</v>
      </c>
      <c r="CG13" s="385" t="str">
        <f t="shared" ref="CG13:CG76" si="20">IF(CE13=0," -",IF(CD13=0,100%,CE13/CD13))</f>
        <v xml:space="preserve"> -</v>
      </c>
      <c r="CH13" s="62">
        <v>20000</v>
      </c>
      <c r="CI13" s="92">
        <v>0</v>
      </c>
      <c r="CJ13" s="92">
        <v>0</v>
      </c>
      <c r="CK13" s="148">
        <f t="shared" ref="CK13:CK76" si="21">IF(CH13=0," -",CI13/CH13)</f>
        <v>0</v>
      </c>
      <c r="CL13" s="385" t="str">
        <f t="shared" ref="CL13:CL76" si="22">IF(CJ13=0," -",IF(CI13=0,100%,CJ13/CI13))</f>
        <v xml:space="preserve"> -</v>
      </c>
      <c r="CM13" s="526">
        <f t="shared" ref="CM13:CM76" si="23">+BS13+BX13+CC13+CH13</f>
        <v>20000</v>
      </c>
      <c r="CN13" s="527">
        <f t="shared" ref="CN13:CN76" si="24">+BT13+BY13+CD13+CI13</f>
        <v>0</v>
      </c>
      <c r="CO13" s="527">
        <f t="shared" ref="CO13:CO76" si="25">+BU13+BZ13+CE13+CJ13</f>
        <v>0</v>
      </c>
      <c r="CP13" s="513">
        <f t="shared" ref="CP13:CP76" si="26">IF(CM13=0," -",CN13/CM13)</f>
        <v>0</v>
      </c>
      <c r="CQ13" s="387" t="str">
        <f t="shared" ref="CQ13:CQ76" si="27">IF(CO13=0," -",IF(CN13=0,100%,CO13/CN13))</f>
        <v xml:space="preserve"> -</v>
      </c>
      <c r="CR13" s="592" t="s">
        <v>1220</v>
      </c>
      <c r="CS13" s="215" t="s">
        <v>1204</v>
      </c>
      <c r="CT13" s="107" t="s">
        <v>1966</v>
      </c>
    </row>
    <row r="14" spans="2:98" ht="45.75" customHeight="1">
      <c r="B14" s="994"/>
      <c r="C14" s="990"/>
      <c r="D14" s="944"/>
      <c r="E14" s="947"/>
      <c r="F14" s="956"/>
      <c r="G14" s="837"/>
      <c r="H14" s="889"/>
      <c r="I14" s="888"/>
      <c r="J14" s="915"/>
      <c r="K14" s="888"/>
      <c r="L14" s="915"/>
      <c r="M14" s="889"/>
      <c r="N14" s="888"/>
      <c r="O14" s="889"/>
      <c r="P14" s="889"/>
      <c r="Q14" s="888"/>
      <c r="R14" s="889"/>
      <c r="S14" s="903"/>
      <c r="T14" s="835"/>
      <c r="U14" s="886"/>
      <c r="V14" s="869"/>
      <c r="W14" s="825"/>
      <c r="X14" s="837"/>
      <c r="Y14" s="825"/>
      <c r="Z14" s="840"/>
      <c r="AA14" s="825"/>
      <c r="AB14" s="827"/>
      <c r="AC14" s="828"/>
      <c r="AD14" s="796"/>
      <c r="AE14" s="790"/>
      <c r="AF14" s="798"/>
      <c r="AG14" s="790"/>
      <c r="AH14" s="798"/>
      <c r="AI14" s="790"/>
      <c r="AJ14" s="798"/>
      <c r="AK14" s="790"/>
      <c r="AL14" s="798"/>
      <c r="AM14" s="790"/>
      <c r="AN14" s="792"/>
      <c r="AO14" s="952">
        <f>+RESUMEN!J11</f>
        <v>0.66299019607843135</v>
      </c>
      <c r="AP14" s="941" t="s">
        <v>87</v>
      </c>
      <c r="AQ14" s="245" t="s">
        <v>25</v>
      </c>
      <c r="AR14" s="275" t="s">
        <v>1217</v>
      </c>
      <c r="AS14" s="26" t="s">
        <v>1225</v>
      </c>
      <c r="AT14" s="39">
        <v>0</v>
      </c>
      <c r="AU14" s="90">
        <v>1</v>
      </c>
      <c r="AV14" s="90">
        <v>1</v>
      </c>
      <c r="AW14" s="412">
        <v>0.25</v>
      </c>
      <c r="AX14" s="90">
        <v>1</v>
      </c>
      <c r="AY14" s="412">
        <v>0.25</v>
      </c>
      <c r="AZ14" s="90">
        <v>1</v>
      </c>
      <c r="BA14" s="414">
        <v>0.25</v>
      </c>
      <c r="BB14" s="46">
        <v>1</v>
      </c>
      <c r="BC14" s="421">
        <v>0.25</v>
      </c>
      <c r="BD14" s="52">
        <v>1</v>
      </c>
      <c r="BE14" s="90">
        <v>1</v>
      </c>
      <c r="BF14" s="90">
        <v>1</v>
      </c>
      <c r="BG14" s="69">
        <v>0</v>
      </c>
      <c r="BH14" s="458">
        <f t="shared" si="1"/>
        <v>1</v>
      </c>
      <c r="BI14" s="459">
        <f t="shared" si="2"/>
        <v>1</v>
      </c>
      <c r="BJ14" s="460">
        <f t="shared" si="3"/>
        <v>1</v>
      </c>
      <c r="BK14" s="459">
        <f t="shared" si="4"/>
        <v>1</v>
      </c>
      <c r="BL14" s="460">
        <f t="shared" si="5"/>
        <v>1</v>
      </c>
      <c r="BM14" s="459">
        <f t="shared" si="6"/>
        <v>1</v>
      </c>
      <c r="BN14" s="460">
        <f t="shared" si="7"/>
        <v>0</v>
      </c>
      <c r="BO14" s="459">
        <f t="shared" si="8"/>
        <v>0</v>
      </c>
      <c r="BP14" s="687">
        <f t="shared" ref="BP14:BP74" si="28">+AVERAGE(BD14:BG14)/AU14</f>
        <v>0.75</v>
      </c>
      <c r="BQ14" s="459">
        <f t="shared" si="9"/>
        <v>0.75</v>
      </c>
      <c r="BR14" s="635">
        <f t="shared" si="10"/>
        <v>0.75</v>
      </c>
      <c r="BS14" s="52">
        <v>0</v>
      </c>
      <c r="BT14" s="90">
        <v>0</v>
      </c>
      <c r="BU14" s="90">
        <v>0</v>
      </c>
      <c r="BV14" s="146" t="str">
        <f t="shared" si="15"/>
        <v xml:space="preserve"> -</v>
      </c>
      <c r="BW14" s="384" t="str">
        <f t="shared" si="16"/>
        <v xml:space="preserve"> -</v>
      </c>
      <c r="BX14" s="52">
        <v>0</v>
      </c>
      <c r="BY14" s="90">
        <v>0</v>
      </c>
      <c r="BZ14" s="90">
        <v>0</v>
      </c>
      <c r="CA14" s="146" t="str">
        <f t="shared" si="17"/>
        <v xml:space="preserve"> -</v>
      </c>
      <c r="CB14" s="384" t="str">
        <f t="shared" si="18"/>
        <v xml:space="preserve"> -</v>
      </c>
      <c r="CC14" s="53">
        <v>0</v>
      </c>
      <c r="CD14" s="90">
        <v>0</v>
      </c>
      <c r="CE14" s="90">
        <v>0</v>
      </c>
      <c r="CF14" s="146" t="str">
        <f t="shared" si="19"/>
        <v xml:space="preserve"> -</v>
      </c>
      <c r="CG14" s="384" t="str">
        <f t="shared" si="20"/>
        <v xml:space="preserve"> -</v>
      </c>
      <c r="CH14" s="52">
        <v>0</v>
      </c>
      <c r="CI14" s="90">
        <v>0</v>
      </c>
      <c r="CJ14" s="90">
        <v>0</v>
      </c>
      <c r="CK14" s="146" t="str">
        <f t="shared" si="21"/>
        <v xml:space="preserve"> -</v>
      </c>
      <c r="CL14" s="384" t="str">
        <f t="shared" si="22"/>
        <v xml:space="preserve"> -</v>
      </c>
      <c r="CM14" s="521">
        <f t="shared" si="23"/>
        <v>0</v>
      </c>
      <c r="CN14" s="522">
        <f t="shared" si="24"/>
        <v>0</v>
      </c>
      <c r="CO14" s="522">
        <f t="shared" si="25"/>
        <v>0</v>
      </c>
      <c r="CP14" s="503" t="str">
        <f t="shared" si="26"/>
        <v xml:space="preserve"> -</v>
      </c>
      <c r="CQ14" s="384" t="str">
        <f t="shared" si="27"/>
        <v xml:space="preserve"> -</v>
      </c>
      <c r="CR14" s="590" t="s">
        <v>1220</v>
      </c>
      <c r="CS14" s="98" t="s">
        <v>1226</v>
      </c>
      <c r="CT14" s="101" t="s">
        <v>1967</v>
      </c>
    </row>
    <row r="15" spans="2:98" ht="30" customHeight="1">
      <c r="B15" s="994"/>
      <c r="C15" s="990"/>
      <c r="D15" s="944"/>
      <c r="E15" s="947"/>
      <c r="F15" s="956"/>
      <c r="G15" s="837"/>
      <c r="H15" s="889"/>
      <c r="I15" s="888"/>
      <c r="J15" s="915"/>
      <c r="K15" s="888"/>
      <c r="L15" s="915"/>
      <c r="M15" s="889"/>
      <c r="N15" s="888"/>
      <c r="O15" s="889"/>
      <c r="P15" s="889"/>
      <c r="Q15" s="888"/>
      <c r="R15" s="889"/>
      <c r="S15" s="903"/>
      <c r="T15" s="835"/>
      <c r="U15" s="886"/>
      <c r="V15" s="869"/>
      <c r="W15" s="825"/>
      <c r="X15" s="837"/>
      <c r="Y15" s="825"/>
      <c r="Z15" s="840"/>
      <c r="AA15" s="825"/>
      <c r="AB15" s="827"/>
      <c r="AC15" s="828"/>
      <c r="AD15" s="796"/>
      <c r="AE15" s="790"/>
      <c r="AF15" s="798"/>
      <c r="AG15" s="790"/>
      <c r="AH15" s="798"/>
      <c r="AI15" s="790"/>
      <c r="AJ15" s="798"/>
      <c r="AK15" s="790"/>
      <c r="AL15" s="798"/>
      <c r="AM15" s="790"/>
      <c r="AN15" s="792"/>
      <c r="AO15" s="950"/>
      <c r="AP15" s="939"/>
      <c r="AQ15" s="27" t="s">
        <v>26</v>
      </c>
      <c r="AR15" s="366" t="s">
        <v>1217</v>
      </c>
      <c r="AS15" s="27" t="s">
        <v>1227</v>
      </c>
      <c r="AT15" s="40">
        <v>0</v>
      </c>
      <c r="AU15" s="60">
        <v>4</v>
      </c>
      <c r="AV15" s="60">
        <v>1</v>
      </c>
      <c r="AW15" s="413">
        <f t="shared" si="11"/>
        <v>0.25</v>
      </c>
      <c r="AX15" s="60">
        <v>1</v>
      </c>
      <c r="AY15" s="413">
        <f t="shared" si="12"/>
        <v>0.25</v>
      </c>
      <c r="AZ15" s="60">
        <v>1</v>
      </c>
      <c r="BA15" s="415">
        <f t="shared" si="13"/>
        <v>0.25</v>
      </c>
      <c r="BB15" s="47">
        <v>1</v>
      </c>
      <c r="BC15" s="422">
        <f t="shared" si="14"/>
        <v>0.25</v>
      </c>
      <c r="BD15" s="54">
        <v>1</v>
      </c>
      <c r="BE15" s="60">
        <v>1</v>
      </c>
      <c r="BF15" s="60">
        <v>1</v>
      </c>
      <c r="BG15" s="49">
        <v>0</v>
      </c>
      <c r="BH15" s="333">
        <f t="shared" si="1"/>
        <v>1</v>
      </c>
      <c r="BI15" s="453">
        <f t="shared" si="2"/>
        <v>1</v>
      </c>
      <c r="BJ15" s="334">
        <f t="shared" si="3"/>
        <v>1</v>
      </c>
      <c r="BK15" s="453">
        <f t="shared" si="4"/>
        <v>1</v>
      </c>
      <c r="BL15" s="334">
        <f t="shared" si="5"/>
        <v>1</v>
      </c>
      <c r="BM15" s="453">
        <f t="shared" si="6"/>
        <v>1</v>
      </c>
      <c r="BN15" s="334">
        <f t="shared" si="7"/>
        <v>0</v>
      </c>
      <c r="BO15" s="453">
        <f t="shared" si="8"/>
        <v>0</v>
      </c>
      <c r="BP15" s="685">
        <f>+SUM(BD15:BG15)/AU15</f>
        <v>0.75</v>
      </c>
      <c r="BQ15" s="453">
        <f t="shared" si="9"/>
        <v>0.75</v>
      </c>
      <c r="BR15" s="633">
        <f t="shared" si="10"/>
        <v>0.75</v>
      </c>
      <c r="BS15" s="54">
        <v>0</v>
      </c>
      <c r="BT15" s="60">
        <v>0</v>
      </c>
      <c r="BU15" s="60">
        <v>0</v>
      </c>
      <c r="BV15" s="125" t="str">
        <f t="shared" si="15"/>
        <v xml:space="preserve"> -</v>
      </c>
      <c r="BW15" s="378" t="str">
        <f t="shared" si="16"/>
        <v xml:space="preserve"> -</v>
      </c>
      <c r="BX15" s="54">
        <v>0</v>
      </c>
      <c r="BY15" s="60">
        <v>0</v>
      </c>
      <c r="BZ15" s="60">
        <v>0</v>
      </c>
      <c r="CA15" s="125" t="str">
        <f t="shared" si="17"/>
        <v xml:space="preserve"> -</v>
      </c>
      <c r="CB15" s="378" t="str">
        <f t="shared" si="18"/>
        <v xml:space="preserve"> -</v>
      </c>
      <c r="CC15" s="55">
        <v>0</v>
      </c>
      <c r="CD15" s="60">
        <v>0</v>
      </c>
      <c r="CE15" s="60">
        <v>0</v>
      </c>
      <c r="CF15" s="125" t="str">
        <f t="shared" si="19"/>
        <v xml:space="preserve"> -</v>
      </c>
      <c r="CG15" s="378" t="str">
        <f t="shared" si="20"/>
        <v xml:space="preserve"> -</v>
      </c>
      <c r="CH15" s="54">
        <v>0</v>
      </c>
      <c r="CI15" s="60">
        <v>0</v>
      </c>
      <c r="CJ15" s="60">
        <v>0</v>
      </c>
      <c r="CK15" s="125" t="str">
        <f t="shared" si="21"/>
        <v xml:space="preserve"> -</v>
      </c>
      <c r="CL15" s="378" t="str">
        <f t="shared" si="22"/>
        <v xml:space="preserve"> -</v>
      </c>
      <c r="CM15" s="515">
        <f t="shared" si="23"/>
        <v>0</v>
      </c>
      <c r="CN15" s="516">
        <f t="shared" si="24"/>
        <v>0</v>
      </c>
      <c r="CO15" s="516">
        <f t="shared" si="25"/>
        <v>0</v>
      </c>
      <c r="CP15" s="506" t="str">
        <f t="shared" si="26"/>
        <v xml:space="preserve"> -</v>
      </c>
      <c r="CQ15" s="377" t="str">
        <f t="shared" si="27"/>
        <v xml:space="preserve"> -</v>
      </c>
      <c r="CR15" s="591" t="s">
        <v>1220</v>
      </c>
      <c r="CS15" s="99" t="s">
        <v>1226</v>
      </c>
      <c r="CT15" s="102" t="s">
        <v>1967</v>
      </c>
    </row>
    <row r="16" spans="2:98" ht="30" customHeight="1">
      <c r="B16" s="994"/>
      <c r="C16" s="990"/>
      <c r="D16" s="944"/>
      <c r="E16" s="947"/>
      <c r="F16" s="956"/>
      <c r="G16" s="837"/>
      <c r="H16" s="889"/>
      <c r="I16" s="888"/>
      <c r="J16" s="915"/>
      <c r="K16" s="888"/>
      <c r="L16" s="915"/>
      <c r="M16" s="889"/>
      <c r="N16" s="888"/>
      <c r="O16" s="889"/>
      <c r="P16" s="889"/>
      <c r="Q16" s="888"/>
      <c r="R16" s="889"/>
      <c r="S16" s="903"/>
      <c r="T16" s="835"/>
      <c r="U16" s="886"/>
      <c r="V16" s="869"/>
      <c r="W16" s="825"/>
      <c r="X16" s="837"/>
      <c r="Y16" s="825"/>
      <c r="Z16" s="840"/>
      <c r="AA16" s="825"/>
      <c r="AB16" s="827"/>
      <c r="AC16" s="828"/>
      <c r="AD16" s="796"/>
      <c r="AE16" s="790"/>
      <c r="AF16" s="798"/>
      <c r="AG16" s="790"/>
      <c r="AH16" s="798"/>
      <c r="AI16" s="790"/>
      <c r="AJ16" s="798"/>
      <c r="AK16" s="790"/>
      <c r="AL16" s="798"/>
      <c r="AM16" s="790"/>
      <c r="AN16" s="792"/>
      <c r="AO16" s="950"/>
      <c r="AP16" s="939"/>
      <c r="AQ16" s="27" t="s">
        <v>27</v>
      </c>
      <c r="AR16" s="366" t="s">
        <v>1217</v>
      </c>
      <c r="AS16" s="27" t="s">
        <v>1228</v>
      </c>
      <c r="AT16" s="40">
        <v>0</v>
      </c>
      <c r="AU16" s="60">
        <v>4</v>
      </c>
      <c r="AV16" s="60">
        <v>1</v>
      </c>
      <c r="AW16" s="413">
        <f t="shared" si="11"/>
        <v>0.25</v>
      </c>
      <c r="AX16" s="60">
        <v>1</v>
      </c>
      <c r="AY16" s="413">
        <f t="shared" si="12"/>
        <v>0.25</v>
      </c>
      <c r="AZ16" s="60">
        <v>1</v>
      </c>
      <c r="BA16" s="415">
        <f t="shared" si="13"/>
        <v>0.25</v>
      </c>
      <c r="BB16" s="47">
        <v>1</v>
      </c>
      <c r="BC16" s="422">
        <f t="shared" si="14"/>
        <v>0.25</v>
      </c>
      <c r="BD16" s="54">
        <v>1</v>
      </c>
      <c r="BE16" s="60">
        <v>1</v>
      </c>
      <c r="BF16" s="60">
        <v>1</v>
      </c>
      <c r="BG16" s="49">
        <v>0</v>
      </c>
      <c r="BH16" s="333">
        <f t="shared" si="1"/>
        <v>1</v>
      </c>
      <c r="BI16" s="453">
        <f t="shared" si="2"/>
        <v>1</v>
      </c>
      <c r="BJ16" s="334">
        <f t="shared" si="3"/>
        <v>1</v>
      </c>
      <c r="BK16" s="453">
        <f t="shared" si="4"/>
        <v>1</v>
      </c>
      <c r="BL16" s="334">
        <f t="shared" si="5"/>
        <v>1</v>
      </c>
      <c r="BM16" s="453">
        <f t="shared" si="6"/>
        <v>1</v>
      </c>
      <c r="BN16" s="334">
        <f t="shared" si="7"/>
        <v>0</v>
      </c>
      <c r="BO16" s="453">
        <f t="shared" si="8"/>
        <v>0</v>
      </c>
      <c r="BP16" s="685">
        <f>+SUM(BD16:BG16)/AU16</f>
        <v>0.75</v>
      </c>
      <c r="BQ16" s="453">
        <f t="shared" si="9"/>
        <v>0.75</v>
      </c>
      <c r="BR16" s="633">
        <f t="shared" si="10"/>
        <v>0.75</v>
      </c>
      <c r="BS16" s="54">
        <v>0</v>
      </c>
      <c r="BT16" s="60">
        <v>0</v>
      </c>
      <c r="BU16" s="60">
        <v>0</v>
      </c>
      <c r="BV16" s="125" t="str">
        <f t="shared" si="15"/>
        <v xml:space="preserve"> -</v>
      </c>
      <c r="BW16" s="378" t="str">
        <f t="shared" si="16"/>
        <v xml:space="preserve"> -</v>
      </c>
      <c r="BX16" s="54">
        <v>0</v>
      </c>
      <c r="BY16" s="60">
        <v>0</v>
      </c>
      <c r="BZ16" s="60">
        <v>0</v>
      </c>
      <c r="CA16" s="125" t="str">
        <f t="shared" si="17"/>
        <v xml:space="preserve"> -</v>
      </c>
      <c r="CB16" s="378" t="str">
        <f t="shared" si="18"/>
        <v xml:space="preserve"> -</v>
      </c>
      <c r="CC16" s="55">
        <v>0</v>
      </c>
      <c r="CD16" s="60">
        <v>0</v>
      </c>
      <c r="CE16" s="60">
        <v>0</v>
      </c>
      <c r="CF16" s="125" t="str">
        <f t="shared" si="19"/>
        <v xml:space="preserve"> -</v>
      </c>
      <c r="CG16" s="378" t="str">
        <f t="shared" si="20"/>
        <v xml:space="preserve"> -</v>
      </c>
      <c r="CH16" s="54">
        <v>0</v>
      </c>
      <c r="CI16" s="60">
        <v>0</v>
      </c>
      <c r="CJ16" s="60">
        <v>0</v>
      </c>
      <c r="CK16" s="125" t="str">
        <f t="shared" si="21"/>
        <v xml:space="preserve"> -</v>
      </c>
      <c r="CL16" s="378" t="str">
        <f t="shared" si="22"/>
        <v xml:space="preserve"> -</v>
      </c>
      <c r="CM16" s="517">
        <f t="shared" si="23"/>
        <v>0</v>
      </c>
      <c r="CN16" s="518">
        <f t="shared" si="24"/>
        <v>0</v>
      </c>
      <c r="CO16" s="518">
        <f t="shared" si="25"/>
        <v>0</v>
      </c>
      <c r="CP16" s="504" t="str">
        <f t="shared" si="26"/>
        <v xml:space="preserve"> -</v>
      </c>
      <c r="CQ16" s="378" t="str">
        <f t="shared" si="27"/>
        <v xml:space="preserve"> -</v>
      </c>
      <c r="CR16" s="591" t="s">
        <v>1220</v>
      </c>
      <c r="CS16" s="99" t="s">
        <v>1226</v>
      </c>
      <c r="CT16" s="102" t="s">
        <v>1967</v>
      </c>
    </row>
    <row r="17" spans="2:98" ht="30" customHeight="1">
      <c r="B17" s="994"/>
      <c r="C17" s="990"/>
      <c r="D17" s="944"/>
      <c r="E17" s="947"/>
      <c r="F17" s="956"/>
      <c r="G17" s="837"/>
      <c r="H17" s="889"/>
      <c r="I17" s="888"/>
      <c r="J17" s="915"/>
      <c r="K17" s="888"/>
      <c r="L17" s="915"/>
      <c r="M17" s="889"/>
      <c r="N17" s="888"/>
      <c r="O17" s="889"/>
      <c r="P17" s="889"/>
      <c r="Q17" s="888"/>
      <c r="R17" s="889"/>
      <c r="S17" s="903"/>
      <c r="T17" s="835"/>
      <c r="U17" s="886"/>
      <c r="V17" s="869"/>
      <c r="W17" s="825"/>
      <c r="X17" s="837"/>
      <c r="Y17" s="825"/>
      <c r="Z17" s="840"/>
      <c r="AA17" s="825"/>
      <c r="AB17" s="827"/>
      <c r="AC17" s="828"/>
      <c r="AD17" s="796"/>
      <c r="AE17" s="790"/>
      <c r="AF17" s="798"/>
      <c r="AG17" s="790"/>
      <c r="AH17" s="798"/>
      <c r="AI17" s="790"/>
      <c r="AJ17" s="798"/>
      <c r="AK17" s="790"/>
      <c r="AL17" s="798"/>
      <c r="AM17" s="790"/>
      <c r="AN17" s="792"/>
      <c r="AO17" s="950"/>
      <c r="AP17" s="939"/>
      <c r="AQ17" s="300" t="s">
        <v>28</v>
      </c>
      <c r="AR17" s="276" t="s">
        <v>1217</v>
      </c>
      <c r="AS17" s="27" t="s">
        <v>1229</v>
      </c>
      <c r="AT17" s="40">
        <v>1</v>
      </c>
      <c r="AU17" s="60">
        <v>1</v>
      </c>
      <c r="AV17" s="60">
        <v>1</v>
      </c>
      <c r="AW17" s="413">
        <v>0.25</v>
      </c>
      <c r="AX17" s="60">
        <v>1</v>
      </c>
      <c r="AY17" s="413">
        <v>0.25</v>
      </c>
      <c r="AZ17" s="60">
        <v>1</v>
      </c>
      <c r="BA17" s="415">
        <v>0.25</v>
      </c>
      <c r="BB17" s="47">
        <v>1</v>
      </c>
      <c r="BC17" s="422">
        <v>0.25</v>
      </c>
      <c r="BD17" s="54">
        <v>1</v>
      </c>
      <c r="BE17" s="60">
        <v>1</v>
      </c>
      <c r="BF17" s="60">
        <v>1</v>
      </c>
      <c r="BG17" s="49">
        <v>0</v>
      </c>
      <c r="BH17" s="333">
        <f t="shared" si="1"/>
        <v>1</v>
      </c>
      <c r="BI17" s="453">
        <f t="shared" si="2"/>
        <v>1</v>
      </c>
      <c r="BJ17" s="334">
        <f t="shared" si="3"/>
        <v>1</v>
      </c>
      <c r="BK17" s="453">
        <f t="shared" si="4"/>
        <v>1</v>
      </c>
      <c r="BL17" s="334">
        <f t="shared" si="5"/>
        <v>1</v>
      </c>
      <c r="BM17" s="453">
        <f t="shared" si="6"/>
        <v>1</v>
      </c>
      <c r="BN17" s="334">
        <f t="shared" si="7"/>
        <v>0</v>
      </c>
      <c r="BO17" s="453">
        <f t="shared" si="8"/>
        <v>0</v>
      </c>
      <c r="BP17" s="685">
        <f t="shared" si="28"/>
        <v>0.75</v>
      </c>
      <c r="BQ17" s="453">
        <f t="shared" si="9"/>
        <v>0.75</v>
      </c>
      <c r="BR17" s="633">
        <f t="shared" si="10"/>
        <v>0.75</v>
      </c>
      <c r="BS17" s="54">
        <v>0</v>
      </c>
      <c r="BT17" s="60">
        <v>0</v>
      </c>
      <c r="BU17" s="60">
        <v>0</v>
      </c>
      <c r="BV17" s="125" t="str">
        <f t="shared" si="15"/>
        <v xml:space="preserve"> -</v>
      </c>
      <c r="BW17" s="378" t="str">
        <f t="shared" si="16"/>
        <v xml:space="preserve"> -</v>
      </c>
      <c r="BX17" s="54">
        <v>0</v>
      </c>
      <c r="BY17" s="60">
        <v>0</v>
      </c>
      <c r="BZ17" s="60">
        <v>0</v>
      </c>
      <c r="CA17" s="125" t="str">
        <f t="shared" si="17"/>
        <v xml:space="preserve"> -</v>
      </c>
      <c r="CB17" s="378" t="str">
        <f t="shared" si="18"/>
        <v xml:space="preserve"> -</v>
      </c>
      <c r="CC17" s="55">
        <v>21000</v>
      </c>
      <c r="CD17" s="60">
        <v>21000</v>
      </c>
      <c r="CE17" s="60">
        <v>0</v>
      </c>
      <c r="CF17" s="125">
        <f t="shared" si="19"/>
        <v>1</v>
      </c>
      <c r="CG17" s="378" t="str">
        <f t="shared" si="20"/>
        <v xml:space="preserve"> -</v>
      </c>
      <c r="CH17" s="54">
        <v>0</v>
      </c>
      <c r="CI17" s="60">
        <v>0</v>
      </c>
      <c r="CJ17" s="60">
        <v>0</v>
      </c>
      <c r="CK17" s="125" t="str">
        <f t="shared" si="21"/>
        <v xml:space="preserve"> -</v>
      </c>
      <c r="CL17" s="378" t="str">
        <f t="shared" si="22"/>
        <v xml:space="preserve"> -</v>
      </c>
      <c r="CM17" s="515">
        <f t="shared" si="23"/>
        <v>21000</v>
      </c>
      <c r="CN17" s="516">
        <f t="shared" si="24"/>
        <v>21000</v>
      </c>
      <c r="CO17" s="516">
        <f t="shared" si="25"/>
        <v>0</v>
      </c>
      <c r="CP17" s="506">
        <f t="shared" si="26"/>
        <v>1</v>
      </c>
      <c r="CQ17" s="377" t="str">
        <f t="shared" si="27"/>
        <v xml:space="preserve"> -</v>
      </c>
      <c r="CR17" s="591" t="s">
        <v>1220</v>
      </c>
      <c r="CS17" s="99" t="s">
        <v>1226</v>
      </c>
      <c r="CT17" s="102" t="s">
        <v>1968</v>
      </c>
    </row>
    <row r="18" spans="2:98" ht="30" customHeight="1">
      <c r="B18" s="994"/>
      <c r="C18" s="990"/>
      <c r="D18" s="944"/>
      <c r="E18" s="947"/>
      <c r="F18" s="956"/>
      <c r="G18" s="837"/>
      <c r="H18" s="889"/>
      <c r="I18" s="888"/>
      <c r="J18" s="915"/>
      <c r="K18" s="888"/>
      <c r="L18" s="915"/>
      <c r="M18" s="889"/>
      <c r="N18" s="888"/>
      <c r="O18" s="889"/>
      <c r="P18" s="889"/>
      <c r="Q18" s="888"/>
      <c r="R18" s="889"/>
      <c r="S18" s="903"/>
      <c r="T18" s="835"/>
      <c r="U18" s="886"/>
      <c r="V18" s="869"/>
      <c r="W18" s="825"/>
      <c r="X18" s="837"/>
      <c r="Y18" s="825"/>
      <c r="Z18" s="840"/>
      <c r="AA18" s="825"/>
      <c r="AB18" s="827"/>
      <c r="AC18" s="828"/>
      <c r="AD18" s="796"/>
      <c r="AE18" s="790"/>
      <c r="AF18" s="798"/>
      <c r="AG18" s="790"/>
      <c r="AH18" s="798"/>
      <c r="AI18" s="790"/>
      <c r="AJ18" s="798"/>
      <c r="AK18" s="790"/>
      <c r="AL18" s="798"/>
      <c r="AM18" s="790"/>
      <c r="AN18" s="792"/>
      <c r="AO18" s="950"/>
      <c r="AP18" s="939"/>
      <c r="AQ18" s="300" t="s">
        <v>29</v>
      </c>
      <c r="AR18" s="281">
        <v>2210230</v>
      </c>
      <c r="AS18" s="27" t="s">
        <v>1230</v>
      </c>
      <c r="AT18" s="40">
        <v>0</v>
      </c>
      <c r="AU18" s="60">
        <v>1</v>
      </c>
      <c r="AV18" s="60">
        <v>1</v>
      </c>
      <c r="AW18" s="413">
        <v>0.25</v>
      </c>
      <c r="AX18" s="60">
        <v>1</v>
      </c>
      <c r="AY18" s="413">
        <v>0.25</v>
      </c>
      <c r="AZ18" s="60">
        <v>1</v>
      </c>
      <c r="BA18" s="415">
        <v>0.25</v>
      </c>
      <c r="BB18" s="47">
        <v>1</v>
      </c>
      <c r="BC18" s="422">
        <v>0.25</v>
      </c>
      <c r="BD18" s="54">
        <v>1</v>
      </c>
      <c r="BE18" s="60">
        <v>1</v>
      </c>
      <c r="BF18" s="60">
        <v>0.5</v>
      </c>
      <c r="BG18" s="49">
        <v>0</v>
      </c>
      <c r="BH18" s="333">
        <f t="shared" si="1"/>
        <v>1</v>
      </c>
      <c r="BI18" s="453">
        <f t="shared" si="2"/>
        <v>1</v>
      </c>
      <c r="BJ18" s="334">
        <f t="shared" si="3"/>
        <v>1</v>
      </c>
      <c r="BK18" s="453">
        <f t="shared" si="4"/>
        <v>1</v>
      </c>
      <c r="BL18" s="334">
        <f t="shared" si="5"/>
        <v>0.5</v>
      </c>
      <c r="BM18" s="453">
        <f t="shared" si="6"/>
        <v>0.5</v>
      </c>
      <c r="BN18" s="334">
        <f t="shared" si="7"/>
        <v>0</v>
      </c>
      <c r="BO18" s="453">
        <f t="shared" si="8"/>
        <v>0</v>
      </c>
      <c r="BP18" s="685">
        <f t="shared" si="28"/>
        <v>0.625</v>
      </c>
      <c r="BQ18" s="453">
        <f t="shared" si="9"/>
        <v>0.625</v>
      </c>
      <c r="BR18" s="633">
        <f t="shared" si="10"/>
        <v>0.625</v>
      </c>
      <c r="BS18" s="54">
        <v>35000</v>
      </c>
      <c r="BT18" s="60">
        <v>15000</v>
      </c>
      <c r="BU18" s="60">
        <v>0</v>
      </c>
      <c r="BV18" s="125">
        <f t="shared" si="15"/>
        <v>0.42857142857142855</v>
      </c>
      <c r="BW18" s="378" t="str">
        <f t="shared" si="16"/>
        <v xml:space="preserve"> -</v>
      </c>
      <c r="BX18" s="54">
        <v>0</v>
      </c>
      <c r="BY18" s="60">
        <v>0</v>
      </c>
      <c r="BZ18" s="60">
        <v>0</v>
      </c>
      <c r="CA18" s="125" t="str">
        <f t="shared" si="17"/>
        <v xml:space="preserve"> -</v>
      </c>
      <c r="CB18" s="378" t="str">
        <f t="shared" si="18"/>
        <v xml:space="preserve"> -</v>
      </c>
      <c r="CC18" s="55">
        <v>0</v>
      </c>
      <c r="CD18" s="60">
        <v>0</v>
      </c>
      <c r="CE18" s="60">
        <v>0</v>
      </c>
      <c r="CF18" s="125" t="str">
        <f t="shared" si="19"/>
        <v xml:space="preserve"> -</v>
      </c>
      <c r="CG18" s="378" t="str">
        <f t="shared" si="20"/>
        <v xml:space="preserve"> -</v>
      </c>
      <c r="CH18" s="54">
        <v>50000</v>
      </c>
      <c r="CI18" s="60">
        <v>0</v>
      </c>
      <c r="CJ18" s="60">
        <v>0</v>
      </c>
      <c r="CK18" s="125">
        <f t="shared" si="21"/>
        <v>0</v>
      </c>
      <c r="CL18" s="378" t="str">
        <f t="shared" si="22"/>
        <v xml:space="preserve"> -</v>
      </c>
      <c r="CM18" s="517">
        <f t="shared" si="23"/>
        <v>85000</v>
      </c>
      <c r="CN18" s="518">
        <f t="shared" si="24"/>
        <v>15000</v>
      </c>
      <c r="CO18" s="518">
        <f t="shared" si="25"/>
        <v>0</v>
      </c>
      <c r="CP18" s="504">
        <f t="shared" si="26"/>
        <v>0.17647058823529413</v>
      </c>
      <c r="CQ18" s="378" t="str">
        <f t="shared" si="27"/>
        <v xml:space="preserve"> -</v>
      </c>
      <c r="CR18" s="591" t="s">
        <v>1220</v>
      </c>
      <c r="CS18" s="99" t="s">
        <v>1226</v>
      </c>
      <c r="CT18" s="102" t="s">
        <v>1965</v>
      </c>
    </row>
    <row r="19" spans="2:98" ht="30" customHeight="1" thickBot="1">
      <c r="B19" s="994"/>
      <c r="C19" s="990"/>
      <c r="D19" s="944"/>
      <c r="E19" s="947"/>
      <c r="F19" s="956"/>
      <c r="G19" s="837"/>
      <c r="H19" s="889"/>
      <c r="I19" s="888"/>
      <c r="J19" s="915"/>
      <c r="K19" s="888"/>
      <c r="L19" s="915"/>
      <c r="M19" s="889"/>
      <c r="N19" s="888"/>
      <c r="O19" s="889"/>
      <c r="P19" s="889"/>
      <c r="Q19" s="888"/>
      <c r="R19" s="889"/>
      <c r="S19" s="903"/>
      <c r="T19" s="835"/>
      <c r="U19" s="886"/>
      <c r="V19" s="869"/>
      <c r="W19" s="825"/>
      <c r="X19" s="837"/>
      <c r="Y19" s="825"/>
      <c r="Z19" s="840"/>
      <c r="AA19" s="825"/>
      <c r="AB19" s="827"/>
      <c r="AC19" s="828"/>
      <c r="AD19" s="796"/>
      <c r="AE19" s="790"/>
      <c r="AF19" s="798"/>
      <c r="AG19" s="790"/>
      <c r="AH19" s="798"/>
      <c r="AI19" s="790"/>
      <c r="AJ19" s="798"/>
      <c r="AK19" s="790"/>
      <c r="AL19" s="798"/>
      <c r="AM19" s="790"/>
      <c r="AN19" s="792"/>
      <c r="AO19" s="953"/>
      <c r="AP19" s="942"/>
      <c r="AQ19" s="302" t="s">
        <v>1176</v>
      </c>
      <c r="AR19" s="253">
        <v>2210219</v>
      </c>
      <c r="AS19" s="30" t="s">
        <v>1231</v>
      </c>
      <c r="AT19" s="45">
        <v>0</v>
      </c>
      <c r="AU19" s="92">
        <v>17</v>
      </c>
      <c r="AV19" s="92">
        <v>17</v>
      </c>
      <c r="AW19" s="423">
        <v>0.25</v>
      </c>
      <c r="AX19" s="92">
        <v>17</v>
      </c>
      <c r="AY19" s="423">
        <v>0.25</v>
      </c>
      <c r="AZ19" s="92">
        <v>17</v>
      </c>
      <c r="BA19" s="424">
        <v>0.25</v>
      </c>
      <c r="BB19" s="51">
        <v>17</v>
      </c>
      <c r="BC19" s="425">
        <v>0.25</v>
      </c>
      <c r="BD19" s="56">
        <v>0</v>
      </c>
      <c r="BE19" s="105">
        <v>7</v>
      </c>
      <c r="BF19" s="105">
        <v>17</v>
      </c>
      <c r="BG19" s="72">
        <v>0</v>
      </c>
      <c r="BH19" s="455">
        <f t="shared" si="1"/>
        <v>0</v>
      </c>
      <c r="BI19" s="456">
        <f t="shared" si="2"/>
        <v>0</v>
      </c>
      <c r="BJ19" s="365">
        <f t="shared" si="3"/>
        <v>0.41176470588235292</v>
      </c>
      <c r="BK19" s="456">
        <f t="shared" si="4"/>
        <v>0.41176470588235292</v>
      </c>
      <c r="BL19" s="365">
        <f t="shared" si="5"/>
        <v>1</v>
      </c>
      <c r="BM19" s="456">
        <f t="shared" si="6"/>
        <v>1</v>
      </c>
      <c r="BN19" s="365">
        <f t="shared" si="7"/>
        <v>0</v>
      </c>
      <c r="BO19" s="456">
        <f t="shared" si="8"/>
        <v>0</v>
      </c>
      <c r="BP19" s="688">
        <f t="shared" si="28"/>
        <v>0.35294117647058826</v>
      </c>
      <c r="BQ19" s="456">
        <f t="shared" si="9"/>
        <v>0.35294117647058826</v>
      </c>
      <c r="BR19" s="636">
        <f t="shared" si="10"/>
        <v>0.35294117647058826</v>
      </c>
      <c r="BS19" s="62">
        <v>0</v>
      </c>
      <c r="BT19" s="92">
        <v>0</v>
      </c>
      <c r="BU19" s="92">
        <v>0</v>
      </c>
      <c r="BV19" s="148" t="str">
        <f t="shared" si="15"/>
        <v xml:space="preserve"> -</v>
      </c>
      <c r="BW19" s="385" t="str">
        <f t="shared" si="16"/>
        <v xml:space="preserve"> -</v>
      </c>
      <c r="BX19" s="62">
        <v>755144</v>
      </c>
      <c r="BY19" s="92">
        <v>755144</v>
      </c>
      <c r="BZ19" s="92">
        <v>0</v>
      </c>
      <c r="CA19" s="148">
        <f t="shared" si="17"/>
        <v>1</v>
      </c>
      <c r="CB19" s="385" t="str">
        <f t="shared" si="18"/>
        <v xml:space="preserve"> -</v>
      </c>
      <c r="CC19" s="63">
        <v>6975188</v>
      </c>
      <c r="CD19" s="92">
        <v>6219276</v>
      </c>
      <c r="CE19" s="92">
        <v>0</v>
      </c>
      <c r="CF19" s="148">
        <f t="shared" si="19"/>
        <v>0.89162844069579195</v>
      </c>
      <c r="CG19" s="385" t="str">
        <f t="shared" si="20"/>
        <v xml:space="preserve"> -</v>
      </c>
      <c r="CH19" s="62">
        <v>0</v>
      </c>
      <c r="CI19" s="92">
        <v>0</v>
      </c>
      <c r="CJ19" s="92">
        <v>0</v>
      </c>
      <c r="CK19" s="148" t="str">
        <f t="shared" si="21"/>
        <v xml:space="preserve"> -</v>
      </c>
      <c r="CL19" s="385" t="str">
        <f t="shared" si="22"/>
        <v xml:space="preserve"> -</v>
      </c>
      <c r="CM19" s="526">
        <f t="shared" si="23"/>
        <v>7730332</v>
      </c>
      <c r="CN19" s="527">
        <f t="shared" si="24"/>
        <v>6974420</v>
      </c>
      <c r="CO19" s="527">
        <f t="shared" si="25"/>
        <v>0</v>
      </c>
      <c r="CP19" s="513">
        <f t="shared" si="26"/>
        <v>0.90221480785042607</v>
      </c>
      <c r="CQ19" s="387" t="str">
        <f t="shared" si="27"/>
        <v xml:space="preserve"> -</v>
      </c>
      <c r="CR19" s="593" t="s">
        <v>1220</v>
      </c>
      <c r="CS19" s="100" t="s">
        <v>1226</v>
      </c>
      <c r="CT19" s="103" t="s">
        <v>1969</v>
      </c>
    </row>
    <row r="20" spans="2:98" ht="45.75" customHeight="1">
      <c r="B20" s="994"/>
      <c r="C20" s="990"/>
      <c r="D20" s="944"/>
      <c r="E20" s="947"/>
      <c r="F20" s="956"/>
      <c r="G20" s="837"/>
      <c r="H20" s="889"/>
      <c r="I20" s="888"/>
      <c r="J20" s="915"/>
      <c r="K20" s="888"/>
      <c r="L20" s="915"/>
      <c r="M20" s="889"/>
      <c r="N20" s="888"/>
      <c r="O20" s="889"/>
      <c r="P20" s="889"/>
      <c r="Q20" s="888"/>
      <c r="R20" s="889"/>
      <c r="S20" s="903"/>
      <c r="T20" s="835"/>
      <c r="U20" s="886"/>
      <c r="V20" s="869"/>
      <c r="W20" s="825"/>
      <c r="X20" s="837"/>
      <c r="Y20" s="825"/>
      <c r="Z20" s="840"/>
      <c r="AA20" s="825"/>
      <c r="AB20" s="827"/>
      <c r="AC20" s="828"/>
      <c r="AD20" s="796"/>
      <c r="AE20" s="790"/>
      <c r="AF20" s="798"/>
      <c r="AG20" s="790"/>
      <c r="AH20" s="798"/>
      <c r="AI20" s="790"/>
      <c r="AJ20" s="798"/>
      <c r="AK20" s="790"/>
      <c r="AL20" s="798"/>
      <c r="AM20" s="790"/>
      <c r="AN20" s="792"/>
      <c r="AO20" s="954">
        <f>+RESUMEN!J12</f>
        <v>0.50561111111111112</v>
      </c>
      <c r="AP20" s="938" t="s">
        <v>88</v>
      </c>
      <c r="AQ20" s="232" t="s">
        <v>30</v>
      </c>
      <c r="AR20" s="233">
        <v>0</v>
      </c>
      <c r="AS20" s="28" t="s">
        <v>1232</v>
      </c>
      <c r="AT20" s="41">
        <v>0</v>
      </c>
      <c r="AU20" s="59">
        <v>1</v>
      </c>
      <c r="AV20" s="59">
        <v>1</v>
      </c>
      <c r="AW20" s="419">
        <v>0.25</v>
      </c>
      <c r="AX20" s="59">
        <v>1</v>
      </c>
      <c r="AY20" s="419">
        <v>0.25</v>
      </c>
      <c r="AZ20" s="59">
        <v>1</v>
      </c>
      <c r="BA20" s="420">
        <v>0.25</v>
      </c>
      <c r="BB20" s="48">
        <v>1</v>
      </c>
      <c r="BC20" s="420">
        <v>0.25</v>
      </c>
      <c r="BD20" s="52">
        <v>1</v>
      </c>
      <c r="BE20" s="90">
        <v>1</v>
      </c>
      <c r="BF20" s="90">
        <v>1</v>
      </c>
      <c r="BG20" s="69">
        <v>0</v>
      </c>
      <c r="BH20" s="329">
        <f t="shared" si="1"/>
        <v>1</v>
      </c>
      <c r="BI20" s="452">
        <f t="shared" si="2"/>
        <v>1</v>
      </c>
      <c r="BJ20" s="330">
        <f t="shared" si="3"/>
        <v>1</v>
      </c>
      <c r="BK20" s="452">
        <f t="shared" si="4"/>
        <v>1</v>
      </c>
      <c r="BL20" s="330">
        <f t="shared" si="5"/>
        <v>1</v>
      </c>
      <c r="BM20" s="452">
        <f t="shared" si="6"/>
        <v>1</v>
      </c>
      <c r="BN20" s="330">
        <f t="shared" si="7"/>
        <v>0</v>
      </c>
      <c r="BO20" s="452">
        <f t="shared" si="8"/>
        <v>0</v>
      </c>
      <c r="BP20" s="684">
        <f t="shared" si="28"/>
        <v>0.75</v>
      </c>
      <c r="BQ20" s="452">
        <f t="shared" si="9"/>
        <v>0.75</v>
      </c>
      <c r="BR20" s="632">
        <f t="shared" si="10"/>
        <v>0.75</v>
      </c>
      <c r="BS20" s="61">
        <v>1190000</v>
      </c>
      <c r="BT20" s="59">
        <v>213597</v>
      </c>
      <c r="BU20" s="59">
        <v>0</v>
      </c>
      <c r="BV20" s="145">
        <f t="shared" si="15"/>
        <v>0.17949327731092438</v>
      </c>
      <c r="BW20" s="377" t="str">
        <f t="shared" si="16"/>
        <v xml:space="preserve"> -</v>
      </c>
      <c r="BX20" s="58">
        <v>270000</v>
      </c>
      <c r="BY20" s="59">
        <v>179476</v>
      </c>
      <c r="BZ20" s="59">
        <v>0</v>
      </c>
      <c r="CA20" s="145">
        <f t="shared" si="17"/>
        <v>0.66472592592592594</v>
      </c>
      <c r="CB20" s="377" t="str">
        <f t="shared" si="18"/>
        <v xml:space="preserve"> -</v>
      </c>
      <c r="CC20" s="61">
        <v>174554</v>
      </c>
      <c r="CD20" s="59">
        <v>126318.6</v>
      </c>
      <c r="CE20" s="59">
        <v>0</v>
      </c>
      <c r="CF20" s="145">
        <f t="shared" si="19"/>
        <v>0.72366488307343291</v>
      </c>
      <c r="CG20" s="377" t="str">
        <f t="shared" si="20"/>
        <v xml:space="preserve"> -</v>
      </c>
      <c r="CH20" s="58">
        <v>500000</v>
      </c>
      <c r="CI20" s="59">
        <v>0</v>
      </c>
      <c r="CJ20" s="59">
        <v>0</v>
      </c>
      <c r="CK20" s="145">
        <f t="shared" si="21"/>
        <v>0</v>
      </c>
      <c r="CL20" s="377" t="str">
        <f t="shared" si="22"/>
        <v xml:space="preserve"> -</v>
      </c>
      <c r="CM20" s="515">
        <f t="shared" si="23"/>
        <v>2134554</v>
      </c>
      <c r="CN20" s="516">
        <f t="shared" si="24"/>
        <v>519391.6</v>
      </c>
      <c r="CO20" s="516">
        <f t="shared" si="25"/>
        <v>0</v>
      </c>
      <c r="CP20" s="506">
        <f t="shared" si="26"/>
        <v>0.24332558464203763</v>
      </c>
      <c r="CQ20" s="377" t="str">
        <f t="shared" si="27"/>
        <v xml:space="preserve"> -</v>
      </c>
      <c r="CR20" s="594" t="s">
        <v>1220</v>
      </c>
      <c r="CS20" s="108" t="s">
        <v>1226</v>
      </c>
      <c r="CT20" s="75" t="s">
        <v>1970</v>
      </c>
    </row>
    <row r="21" spans="2:98" ht="30" customHeight="1">
      <c r="B21" s="994"/>
      <c r="C21" s="990"/>
      <c r="D21" s="944"/>
      <c r="E21" s="947"/>
      <c r="F21" s="956"/>
      <c r="G21" s="837"/>
      <c r="H21" s="889"/>
      <c r="I21" s="888"/>
      <c r="J21" s="915"/>
      <c r="K21" s="888"/>
      <c r="L21" s="915"/>
      <c r="M21" s="889"/>
      <c r="N21" s="888"/>
      <c r="O21" s="889"/>
      <c r="P21" s="889"/>
      <c r="Q21" s="888"/>
      <c r="R21" s="889"/>
      <c r="S21" s="903"/>
      <c r="T21" s="835"/>
      <c r="U21" s="886"/>
      <c r="V21" s="869"/>
      <c r="W21" s="825"/>
      <c r="X21" s="837"/>
      <c r="Y21" s="825"/>
      <c r="Z21" s="840"/>
      <c r="AA21" s="825"/>
      <c r="AB21" s="827"/>
      <c r="AC21" s="828"/>
      <c r="AD21" s="796"/>
      <c r="AE21" s="790"/>
      <c r="AF21" s="798"/>
      <c r="AG21" s="790"/>
      <c r="AH21" s="798"/>
      <c r="AI21" s="790"/>
      <c r="AJ21" s="798"/>
      <c r="AK21" s="790"/>
      <c r="AL21" s="798"/>
      <c r="AM21" s="790"/>
      <c r="AN21" s="792"/>
      <c r="AO21" s="936"/>
      <c r="AP21" s="939"/>
      <c r="AQ21" s="230" t="s">
        <v>31</v>
      </c>
      <c r="AR21" s="231" t="s">
        <v>1217</v>
      </c>
      <c r="AS21" s="27" t="s">
        <v>1233</v>
      </c>
      <c r="AT21" s="40">
        <v>0</v>
      </c>
      <c r="AU21" s="60">
        <v>1</v>
      </c>
      <c r="AV21" s="60">
        <v>1</v>
      </c>
      <c r="AW21" s="413">
        <v>0.25</v>
      </c>
      <c r="AX21" s="60">
        <v>1</v>
      </c>
      <c r="AY21" s="413">
        <v>0.25</v>
      </c>
      <c r="AZ21" s="60">
        <v>1</v>
      </c>
      <c r="BA21" s="415">
        <v>0.25</v>
      </c>
      <c r="BB21" s="47">
        <v>1</v>
      </c>
      <c r="BC21" s="415">
        <v>0.25</v>
      </c>
      <c r="BD21" s="54">
        <v>1</v>
      </c>
      <c r="BE21" s="60">
        <v>1</v>
      </c>
      <c r="BF21" s="60">
        <v>0</v>
      </c>
      <c r="BG21" s="49">
        <v>0</v>
      </c>
      <c r="BH21" s="333">
        <f t="shared" si="1"/>
        <v>1</v>
      </c>
      <c r="BI21" s="453">
        <f t="shared" si="2"/>
        <v>1</v>
      </c>
      <c r="BJ21" s="334">
        <f t="shared" si="3"/>
        <v>1</v>
      </c>
      <c r="BK21" s="453">
        <f t="shared" si="4"/>
        <v>1</v>
      </c>
      <c r="BL21" s="334">
        <f t="shared" si="5"/>
        <v>0</v>
      </c>
      <c r="BM21" s="453">
        <f t="shared" si="6"/>
        <v>0</v>
      </c>
      <c r="BN21" s="334">
        <f t="shared" si="7"/>
        <v>0</v>
      </c>
      <c r="BO21" s="453">
        <f t="shared" si="8"/>
        <v>0</v>
      </c>
      <c r="BP21" s="685">
        <f t="shared" si="28"/>
        <v>0.5</v>
      </c>
      <c r="BQ21" s="453">
        <f t="shared" si="9"/>
        <v>0.5</v>
      </c>
      <c r="BR21" s="633">
        <f t="shared" si="10"/>
        <v>0.5</v>
      </c>
      <c r="BS21" s="55">
        <v>600000</v>
      </c>
      <c r="BT21" s="60">
        <v>213597</v>
      </c>
      <c r="BU21" s="60">
        <v>0</v>
      </c>
      <c r="BV21" s="125">
        <f t="shared" si="15"/>
        <v>0.35599500000000001</v>
      </c>
      <c r="BW21" s="378" t="str">
        <f t="shared" si="16"/>
        <v xml:space="preserve"> -</v>
      </c>
      <c r="BX21" s="54">
        <v>653331</v>
      </c>
      <c r="BY21" s="60">
        <v>616621</v>
      </c>
      <c r="BZ21" s="60">
        <v>0</v>
      </c>
      <c r="CA21" s="125">
        <f t="shared" si="17"/>
        <v>0.94381102381488102</v>
      </c>
      <c r="CB21" s="378" t="str">
        <f t="shared" si="18"/>
        <v xml:space="preserve"> -</v>
      </c>
      <c r="CC21" s="55">
        <v>601786</v>
      </c>
      <c r="CD21" s="60">
        <v>0</v>
      </c>
      <c r="CE21" s="60">
        <v>0</v>
      </c>
      <c r="CF21" s="125">
        <f t="shared" si="19"/>
        <v>0</v>
      </c>
      <c r="CG21" s="378" t="str">
        <f t="shared" si="20"/>
        <v xml:space="preserve"> -</v>
      </c>
      <c r="CH21" s="54">
        <v>0</v>
      </c>
      <c r="CI21" s="60">
        <v>0</v>
      </c>
      <c r="CJ21" s="60">
        <v>0</v>
      </c>
      <c r="CK21" s="125" t="str">
        <f t="shared" si="21"/>
        <v xml:space="preserve"> -</v>
      </c>
      <c r="CL21" s="378" t="str">
        <f t="shared" si="22"/>
        <v xml:space="preserve"> -</v>
      </c>
      <c r="CM21" s="515">
        <f t="shared" si="23"/>
        <v>1855117</v>
      </c>
      <c r="CN21" s="516">
        <f t="shared" si="24"/>
        <v>830218</v>
      </c>
      <c r="CO21" s="516">
        <f t="shared" si="25"/>
        <v>0</v>
      </c>
      <c r="CP21" s="506">
        <f t="shared" si="26"/>
        <v>0.44752864644116785</v>
      </c>
      <c r="CQ21" s="377" t="str">
        <f t="shared" si="27"/>
        <v xml:space="preserve"> -</v>
      </c>
      <c r="CR21" s="591" t="s">
        <v>1220</v>
      </c>
      <c r="CS21" s="99" t="s">
        <v>1226</v>
      </c>
      <c r="CT21" s="102" t="s">
        <v>1970</v>
      </c>
    </row>
    <row r="22" spans="2:98" ht="60" customHeight="1">
      <c r="B22" s="994"/>
      <c r="C22" s="990"/>
      <c r="D22" s="944"/>
      <c r="E22" s="947"/>
      <c r="F22" s="956"/>
      <c r="G22" s="837"/>
      <c r="H22" s="889"/>
      <c r="I22" s="888"/>
      <c r="J22" s="915"/>
      <c r="K22" s="888"/>
      <c r="L22" s="915"/>
      <c r="M22" s="889"/>
      <c r="N22" s="888"/>
      <c r="O22" s="889"/>
      <c r="P22" s="889"/>
      <c r="Q22" s="888"/>
      <c r="R22" s="889"/>
      <c r="S22" s="903"/>
      <c r="T22" s="835"/>
      <c r="U22" s="886"/>
      <c r="V22" s="869"/>
      <c r="W22" s="825"/>
      <c r="X22" s="837"/>
      <c r="Y22" s="825"/>
      <c r="Z22" s="840"/>
      <c r="AA22" s="825"/>
      <c r="AB22" s="827"/>
      <c r="AC22" s="828"/>
      <c r="AD22" s="796"/>
      <c r="AE22" s="790"/>
      <c r="AF22" s="798"/>
      <c r="AG22" s="790"/>
      <c r="AH22" s="798"/>
      <c r="AI22" s="790"/>
      <c r="AJ22" s="798"/>
      <c r="AK22" s="790"/>
      <c r="AL22" s="798"/>
      <c r="AM22" s="790"/>
      <c r="AN22" s="792"/>
      <c r="AO22" s="936"/>
      <c r="AP22" s="939"/>
      <c r="AQ22" s="230" t="s">
        <v>32</v>
      </c>
      <c r="AR22" s="231">
        <v>0</v>
      </c>
      <c r="AS22" s="27" t="s">
        <v>1234</v>
      </c>
      <c r="AT22" s="40">
        <v>0</v>
      </c>
      <c r="AU22" s="60">
        <v>1</v>
      </c>
      <c r="AV22" s="60">
        <v>1</v>
      </c>
      <c r="AW22" s="413">
        <v>0.25</v>
      </c>
      <c r="AX22" s="60">
        <v>1</v>
      </c>
      <c r="AY22" s="413">
        <v>0.25</v>
      </c>
      <c r="AZ22" s="60">
        <v>1</v>
      </c>
      <c r="BA22" s="415">
        <v>0.25</v>
      </c>
      <c r="BB22" s="47">
        <v>1</v>
      </c>
      <c r="BC22" s="415">
        <v>0.25</v>
      </c>
      <c r="BD22" s="54">
        <v>1</v>
      </c>
      <c r="BE22" s="60">
        <v>1</v>
      </c>
      <c r="BF22" s="60">
        <v>1</v>
      </c>
      <c r="BG22" s="49">
        <v>0</v>
      </c>
      <c r="BH22" s="333">
        <f t="shared" si="1"/>
        <v>1</v>
      </c>
      <c r="BI22" s="453">
        <f t="shared" si="2"/>
        <v>1</v>
      </c>
      <c r="BJ22" s="334">
        <f t="shared" si="3"/>
        <v>1</v>
      </c>
      <c r="BK22" s="453">
        <f t="shared" si="4"/>
        <v>1</v>
      </c>
      <c r="BL22" s="334">
        <f t="shared" si="5"/>
        <v>1</v>
      </c>
      <c r="BM22" s="453">
        <f t="shared" si="6"/>
        <v>1</v>
      </c>
      <c r="BN22" s="334">
        <f t="shared" si="7"/>
        <v>0</v>
      </c>
      <c r="BO22" s="453">
        <f t="shared" si="8"/>
        <v>0</v>
      </c>
      <c r="BP22" s="685">
        <f t="shared" si="28"/>
        <v>0.75</v>
      </c>
      <c r="BQ22" s="453">
        <f t="shared" si="9"/>
        <v>0.75</v>
      </c>
      <c r="BR22" s="633">
        <f t="shared" si="10"/>
        <v>0.75</v>
      </c>
      <c r="BS22" s="55">
        <v>100000</v>
      </c>
      <c r="BT22" s="60">
        <v>0</v>
      </c>
      <c r="BU22" s="60">
        <v>0</v>
      </c>
      <c r="BV22" s="125">
        <f t="shared" si="15"/>
        <v>0</v>
      </c>
      <c r="BW22" s="378" t="str">
        <f t="shared" si="16"/>
        <v xml:space="preserve"> -</v>
      </c>
      <c r="BX22" s="54">
        <v>0</v>
      </c>
      <c r="BY22" s="60">
        <v>0</v>
      </c>
      <c r="BZ22" s="60">
        <v>0</v>
      </c>
      <c r="CA22" s="125" t="str">
        <f t="shared" si="17"/>
        <v xml:space="preserve"> -</v>
      </c>
      <c r="CB22" s="378" t="str">
        <f t="shared" si="18"/>
        <v xml:space="preserve"> -</v>
      </c>
      <c r="CC22" s="55">
        <v>0</v>
      </c>
      <c r="CD22" s="60">
        <v>0</v>
      </c>
      <c r="CE22" s="60">
        <v>0</v>
      </c>
      <c r="CF22" s="125" t="str">
        <f t="shared" si="19"/>
        <v xml:space="preserve"> -</v>
      </c>
      <c r="CG22" s="378" t="str">
        <f t="shared" si="20"/>
        <v xml:space="preserve"> -</v>
      </c>
      <c r="CH22" s="54">
        <v>300000</v>
      </c>
      <c r="CI22" s="60">
        <v>0</v>
      </c>
      <c r="CJ22" s="60">
        <v>0</v>
      </c>
      <c r="CK22" s="125">
        <f t="shared" si="21"/>
        <v>0</v>
      </c>
      <c r="CL22" s="378" t="str">
        <f t="shared" si="22"/>
        <v xml:space="preserve"> -</v>
      </c>
      <c r="CM22" s="517">
        <f t="shared" si="23"/>
        <v>400000</v>
      </c>
      <c r="CN22" s="518">
        <f t="shared" si="24"/>
        <v>0</v>
      </c>
      <c r="CO22" s="518">
        <f t="shared" si="25"/>
        <v>0</v>
      </c>
      <c r="CP22" s="504">
        <f t="shared" si="26"/>
        <v>0</v>
      </c>
      <c r="CQ22" s="378" t="str">
        <f t="shared" si="27"/>
        <v xml:space="preserve"> -</v>
      </c>
      <c r="CR22" s="591" t="s">
        <v>1220</v>
      </c>
      <c r="CS22" s="99" t="s">
        <v>1226</v>
      </c>
      <c r="CT22" s="102" t="s">
        <v>1970</v>
      </c>
    </row>
    <row r="23" spans="2:98" ht="30" customHeight="1">
      <c r="B23" s="994"/>
      <c r="C23" s="990"/>
      <c r="D23" s="944"/>
      <c r="E23" s="947"/>
      <c r="F23" s="956"/>
      <c r="G23" s="837"/>
      <c r="H23" s="889"/>
      <c r="I23" s="888"/>
      <c r="J23" s="915"/>
      <c r="K23" s="888"/>
      <c r="L23" s="915"/>
      <c r="M23" s="889"/>
      <c r="N23" s="888"/>
      <c r="O23" s="889"/>
      <c r="P23" s="889"/>
      <c r="Q23" s="888"/>
      <c r="R23" s="889"/>
      <c r="S23" s="903"/>
      <c r="T23" s="835"/>
      <c r="U23" s="886"/>
      <c r="V23" s="869"/>
      <c r="W23" s="825"/>
      <c r="X23" s="837"/>
      <c r="Y23" s="825"/>
      <c r="Z23" s="840"/>
      <c r="AA23" s="825"/>
      <c r="AB23" s="827"/>
      <c r="AC23" s="828"/>
      <c r="AD23" s="796"/>
      <c r="AE23" s="790"/>
      <c r="AF23" s="798"/>
      <c r="AG23" s="790"/>
      <c r="AH23" s="798"/>
      <c r="AI23" s="790"/>
      <c r="AJ23" s="798"/>
      <c r="AK23" s="790"/>
      <c r="AL23" s="798"/>
      <c r="AM23" s="790"/>
      <c r="AN23" s="792"/>
      <c r="AO23" s="936"/>
      <c r="AP23" s="939"/>
      <c r="AQ23" s="27" t="s">
        <v>33</v>
      </c>
      <c r="AR23" s="9" t="s">
        <v>1217</v>
      </c>
      <c r="AS23" s="27" t="s">
        <v>1235</v>
      </c>
      <c r="AT23" s="40">
        <v>0</v>
      </c>
      <c r="AU23" s="60">
        <v>40</v>
      </c>
      <c r="AV23" s="60">
        <v>6</v>
      </c>
      <c r="AW23" s="413">
        <f t="shared" si="11"/>
        <v>0.15</v>
      </c>
      <c r="AX23" s="60">
        <v>12</v>
      </c>
      <c r="AY23" s="413">
        <f t="shared" si="12"/>
        <v>0.3</v>
      </c>
      <c r="AZ23" s="60">
        <v>12</v>
      </c>
      <c r="BA23" s="415">
        <f t="shared" si="13"/>
        <v>0.3</v>
      </c>
      <c r="BB23" s="47">
        <v>10</v>
      </c>
      <c r="BC23" s="415">
        <f t="shared" si="14"/>
        <v>0.25</v>
      </c>
      <c r="BD23" s="54">
        <v>31</v>
      </c>
      <c r="BE23" s="60">
        <v>45</v>
      </c>
      <c r="BF23" s="60">
        <v>24</v>
      </c>
      <c r="BG23" s="49">
        <v>0</v>
      </c>
      <c r="BH23" s="333">
        <f t="shared" si="1"/>
        <v>5.166666666666667</v>
      </c>
      <c r="BI23" s="453">
        <f t="shared" si="2"/>
        <v>1</v>
      </c>
      <c r="BJ23" s="334">
        <f t="shared" si="3"/>
        <v>3.75</v>
      </c>
      <c r="BK23" s="453">
        <f t="shared" si="4"/>
        <v>1</v>
      </c>
      <c r="BL23" s="334">
        <f t="shared" si="5"/>
        <v>2</v>
      </c>
      <c r="BM23" s="453">
        <f t="shared" si="6"/>
        <v>1</v>
      </c>
      <c r="BN23" s="334">
        <f t="shared" si="7"/>
        <v>0</v>
      </c>
      <c r="BO23" s="453">
        <f t="shared" si="8"/>
        <v>0</v>
      </c>
      <c r="BP23" s="685">
        <f>+SUM(BD23:BG23)/AU23</f>
        <v>2.5</v>
      </c>
      <c r="BQ23" s="453">
        <f t="shared" si="9"/>
        <v>1</v>
      </c>
      <c r="BR23" s="633">
        <f t="shared" si="10"/>
        <v>1</v>
      </c>
      <c r="BS23" s="55">
        <v>0</v>
      </c>
      <c r="BT23" s="60">
        <v>0</v>
      </c>
      <c r="BU23" s="60">
        <v>0</v>
      </c>
      <c r="BV23" s="125" t="str">
        <f t="shared" si="15"/>
        <v xml:space="preserve"> -</v>
      </c>
      <c r="BW23" s="378" t="str">
        <f t="shared" si="16"/>
        <v xml:space="preserve"> -</v>
      </c>
      <c r="BX23" s="54">
        <v>0</v>
      </c>
      <c r="BY23" s="60">
        <v>0</v>
      </c>
      <c r="BZ23" s="60">
        <v>0</v>
      </c>
      <c r="CA23" s="125" t="str">
        <f t="shared" si="17"/>
        <v xml:space="preserve"> -</v>
      </c>
      <c r="CB23" s="378" t="str">
        <f t="shared" si="18"/>
        <v xml:space="preserve"> -</v>
      </c>
      <c r="CC23" s="55">
        <v>0</v>
      </c>
      <c r="CD23" s="60">
        <v>0</v>
      </c>
      <c r="CE23" s="60">
        <v>0</v>
      </c>
      <c r="CF23" s="125" t="str">
        <f t="shared" si="19"/>
        <v xml:space="preserve"> -</v>
      </c>
      <c r="CG23" s="378" t="str">
        <f t="shared" si="20"/>
        <v xml:space="preserve"> -</v>
      </c>
      <c r="CH23" s="54">
        <v>0</v>
      </c>
      <c r="CI23" s="60">
        <v>0</v>
      </c>
      <c r="CJ23" s="60">
        <v>0</v>
      </c>
      <c r="CK23" s="125" t="str">
        <f t="shared" si="21"/>
        <v xml:space="preserve"> -</v>
      </c>
      <c r="CL23" s="378" t="str">
        <f t="shared" si="22"/>
        <v xml:space="preserve"> -</v>
      </c>
      <c r="CM23" s="515">
        <f t="shared" si="23"/>
        <v>0</v>
      </c>
      <c r="CN23" s="516">
        <f t="shared" si="24"/>
        <v>0</v>
      </c>
      <c r="CO23" s="516">
        <f t="shared" si="25"/>
        <v>0</v>
      </c>
      <c r="CP23" s="506" t="str">
        <f t="shared" si="26"/>
        <v xml:space="preserve"> -</v>
      </c>
      <c r="CQ23" s="377" t="str">
        <f t="shared" si="27"/>
        <v xml:space="preserve"> -</v>
      </c>
      <c r="CR23" s="591" t="s">
        <v>1220</v>
      </c>
      <c r="CS23" s="99" t="s">
        <v>1226</v>
      </c>
      <c r="CT23" s="102" t="s">
        <v>1970</v>
      </c>
    </row>
    <row r="24" spans="2:98" ht="45.75" customHeight="1">
      <c r="B24" s="994"/>
      <c r="C24" s="990"/>
      <c r="D24" s="944"/>
      <c r="E24" s="947"/>
      <c r="F24" s="956"/>
      <c r="G24" s="837"/>
      <c r="H24" s="857"/>
      <c r="I24" s="824"/>
      <c r="J24" s="884"/>
      <c r="K24" s="824"/>
      <c r="L24" s="884"/>
      <c r="M24" s="857"/>
      <c r="N24" s="824"/>
      <c r="O24" s="857"/>
      <c r="P24" s="857"/>
      <c r="Q24" s="824"/>
      <c r="R24" s="857"/>
      <c r="S24" s="917"/>
      <c r="T24" s="836"/>
      <c r="U24" s="887"/>
      <c r="V24" s="874"/>
      <c r="W24" s="825"/>
      <c r="X24" s="837"/>
      <c r="Y24" s="825"/>
      <c r="Z24" s="840"/>
      <c r="AA24" s="825"/>
      <c r="AB24" s="827"/>
      <c r="AC24" s="829"/>
      <c r="AD24" s="796"/>
      <c r="AE24" s="790"/>
      <c r="AF24" s="798"/>
      <c r="AG24" s="790"/>
      <c r="AH24" s="798"/>
      <c r="AI24" s="790"/>
      <c r="AJ24" s="798"/>
      <c r="AK24" s="790"/>
      <c r="AL24" s="798"/>
      <c r="AM24" s="790"/>
      <c r="AN24" s="792"/>
      <c r="AO24" s="936"/>
      <c r="AP24" s="939"/>
      <c r="AQ24" s="230" t="s">
        <v>34</v>
      </c>
      <c r="AR24" s="231">
        <v>0</v>
      </c>
      <c r="AS24" s="27" t="s">
        <v>1236</v>
      </c>
      <c r="AT24" s="40">
        <v>0</v>
      </c>
      <c r="AU24" s="60">
        <v>1</v>
      </c>
      <c r="AV24" s="60">
        <v>1</v>
      </c>
      <c r="AW24" s="413">
        <v>0.25</v>
      </c>
      <c r="AX24" s="60">
        <v>1</v>
      </c>
      <c r="AY24" s="413">
        <v>0.25</v>
      </c>
      <c r="AZ24" s="60">
        <v>1</v>
      </c>
      <c r="BA24" s="415">
        <v>0.25</v>
      </c>
      <c r="BB24" s="47">
        <v>1</v>
      </c>
      <c r="BC24" s="415">
        <v>0.25</v>
      </c>
      <c r="BD24" s="54">
        <v>1</v>
      </c>
      <c r="BE24" s="60">
        <v>1</v>
      </c>
      <c r="BF24" s="60">
        <v>1</v>
      </c>
      <c r="BG24" s="49">
        <v>0</v>
      </c>
      <c r="BH24" s="333">
        <f t="shared" si="1"/>
        <v>1</v>
      </c>
      <c r="BI24" s="453">
        <f t="shared" si="2"/>
        <v>1</v>
      </c>
      <c r="BJ24" s="334">
        <f t="shared" si="3"/>
        <v>1</v>
      </c>
      <c r="BK24" s="453">
        <f t="shared" si="4"/>
        <v>1</v>
      </c>
      <c r="BL24" s="334">
        <f t="shared" si="5"/>
        <v>1</v>
      </c>
      <c r="BM24" s="453">
        <f t="shared" si="6"/>
        <v>1</v>
      </c>
      <c r="BN24" s="334">
        <f t="shared" si="7"/>
        <v>0</v>
      </c>
      <c r="BO24" s="453">
        <f t="shared" si="8"/>
        <v>0</v>
      </c>
      <c r="BP24" s="685">
        <f t="shared" si="28"/>
        <v>0.75</v>
      </c>
      <c r="BQ24" s="453">
        <f t="shared" si="9"/>
        <v>0.75</v>
      </c>
      <c r="BR24" s="633">
        <f t="shared" si="10"/>
        <v>0.75</v>
      </c>
      <c r="BS24" s="55">
        <v>0</v>
      </c>
      <c r="BT24" s="60">
        <v>0</v>
      </c>
      <c r="BU24" s="60">
        <v>0</v>
      </c>
      <c r="BV24" s="125" t="str">
        <f t="shared" si="15"/>
        <v xml:space="preserve"> -</v>
      </c>
      <c r="BW24" s="378" t="str">
        <f t="shared" si="16"/>
        <v xml:space="preserve"> -</v>
      </c>
      <c r="BX24" s="54">
        <v>281600</v>
      </c>
      <c r="BY24" s="60">
        <v>281600</v>
      </c>
      <c r="BZ24" s="60">
        <v>0</v>
      </c>
      <c r="CA24" s="125">
        <f t="shared" si="17"/>
        <v>1</v>
      </c>
      <c r="CB24" s="378" t="str">
        <f t="shared" si="18"/>
        <v xml:space="preserve"> -</v>
      </c>
      <c r="CC24" s="55">
        <v>74554</v>
      </c>
      <c r="CD24" s="60">
        <v>125771.52</v>
      </c>
      <c r="CE24" s="60">
        <v>0</v>
      </c>
      <c r="CF24" s="125">
        <f t="shared" si="19"/>
        <v>1.6869855406819219</v>
      </c>
      <c r="CG24" s="378" t="str">
        <f t="shared" si="20"/>
        <v xml:space="preserve"> -</v>
      </c>
      <c r="CH24" s="54">
        <v>100000</v>
      </c>
      <c r="CI24" s="60">
        <v>0</v>
      </c>
      <c r="CJ24" s="60">
        <v>0</v>
      </c>
      <c r="CK24" s="125">
        <f t="shared" si="21"/>
        <v>0</v>
      </c>
      <c r="CL24" s="378" t="str">
        <f t="shared" si="22"/>
        <v xml:space="preserve"> -</v>
      </c>
      <c r="CM24" s="517">
        <f t="shared" si="23"/>
        <v>456154</v>
      </c>
      <c r="CN24" s="518">
        <f t="shared" si="24"/>
        <v>407371.52000000002</v>
      </c>
      <c r="CO24" s="518">
        <f t="shared" si="25"/>
        <v>0</v>
      </c>
      <c r="CP24" s="504">
        <f t="shared" si="26"/>
        <v>0.89305699390995152</v>
      </c>
      <c r="CQ24" s="378" t="str">
        <f t="shared" si="27"/>
        <v xml:space="preserve"> -</v>
      </c>
      <c r="CR24" s="591" t="s">
        <v>1220</v>
      </c>
      <c r="CS24" s="99" t="s">
        <v>1226</v>
      </c>
      <c r="CT24" s="102" t="s">
        <v>1970</v>
      </c>
    </row>
    <row r="25" spans="2:98" ht="30" customHeight="1">
      <c r="B25" s="994"/>
      <c r="C25" s="990"/>
      <c r="D25" s="944"/>
      <c r="E25" s="947"/>
      <c r="F25" s="956" t="s">
        <v>220</v>
      </c>
      <c r="G25" s="837">
        <v>62.4</v>
      </c>
      <c r="H25" s="840">
        <v>80</v>
      </c>
      <c r="I25" s="911">
        <f>+H25-G25</f>
        <v>17.600000000000001</v>
      </c>
      <c r="J25" s="837">
        <v>62.4</v>
      </c>
      <c r="K25" s="839">
        <f>+J25-G25</f>
        <v>0</v>
      </c>
      <c r="L25" s="838"/>
      <c r="M25" s="840">
        <v>80</v>
      </c>
      <c r="N25" s="839">
        <f>+M25-J25</f>
        <v>17.600000000000001</v>
      </c>
      <c r="O25" s="841"/>
      <c r="P25" s="840">
        <v>80</v>
      </c>
      <c r="Q25" s="839">
        <f>+P25-M25</f>
        <v>0</v>
      </c>
      <c r="R25" s="841"/>
      <c r="S25" s="971">
        <v>80</v>
      </c>
      <c r="T25" s="834">
        <f>+S25-P25</f>
        <v>0</v>
      </c>
      <c r="U25" s="885"/>
      <c r="V25" s="868">
        <v>65.099999999999994</v>
      </c>
      <c r="W25" s="825">
        <f>+IF(V25=0,0,V25-G25)</f>
        <v>2.6999999999999957</v>
      </c>
      <c r="X25" s="837">
        <v>65.099999999999994</v>
      </c>
      <c r="Y25" s="825">
        <f>+IF(X25=0,0,X25-V25)</f>
        <v>0</v>
      </c>
      <c r="Z25" s="840"/>
      <c r="AA25" s="825">
        <f>+IF(Z25=0,0,Z25-X25)</f>
        <v>0</v>
      </c>
      <c r="AB25" s="827"/>
      <c r="AC25" s="834">
        <f>+IF(AB25=0,0,AB25-Z25)</f>
        <v>0</v>
      </c>
      <c r="AD25" s="794" t="str">
        <f>+IF(K25=0," -",W25/K25)</f>
        <v xml:space="preserve"> -</v>
      </c>
      <c r="AE25" s="777" t="str">
        <f>+IF(K25=0," -",IF(AD25&gt;100%,100%,AD25))</f>
        <v xml:space="preserve"> -</v>
      </c>
      <c r="AF25" s="787">
        <f>+IF(N25=0," -",Y25/N25)</f>
        <v>0</v>
      </c>
      <c r="AG25" s="777">
        <f>+IF(N25=0," -",IF(AF25&gt;100%,100%,AF25))</f>
        <v>0</v>
      </c>
      <c r="AH25" s="787" t="str">
        <f>+IF(Q25=0," -",AA25/Q25)</f>
        <v xml:space="preserve"> -</v>
      </c>
      <c r="AI25" s="777" t="str">
        <f>+IF(Q25=0," -",IF(AH25&gt;100%,100%,AH25))</f>
        <v xml:space="preserve"> -</v>
      </c>
      <c r="AJ25" s="787" t="str">
        <f>+IF(T25=0," -",AC25/T25)</f>
        <v xml:space="preserve"> -</v>
      </c>
      <c r="AK25" s="777" t="str">
        <f>+IF(T25=0," -",IF(AJ25&gt;100%,100%,AJ25))</f>
        <v xml:space="preserve"> -</v>
      </c>
      <c r="AL25" s="787">
        <f>+SUM(AC25,AA25,Y25,W25)/I25</f>
        <v>0.15340909090909066</v>
      </c>
      <c r="AM25" s="777">
        <f>+IF(AL25&gt;100%,100%,IF(AL25&lt;0%,0%,AL25))</f>
        <v>0.15340909090909066</v>
      </c>
      <c r="AN25" s="787"/>
      <c r="AO25" s="950"/>
      <c r="AP25" s="939"/>
      <c r="AQ25" s="230" t="s">
        <v>35</v>
      </c>
      <c r="AR25" s="281">
        <v>0</v>
      </c>
      <c r="AS25" s="27" t="s">
        <v>1237</v>
      </c>
      <c r="AT25" s="40">
        <v>0</v>
      </c>
      <c r="AU25" s="60">
        <v>1</v>
      </c>
      <c r="AV25" s="60">
        <v>1</v>
      </c>
      <c r="AW25" s="413">
        <v>0.25</v>
      </c>
      <c r="AX25" s="60">
        <v>1</v>
      </c>
      <c r="AY25" s="413">
        <v>0.25</v>
      </c>
      <c r="AZ25" s="60">
        <v>1</v>
      </c>
      <c r="BA25" s="415">
        <v>0.25</v>
      </c>
      <c r="BB25" s="47">
        <v>1</v>
      </c>
      <c r="BC25" s="415">
        <v>0.25</v>
      </c>
      <c r="BD25" s="54">
        <v>0</v>
      </c>
      <c r="BE25" s="60">
        <v>1</v>
      </c>
      <c r="BF25" s="60">
        <v>0</v>
      </c>
      <c r="BG25" s="49">
        <v>0</v>
      </c>
      <c r="BH25" s="333">
        <f t="shared" si="1"/>
        <v>0</v>
      </c>
      <c r="BI25" s="453">
        <f t="shared" si="2"/>
        <v>0</v>
      </c>
      <c r="BJ25" s="334">
        <f t="shared" si="3"/>
        <v>1</v>
      </c>
      <c r="BK25" s="453">
        <f t="shared" si="4"/>
        <v>1</v>
      </c>
      <c r="BL25" s="334">
        <f t="shared" si="5"/>
        <v>0</v>
      </c>
      <c r="BM25" s="453">
        <f t="shared" si="6"/>
        <v>0</v>
      </c>
      <c r="BN25" s="334">
        <f t="shared" si="7"/>
        <v>0</v>
      </c>
      <c r="BO25" s="453">
        <f t="shared" si="8"/>
        <v>0</v>
      </c>
      <c r="BP25" s="685">
        <f t="shared" si="28"/>
        <v>0.25</v>
      </c>
      <c r="BQ25" s="453">
        <f t="shared" si="9"/>
        <v>0.25</v>
      </c>
      <c r="BR25" s="633">
        <f t="shared" si="10"/>
        <v>0.25</v>
      </c>
      <c r="BS25" s="55">
        <v>0</v>
      </c>
      <c r="BT25" s="60">
        <v>0</v>
      </c>
      <c r="BU25" s="60">
        <v>0</v>
      </c>
      <c r="BV25" s="125" t="str">
        <f t="shared" si="15"/>
        <v xml:space="preserve"> -</v>
      </c>
      <c r="BW25" s="378" t="str">
        <f t="shared" si="16"/>
        <v xml:space="preserve"> -</v>
      </c>
      <c r="BX25" s="54">
        <v>0</v>
      </c>
      <c r="BY25" s="60">
        <v>0</v>
      </c>
      <c r="BZ25" s="60">
        <v>0</v>
      </c>
      <c r="CA25" s="125" t="str">
        <f t="shared" si="17"/>
        <v xml:space="preserve"> -</v>
      </c>
      <c r="CB25" s="378" t="str">
        <f t="shared" si="18"/>
        <v xml:space="preserve"> -</v>
      </c>
      <c r="CC25" s="55">
        <v>0</v>
      </c>
      <c r="CD25" s="60">
        <v>0</v>
      </c>
      <c r="CE25" s="60">
        <v>0</v>
      </c>
      <c r="CF25" s="125" t="str">
        <f t="shared" si="19"/>
        <v xml:space="preserve"> -</v>
      </c>
      <c r="CG25" s="378" t="str">
        <f t="shared" si="20"/>
        <v xml:space="preserve"> -</v>
      </c>
      <c r="CH25" s="54">
        <v>25000</v>
      </c>
      <c r="CI25" s="60">
        <v>0</v>
      </c>
      <c r="CJ25" s="60">
        <v>0</v>
      </c>
      <c r="CK25" s="125">
        <f t="shared" si="21"/>
        <v>0</v>
      </c>
      <c r="CL25" s="378" t="str">
        <f t="shared" si="22"/>
        <v xml:space="preserve"> -</v>
      </c>
      <c r="CM25" s="515">
        <f t="shared" si="23"/>
        <v>25000</v>
      </c>
      <c r="CN25" s="516">
        <f t="shared" si="24"/>
        <v>0</v>
      </c>
      <c r="CO25" s="516">
        <f t="shared" si="25"/>
        <v>0</v>
      </c>
      <c r="CP25" s="506">
        <f t="shared" si="26"/>
        <v>0</v>
      </c>
      <c r="CQ25" s="377" t="str">
        <f t="shared" si="27"/>
        <v xml:space="preserve"> -</v>
      </c>
      <c r="CR25" s="591" t="s">
        <v>1220</v>
      </c>
      <c r="CS25" s="99" t="s">
        <v>1226</v>
      </c>
      <c r="CT25" s="102" t="s">
        <v>1965</v>
      </c>
    </row>
    <row r="26" spans="2:98" ht="45.75" customHeight="1">
      <c r="B26" s="994"/>
      <c r="C26" s="990"/>
      <c r="D26" s="944"/>
      <c r="E26" s="947"/>
      <c r="F26" s="956"/>
      <c r="G26" s="837"/>
      <c r="H26" s="840"/>
      <c r="I26" s="912"/>
      <c r="J26" s="837"/>
      <c r="K26" s="888"/>
      <c r="L26" s="915"/>
      <c r="M26" s="840"/>
      <c r="N26" s="888"/>
      <c r="O26" s="889"/>
      <c r="P26" s="840"/>
      <c r="Q26" s="888"/>
      <c r="R26" s="889"/>
      <c r="S26" s="971"/>
      <c r="T26" s="835"/>
      <c r="U26" s="886"/>
      <c r="V26" s="869"/>
      <c r="W26" s="825"/>
      <c r="X26" s="837"/>
      <c r="Y26" s="825"/>
      <c r="Z26" s="840"/>
      <c r="AA26" s="825"/>
      <c r="AB26" s="827"/>
      <c r="AC26" s="835"/>
      <c r="AD26" s="795"/>
      <c r="AE26" s="778"/>
      <c r="AF26" s="788"/>
      <c r="AG26" s="778"/>
      <c r="AH26" s="788"/>
      <c r="AI26" s="778"/>
      <c r="AJ26" s="788"/>
      <c r="AK26" s="778"/>
      <c r="AL26" s="788"/>
      <c r="AM26" s="778"/>
      <c r="AN26" s="788"/>
      <c r="AO26" s="950"/>
      <c r="AP26" s="939"/>
      <c r="AQ26" s="230" t="s">
        <v>36</v>
      </c>
      <c r="AR26" s="281">
        <v>0</v>
      </c>
      <c r="AS26" s="27" t="s">
        <v>1238</v>
      </c>
      <c r="AT26" s="40">
        <v>0</v>
      </c>
      <c r="AU26" s="60">
        <v>1</v>
      </c>
      <c r="AV26" s="60">
        <v>1</v>
      </c>
      <c r="AW26" s="413">
        <v>0.25</v>
      </c>
      <c r="AX26" s="60">
        <v>1</v>
      </c>
      <c r="AY26" s="413">
        <v>0.25</v>
      </c>
      <c r="AZ26" s="60">
        <v>1</v>
      </c>
      <c r="BA26" s="415">
        <v>0.25</v>
      </c>
      <c r="BB26" s="47">
        <v>1</v>
      </c>
      <c r="BC26" s="415">
        <v>0.25</v>
      </c>
      <c r="BD26" s="54">
        <v>0</v>
      </c>
      <c r="BE26" s="60">
        <v>0.67</v>
      </c>
      <c r="BF26" s="60">
        <v>1</v>
      </c>
      <c r="BG26" s="49">
        <v>0</v>
      </c>
      <c r="BH26" s="333">
        <f t="shared" si="1"/>
        <v>0</v>
      </c>
      <c r="BI26" s="453">
        <f t="shared" si="2"/>
        <v>0</v>
      </c>
      <c r="BJ26" s="334">
        <f t="shared" si="3"/>
        <v>0.67</v>
      </c>
      <c r="BK26" s="453">
        <f t="shared" si="4"/>
        <v>0.67</v>
      </c>
      <c r="BL26" s="334">
        <f t="shared" si="5"/>
        <v>1</v>
      </c>
      <c r="BM26" s="453">
        <f t="shared" si="6"/>
        <v>1</v>
      </c>
      <c r="BN26" s="334">
        <f t="shared" si="7"/>
        <v>0</v>
      </c>
      <c r="BO26" s="453">
        <f t="shared" si="8"/>
        <v>0</v>
      </c>
      <c r="BP26" s="685">
        <f t="shared" si="28"/>
        <v>0.41749999999999998</v>
      </c>
      <c r="BQ26" s="453">
        <f t="shared" si="9"/>
        <v>0.41749999999999998</v>
      </c>
      <c r="BR26" s="633">
        <f t="shared" si="10"/>
        <v>0.41749999999999998</v>
      </c>
      <c r="BS26" s="55">
        <v>0</v>
      </c>
      <c r="BT26" s="60">
        <v>0</v>
      </c>
      <c r="BU26" s="60">
        <v>0</v>
      </c>
      <c r="BV26" s="125" t="str">
        <f t="shared" si="15"/>
        <v xml:space="preserve"> -</v>
      </c>
      <c r="BW26" s="378" t="str">
        <f t="shared" si="16"/>
        <v xml:space="preserve"> -</v>
      </c>
      <c r="BX26" s="54">
        <v>0</v>
      </c>
      <c r="BY26" s="60">
        <v>0</v>
      </c>
      <c r="BZ26" s="60">
        <v>0</v>
      </c>
      <c r="CA26" s="125" t="str">
        <f t="shared" si="17"/>
        <v xml:space="preserve"> -</v>
      </c>
      <c r="CB26" s="378" t="str">
        <f t="shared" si="18"/>
        <v xml:space="preserve"> -</v>
      </c>
      <c r="CC26" s="55">
        <v>0</v>
      </c>
      <c r="CD26" s="60">
        <v>0</v>
      </c>
      <c r="CE26" s="60">
        <v>0</v>
      </c>
      <c r="CF26" s="125" t="str">
        <f t="shared" si="19"/>
        <v xml:space="preserve"> -</v>
      </c>
      <c r="CG26" s="378" t="str">
        <f t="shared" si="20"/>
        <v xml:space="preserve"> -</v>
      </c>
      <c r="CH26" s="54">
        <v>25000</v>
      </c>
      <c r="CI26" s="60">
        <v>0</v>
      </c>
      <c r="CJ26" s="60">
        <v>0</v>
      </c>
      <c r="CK26" s="125">
        <f t="shared" si="21"/>
        <v>0</v>
      </c>
      <c r="CL26" s="378" t="str">
        <f t="shared" si="22"/>
        <v xml:space="preserve"> -</v>
      </c>
      <c r="CM26" s="517">
        <f t="shared" si="23"/>
        <v>25000</v>
      </c>
      <c r="CN26" s="518">
        <f t="shared" si="24"/>
        <v>0</v>
      </c>
      <c r="CO26" s="518">
        <f t="shared" si="25"/>
        <v>0</v>
      </c>
      <c r="CP26" s="504">
        <f t="shared" si="26"/>
        <v>0</v>
      </c>
      <c r="CQ26" s="378" t="str">
        <f t="shared" si="27"/>
        <v xml:space="preserve"> -</v>
      </c>
      <c r="CR26" s="591" t="s">
        <v>1220</v>
      </c>
      <c r="CS26" s="99" t="s">
        <v>1226</v>
      </c>
      <c r="CT26" s="102" t="s">
        <v>1965</v>
      </c>
    </row>
    <row r="27" spans="2:98" ht="30" customHeight="1">
      <c r="B27" s="994"/>
      <c r="C27" s="990"/>
      <c r="D27" s="944"/>
      <c r="E27" s="947"/>
      <c r="F27" s="956"/>
      <c r="G27" s="837"/>
      <c r="H27" s="840"/>
      <c r="I27" s="912"/>
      <c r="J27" s="837"/>
      <c r="K27" s="888"/>
      <c r="L27" s="915"/>
      <c r="M27" s="840"/>
      <c r="N27" s="888"/>
      <c r="O27" s="889"/>
      <c r="P27" s="840"/>
      <c r="Q27" s="888"/>
      <c r="R27" s="889"/>
      <c r="S27" s="971"/>
      <c r="T27" s="835"/>
      <c r="U27" s="886"/>
      <c r="V27" s="869"/>
      <c r="W27" s="825"/>
      <c r="X27" s="837"/>
      <c r="Y27" s="825"/>
      <c r="Z27" s="840"/>
      <c r="AA27" s="825"/>
      <c r="AB27" s="827"/>
      <c r="AC27" s="835"/>
      <c r="AD27" s="795"/>
      <c r="AE27" s="778"/>
      <c r="AF27" s="788"/>
      <c r="AG27" s="778"/>
      <c r="AH27" s="788"/>
      <c r="AI27" s="778"/>
      <c r="AJ27" s="788"/>
      <c r="AK27" s="778"/>
      <c r="AL27" s="788"/>
      <c r="AM27" s="778"/>
      <c r="AN27" s="788"/>
      <c r="AO27" s="950"/>
      <c r="AP27" s="939"/>
      <c r="AQ27" s="230" t="s">
        <v>37</v>
      </c>
      <c r="AR27" s="281" t="s">
        <v>1217</v>
      </c>
      <c r="AS27" s="27" t="s">
        <v>1239</v>
      </c>
      <c r="AT27" s="40">
        <v>0</v>
      </c>
      <c r="AU27" s="60">
        <v>1</v>
      </c>
      <c r="AV27" s="60">
        <v>1</v>
      </c>
      <c r="AW27" s="413">
        <v>0.25</v>
      </c>
      <c r="AX27" s="60">
        <v>1</v>
      </c>
      <c r="AY27" s="413">
        <v>0.25</v>
      </c>
      <c r="AZ27" s="60">
        <v>1</v>
      </c>
      <c r="BA27" s="415">
        <v>0.25</v>
      </c>
      <c r="BB27" s="47">
        <v>1</v>
      </c>
      <c r="BC27" s="415">
        <v>0.25</v>
      </c>
      <c r="BD27" s="54">
        <v>0</v>
      </c>
      <c r="BE27" s="60">
        <v>1</v>
      </c>
      <c r="BF27" s="60">
        <v>1</v>
      </c>
      <c r="BG27" s="49">
        <v>0</v>
      </c>
      <c r="BH27" s="333">
        <f t="shared" si="1"/>
        <v>0</v>
      </c>
      <c r="BI27" s="453">
        <f t="shared" si="2"/>
        <v>0</v>
      </c>
      <c r="BJ27" s="334">
        <f t="shared" si="3"/>
        <v>1</v>
      </c>
      <c r="BK27" s="453">
        <f t="shared" si="4"/>
        <v>1</v>
      </c>
      <c r="BL27" s="334">
        <f t="shared" si="5"/>
        <v>1</v>
      </c>
      <c r="BM27" s="453">
        <f t="shared" si="6"/>
        <v>1</v>
      </c>
      <c r="BN27" s="334">
        <f t="shared" si="7"/>
        <v>0</v>
      </c>
      <c r="BO27" s="453">
        <f t="shared" si="8"/>
        <v>0</v>
      </c>
      <c r="BP27" s="685">
        <f t="shared" si="28"/>
        <v>0.5</v>
      </c>
      <c r="BQ27" s="453">
        <f t="shared" si="9"/>
        <v>0.5</v>
      </c>
      <c r="BR27" s="633">
        <f t="shared" si="10"/>
        <v>0.5</v>
      </c>
      <c r="BS27" s="55">
        <v>0</v>
      </c>
      <c r="BT27" s="60">
        <v>0</v>
      </c>
      <c r="BU27" s="60">
        <v>0</v>
      </c>
      <c r="BV27" s="125" t="str">
        <f t="shared" si="15"/>
        <v xml:space="preserve"> -</v>
      </c>
      <c r="BW27" s="378" t="str">
        <f t="shared" si="16"/>
        <v xml:space="preserve"> -</v>
      </c>
      <c r="BX27" s="54">
        <v>0</v>
      </c>
      <c r="BY27" s="60">
        <v>0</v>
      </c>
      <c r="BZ27" s="60">
        <v>0</v>
      </c>
      <c r="CA27" s="125" t="str">
        <f t="shared" si="17"/>
        <v xml:space="preserve"> -</v>
      </c>
      <c r="CB27" s="378" t="str">
        <f t="shared" si="18"/>
        <v xml:space="preserve"> -</v>
      </c>
      <c r="CC27" s="55">
        <v>0</v>
      </c>
      <c r="CD27" s="60">
        <v>0</v>
      </c>
      <c r="CE27" s="60">
        <v>0</v>
      </c>
      <c r="CF27" s="125" t="str">
        <f t="shared" si="19"/>
        <v xml:space="preserve"> -</v>
      </c>
      <c r="CG27" s="378" t="str">
        <f t="shared" si="20"/>
        <v xml:space="preserve"> -</v>
      </c>
      <c r="CH27" s="54">
        <v>0</v>
      </c>
      <c r="CI27" s="60">
        <v>0</v>
      </c>
      <c r="CJ27" s="60">
        <v>0</v>
      </c>
      <c r="CK27" s="125" t="str">
        <f t="shared" si="21"/>
        <v xml:space="preserve"> -</v>
      </c>
      <c r="CL27" s="378" t="str">
        <f t="shared" si="22"/>
        <v xml:space="preserve"> -</v>
      </c>
      <c r="CM27" s="515">
        <f t="shared" si="23"/>
        <v>0</v>
      </c>
      <c r="CN27" s="516">
        <f t="shared" si="24"/>
        <v>0</v>
      </c>
      <c r="CO27" s="516">
        <f t="shared" si="25"/>
        <v>0</v>
      </c>
      <c r="CP27" s="506" t="str">
        <f t="shared" si="26"/>
        <v xml:space="preserve"> -</v>
      </c>
      <c r="CQ27" s="377" t="str">
        <f t="shared" si="27"/>
        <v xml:space="preserve"> -</v>
      </c>
      <c r="CR27" s="591" t="s">
        <v>1220</v>
      </c>
      <c r="CS27" s="99" t="s">
        <v>1226</v>
      </c>
      <c r="CT27" s="102" t="s">
        <v>1965</v>
      </c>
    </row>
    <row r="28" spans="2:98" ht="30" customHeight="1">
      <c r="B28" s="994"/>
      <c r="C28" s="990"/>
      <c r="D28" s="944"/>
      <c r="E28" s="947"/>
      <c r="F28" s="956"/>
      <c r="G28" s="837"/>
      <c r="H28" s="840"/>
      <c r="I28" s="912"/>
      <c r="J28" s="837"/>
      <c r="K28" s="888"/>
      <c r="L28" s="915"/>
      <c r="M28" s="840"/>
      <c r="N28" s="888"/>
      <c r="O28" s="889"/>
      <c r="P28" s="840"/>
      <c r="Q28" s="888"/>
      <c r="R28" s="889"/>
      <c r="S28" s="971"/>
      <c r="T28" s="835"/>
      <c r="U28" s="886"/>
      <c r="V28" s="869"/>
      <c r="W28" s="825"/>
      <c r="X28" s="837"/>
      <c r="Y28" s="825"/>
      <c r="Z28" s="840"/>
      <c r="AA28" s="825"/>
      <c r="AB28" s="827"/>
      <c r="AC28" s="835"/>
      <c r="AD28" s="795"/>
      <c r="AE28" s="778"/>
      <c r="AF28" s="788"/>
      <c r="AG28" s="778"/>
      <c r="AH28" s="788"/>
      <c r="AI28" s="778"/>
      <c r="AJ28" s="788"/>
      <c r="AK28" s="778"/>
      <c r="AL28" s="788"/>
      <c r="AM28" s="778"/>
      <c r="AN28" s="788"/>
      <c r="AO28" s="950"/>
      <c r="AP28" s="939"/>
      <c r="AQ28" s="230" t="s">
        <v>38</v>
      </c>
      <c r="AR28" s="281">
        <v>0</v>
      </c>
      <c r="AS28" s="27" t="s">
        <v>1240</v>
      </c>
      <c r="AT28" s="40">
        <v>0</v>
      </c>
      <c r="AU28" s="60">
        <v>1</v>
      </c>
      <c r="AV28" s="60">
        <v>1</v>
      </c>
      <c r="AW28" s="413">
        <v>0.25</v>
      </c>
      <c r="AX28" s="60">
        <v>1</v>
      </c>
      <c r="AY28" s="413">
        <v>0.25</v>
      </c>
      <c r="AZ28" s="60">
        <v>1</v>
      </c>
      <c r="BA28" s="415">
        <v>0.25</v>
      </c>
      <c r="BB28" s="47">
        <v>1</v>
      </c>
      <c r="BC28" s="415">
        <v>0.25</v>
      </c>
      <c r="BD28" s="54">
        <v>0</v>
      </c>
      <c r="BE28" s="60">
        <v>0.5</v>
      </c>
      <c r="BF28" s="60">
        <v>0</v>
      </c>
      <c r="BG28" s="49">
        <v>0</v>
      </c>
      <c r="BH28" s="333">
        <f t="shared" si="1"/>
        <v>0</v>
      </c>
      <c r="BI28" s="453">
        <f t="shared" si="2"/>
        <v>0</v>
      </c>
      <c r="BJ28" s="334">
        <f t="shared" si="3"/>
        <v>0.5</v>
      </c>
      <c r="BK28" s="453">
        <f t="shared" si="4"/>
        <v>0.5</v>
      </c>
      <c r="BL28" s="334">
        <f t="shared" si="5"/>
        <v>0</v>
      </c>
      <c r="BM28" s="453">
        <f t="shared" si="6"/>
        <v>0</v>
      </c>
      <c r="BN28" s="334">
        <f t="shared" si="7"/>
        <v>0</v>
      </c>
      <c r="BO28" s="453">
        <f t="shared" si="8"/>
        <v>0</v>
      </c>
      <c r="BP28" s="685">
        <f t="shared" si="28"/>
        <v>0.125</v>
      </c>
      <c r="BQ28" s="453">
        <f t="shared" si="9"/>
        <v>0.125</v>
      </c>
      <c r="BR28" s="633">
        <f t="shared" si="10"/>
        <v>0.125</v>
      </c>
      <c r="BS28" s="55">
        <v>0</v>
      </c>
      <c r="BT28" s="60">
        <v>0</v>
      </c>
      <c r="BU28" s="60">
        <v>0</v>
      </c>
      <c r="BV28" s="125" t="str">
        <f t="shared" si="15"/>
        <v xml:space="preserve"> -</v>
      </c>
      <c r="BW28" s="378" t="str">
        <f t="shared" si="16"/>
        <v xml:space="preserve"> -</v>
      </c>
      <c r="BX28" s="54">
        <v>0</v>
      </c>
      <c r="BY28" s="60">
        <v>0</v>
      </c>
      <c r="BZ28" s="60">
        <v>0</v>
      </c>
      <c r="CA28" s="125" t="str">
        <f t="shared" si="17"/>
        <v xml:space="preserve"> -</v>
      </c>
      <c r="CB28" s="378" t="str">
        <f t="shared" si="18"/>
        <v xml:space="preserve"> -</v>
      </c>
      <c r="CC28" s="55">
        <v>0</v>
      </c>
      <c r="CD28" s="60">
        <v>0</v>
      </c>
      <c r="CE28" s="60">
        <v>0</v>
      </c>
      <c r="CF28" s="125" t="str">
        <f t="shared" si="19"/>
        <v xml:space="preserve"> -</v>
      </c>
      <c r="CG28" s="378" t="str">
        <f t="shared" si="20"/>
        <v xml:space="preserve"> -</v>
      </c>
      <c r="CH28" s="54">
        <v>25000</v>
      </c>
      <c r="CI28" s="60">
        <v>0</v>
      </c>
      <c r="CJ28" s="60">
        <v>0</v>
      </c>
      <c r="CK28" s="125">
        <f t="shared" si="21"/>
        <v>0</v>
      </c>
      <c r="CL28" s="378" t="str">
        <f t="shared" si="22"/>
        <v xml:space="preserve"> -</v>
      </c>
      <c r="CM28" s="517">
        <f t="shared" si="23"/>
        <v>25000</v>
      </c>
      <c r="CN28" s="518">
        <f t="shared" si="24"/>
        <v>0</v>
      </c>
      <c r="CO28" s="518">
        <f t="shared" si="25"/>
        <v>0</v>
      </c>
      <c r="CP28" s="504">
        <f t="shared" si="26"/>
        <v>0</v>
      </c>
      <c r="CQ28" s="378" t="str">
        <f t="shared" si="27"/>
        <v xml:space="preserve"> -</v>
      </c>
      <c r="CR28" s="591" t="s">
        <v>1220</v>
      </c>
      <c r="CS28" s="99" t="s">
        <v>1226</v>
      </c>
      <c r="CT28" s="102" t="s">
        <v>1965</v>
      </c>
    </row>
    <row r="29" spans="2:98" ht="30" customHeight="1">
      <c r="B29" s="994"/>
      <c r="C29" s="990"/>
      <c r="D29" s="944"/>
      <c r="E29" s="947"/>
      <c r="F29" s="956"/>
      <c r="G29" s="837"/>
      <c r="H29" s="840"/>
      <c r="I29" s="912"/>
      <c r="J29" s="837"/>
      <c r="K29" s="888"/>
      <c r="L29" s="915"/>
      <c r="M29" s="840"/>
      <c r="N29" s="888"/>
      <c r="O29" s="889"/>
      <c r="P29" s="840"/>
      <c r="Q29" s="888"/>
      <c r="R29" s="889"/>
      <c r="S29" s="971"/>
      <c r="T29" s="835"/>
      <c r="U29" s="886"/>
      <c r="V29" s="869"/>
      <c r="W29" s="825"/>
      <c r="X29" s="837"/>
      <c r="Y29" s="825"/>
      <c r="Z29" s="840"/>
      <c r="AA29" s="825"/>
      <c r="AB29" s="827"/>
      <c r="AC29" s="835"/>
      <c r="AD29" s="795"/>
      <c r="AE29" s="778"/>
      <c r="AF29" s="788"/>
      <c r="AG29" s="778"/>
      <c r="AH29" s="788"/>
      <c r="AI29" s="778"/>
      <c r="AJ29" s="788"/>
      <c r="AK29" s="778"/>
      <c r="AL29" s="788"/>
      <c r="AM29" s="778"/>
      <c r="AN29" s="788"/>
      <c r="AO29" s="950"/>
      <c r="AP29" s="939"/>
      <c r="AQ29" s="230" t="s">
        <v>39</v>
      </c>
      <c r="AR29" s="281">
        <v>0</v>
      </c>
      <c r="AS29" s="27" t="s">
        <v>1241</v>
      </c>
      <c r="AT29" s="40">
        <v>1</v>
      </c>
      <c r="AU29" s="60">
        <v>1</v>
      </c>
      <c r="AV29" s="60">
        <v>1</v>
      </c>
      <c r="AW29" s="413">
        <v>0.25</v>
      </c>
      <c r="AX29" s="60">
        <v>1</v>
      </c>
      <c r="AY29" s="413">
        <v>0.25</v>
      </c>
      <c r="AZ29" s="60">
        <v>1</v>
      </c>
      <c r="BA29" s="415">
        <v>0.25</v>
      </c>
      <c r="BB29" s="47">
        <v>1</v>
      </c>
      <c r="BC29" s="415">
        <v>0.25</v>
      </c>
      <c r="BD29" s="54">
        <v>1</v>
      </c>
      <c r="BE29" s="60">
        <v>0.5</v>
      </c>
      <c r="BF29" s="60">
        <v>0</v>
      </c>
      <c r="BG29" s="49">
        <v>0</v>
      </c>
      <c r="BH29" s="333">
        <f t="shared" si="1"/>
        <v>1</v>
      </c>
      <c r="BI29" s="453">
        <f t="shared" si="2"/>
        <v>1</v>
      </c>
      <c r="BJ29" s="334">
        <f t="shared" si="3"/>
        <v>0.5</v>
      </c>
      <c r="BK29" s="453">
        <f t="shared" si="4"/>
        <v>0.5</v>
      </c>
      <c r="BL29" s="334">
        <f t="shared" si="5"/>
        <v>0</v>
      </c>
      <c r="BM29" s="453">
        <f t="shared" si="6"/>
        <v>0</v>
      </c>
      <c r="BN29" s="334">
        <f t="shared" si="7"/>
        <v>0</v>
      </c>
      <c r="BO29" s="453">
        <f t="shared" si="8"/>
        <v>0</v>
      </c>
      <c r="BP29" s="685">
        <f t="shared" si="28"/>
        <v>0.375</v>
      </c>
      <c r="BQ29" s="453">
        <f t="shared" si="9"/>
        <v>0.375</v>
      </c>
      <c r="BR29" s="633">
        <f t="shared" si="10"/>
        <v>0.375</v>
      </c>
      <c r="BS29" s="55">
        <v>0</v>
      </c>
      <c r="BT29" s="60">
        <v>0</v>
      </c>
      <c r="BU29" s="60">
        <v>0</v>
      </c>
      <c r="BV29" s="125" t="str">
        <f t="shared" si="15"/>
        <v xml:space="preserve"> -</v>
      </c>
      <c r="BW29" s="378" t="str">
        <f t="shared" si="16"/>
        <v xml:space="preserve"> -</v>
      </c>
      <c r="BX29" s="54">
        <v>0</v>
      </c>
      <c r="BY29" s="60">
        <v>0</v>
      </c>
      <c r="BZ29" s="60">
        <v>0</v>
      </c>
      <c r="CA29" s="125" t="str">
        <f t="shared" si="17"/>
        <v xml:space="preserve"> -</v>
      </c>
      <c r="CB29" s="378" t="str">
        <f t="shared" si="18"/>
        <v xml:space="preserve"> -</v>
      </c>
      <c r="CC29" s="55">
        <v>0</v>
      </c>
      <c r="CD29" s="60">
        <v>0</v>
      </c>
      <c r="CE29" s="60">
        <v>0</v>
      </c>
      <c r="CF29" s="125" t="str">
        <f t="shared" si="19"/>
        <v xml:space="preserve"> -</v>
      </c>
      <c r="CG29" s="378" t="str">
        <f t="shared" si="20"/>
        <v xml:space="preserve"> -</v>
      </c>
      <c r="CH29" s="54">
        <v>25000</v>
      </c>
      <c r="CI29" s="60">
        <v>0</v>
      </c>
      <c r="CJ29" s="60">
        <v>0</v>
      </c>
      <c r="CK29" s="125">
        <f t="shared" si="21"/>
        <v>0</v>
      </c>
      <c r="CL29" s="378" t="str">
        <f t="shared" si="22"/>
        <v xml:space="preserve"> -</v>
      </c>
      <c r="CM29" s="515">
        <f t="shared" si="23"/>
        <v>25000</v>
      </c>
      <c r="CN29" s="516">
        <f t="shared" si="24"/>
        <v>0</v>
      </c>
      <c r="CO29" s="516">
        <f t="shared" si="25"/>
        <v>0</v>
      </c>
      <c r="CP29" s="506">
        <f t="shared" si="26"/>
        <v>0</v>
      </c>
      <c r="CQ29" s="377" t="str">
        <f t="shared" si="27"/>
        <v xml:space="preserve"> -</v>
      </c>
      <c r="CR29" s="591" t="s">
        <v>1220</v>
      </c>
      <c r="CS29" s="99" t="s">
        <v>1226</v>
      </c>
      <c r="CT29" s="102" t="s">
        <v>1965</v>
      </c>
    </row>
    <row r="30" spans="2:98" ht="30" customHeight="1">
      <c r="B30" s="994"/>
      <c r="C30" s="990"/>
      <c r="D30" s="944"/>
      <c r="E30" s="947"/>
      <c r="F30" s="956"/>
      <c r="G30" s="837"/>
      <c r="H30" s="840"/>
      <c r="I30" s="912"/>
      <c r="J30" s="837"/>
      <c r="K30" s="888"/>
      <c r="L30" s="915"/>
      <c r="M30" s="840"/>
      <c r="N30" s="888"/>
      <c r="O30" s="889"/>
      <c r="P30" s="840"/>
      <c r="Q30" s="888"/>
      <c r="R30" s="889"/>
      <c r="S30" s="971"/>
      <c r="T30" s="835"/>
      <c r="U30" s="886"/>
      <c r="V30" s="869"/>
      <c r="W30" s="825"/>
      <c r="X30" s="837"/>
      <c r="Y30" s="825"/>
      <c r="Z30" s="840"/>
      <c r="AA30" s="825"/>
      <c r="AB30" s="827"/>
      <c r="AC30" s="835"/>
      <c r="AD30" s="795"/>
      <c r="AE30" s="778"/>
      <c r="AF30" s="788"/>
      <c r="AG30" s="778"/>
      <c r="AH30" s="788"/>
      <c r="AI30" s="778"/>
      <c r="AJ30" s="788"/>
      <c r="AK30" s="778"/>
      <c r="AL30" s="788"/>
      <c r="AM30" s="778"/>
      <c r="AN30" s="788"/>
      <c r="AO30" s="950"/>
      <c r="AP30" s="939"/>
      <c r="AQ30" s="27" t="s">
        <v>40</v>
      </c>
      <c r="AR30" s="9" t="s">
        <v>1217</v>
      </c>
      <c r="AS30" s="27" t="s">
        <v>1242</v>
      </c>
      <c r="AT30" s="40">
        <v>0</v>
      </c>
      <c r="AU30" s="60">
        <v>1</v>
      </c>
      <c r="AV30" s="60">
        <v>0</v>
      </c>
      <c r="AW30" s="413">
        <f t="shared" si="11"/>
        <v>0</v>
      </c>
      <c r="AX30" s="60">
        <v>1</v>
      </c>
      <c r="AY30" s="413">
        <f t="shared" si="12"/>
        <v>1</v>
      </c>
      <c r="AZ30" s="60">
        <v>0</v>
      </c>
      <c r="BA30" s="415">
        <f t="shared" si="13"/>
        <v>0</v>
      </c>
      <c r="BB30" s="47">
        <v>0</v>
      </c>
      <c r="BC30" s="415">
        <f t="shared" si="14"/>
        <v>0</v>
      </c>
      <c r="BD30" s="54">
        <v>0</v>
      </c>
      <c r="BE30" s="60">
        <v>0</v>
      </c>
      <c r="BF30" s="60">
        <v>0</v>
      </c>
      <c r="BG30" s="49">
        <v>0</v>
      </c>
      <c r="BH30" s="333" t="str">
        <f t="shared" si="1"/>
        <v xml:space="preserve"> -</v>
      </c>
      <c r="BI30" s="453" t="str">
        <f t="shared" si="2"/>
        <v xml:space="preserve"> -</v>
      </c>
      <c r="BJ30" s="334">
        <f t="shared" si="3"/>
        <v>0</v>
      </c>
      <c r="BK30" s="453">
        <f t="shared" si="4"/>
        <v>0</v>
      </c>
      <c r="BL30" s="334" t="str">
        <f t="shared" si="5"/>
        <v xml:space="preserve"> -</v>
      </c>
      <c r="BM30" s="453" t="str">
        <f t="shared" si="6"/>
        <v xml:space="preserve"> -</v>
      </c>
      <c r="BN30" s="334" t="str">
        <f t="shared" si="7"/>
        <v xml:space="preserve"> -</v>
      </c>
      <c r="BO30" s="453" t="str">
        <f t="shared" si="8"/>
        <v xml:space="preserve"> -</v>
      </c>
      <c r="BP30" s="685">
        <f>+SUM(BD30:BG30)/AU30</f>
        <v>0</v>
      </c>
      <c r="BQ30" s="453">
        <f t="shared" si="9"/>
        <v>0</v>
      </c>
      <c r="BR30" s="633">
        <f t="shared" si="10"/>
        <v>0</v>
      </c>
      <c r="BS30" s="55">
        <v>0</v>
      </c>
      <c r="BT30" s="60">
        <v>0</v>
      </c>
      <c r="BU30" s="60">
        <v>0</v>
      </c>
      <c r="BV30" s="125" t="str">
        <f t="shared" si="15"/>
        <v xml:space="preserve"> -</v>
      </c>
      <c r="BW30" s="378" t="str">
        <f t="shared" si="16"/>
        <v xml:space="preserve"> -</v>
      </c>
      <c r="BX30" s="54">
        <v>0</v>
      </c>
      <c r="BY30" s="60">
        <v>0</v>
      </c>
      <c r="BZ30" s="60">
        <v>0</v>
      </c>
      <c r="CA30" s="125" t="str">
        <f t="shared" si="17"/>
        <v xml:space="preserve"> -</v>
      </c>
      <c r="CB30" s="378" t="str">
        <f t="shared" si="18"/>
        <v xml:space="preserve"> -</v>
      </c>
      <c r="CC30" s="55">
        <v>0</v>
      </c>
      <c r="CD30" s="60">
        <v>0</v>
      </c>
      <c r="CE30" s="60">
        <v>0</v>
      </c>
      <c r="CF30" s="125" t="str">
        <f t="shared" si="19"/>
        <v xml:space="preserve"> -</v>
      </c>
      <c r="CG30" s="378" t="str">
        <f t="shared" si="20"/>
        <v xml:space="preserve"> -</v>
      </c>
      <c r="CH30" s="54">
        <v>0</v>
      </c>
      <c r="CI30" s="60">
        <v>0</v>
      </c>
      <c r="CJ30" s="60">
        <v>0</v>
      </c>
      <c r="CK30" s="125" t="str">
        <f t="shared" si="21"/>
        <v xml:space="preserve"> -</v>
      </c>
      <c r="CL30" s="378" t="str">
        <f t="shared" si="22"/>
        <v xml:space="preserve"> -</v>
      </c>
      <c r="CM30" s="517">
        <f t="shared" si="23"/>
        <v>0</v>
      </c>
      <c r="CN30" s="518">
        <f t="shared" si="24"/>
        <v>0</v>
      </c>
      <c r="CO30" s="518">
        <f t="shared" si="25"/>
        <v>0</v>
      </c>
      <c r="CP30" s="504" t="str">
        <f t="shared" si="26"/>
        <v xml:space="preserve"> -</v>
      </c>
      <c r="CQ30" s="378" t="str">
        <f t="shared" si="27"/>
        <v xml:space="preserve"> -</v>
      </c>
      <c r="CR30" s="591" t="s">
        <v>1220</v>
      </c>
      <c r="CS30" s="99" t="s">
        <v>1226</v>
      </c>
      <c r="CT30" s="102" t="s">
        <v>1971</v>
      </c>
    </row>
    <row r="31" spans="2:98" ht="30" customHeight="1">
      <c r="B31" s="994"/>
      <c r="C31" s="990"/>
      <c r="D31" s="944"/>
      <c r="E31" s="947"/>
      <c r="F31" s="956"/>
      <c r="G31" s="837"/>
      <c r="H31" s="840"/>
      <c r="I31" s="912"/>
      <c r="J31" s="837"/>
      <c r="K31" s="888"/>
      <c r="L31" s="915"/>
      <c r="M31" s="840"/>
      <c r="N31" s="888"/>
      <c r="O31" s="889"/>
      <c r="P31" s="840"/>
      <c r="Q31" s="888"/>
      <c r="R31" s="889"/>
      <c r="S31" s="971"/>
      <c r="T31" s="835"/>
      <c r="U31" s="886"/>
      <c r="V31" s="869"/>
      <c r="W31" s="825"/>
      <c r="X31" s="837"/>
      <c r="Y31" s="825"/>
      <c r="Z31" s="840"/>
      <c r="AA31" s="825"/>
      <c r="AB31" s="827"/>
      <c r="AC31" s="835"/>
      <c r="AD31" s="795"/>
      <c r="AE31" s="778"/>
      <c r="AF31" s="788"/>
      <c r="AG31" s="778"/>
      <c r="AH31" s="788"/>
      <c r="AI31" s="778"/>
      <c r="AJ31" s="788"/>
      <c r="AK31" s="778"/>
      <c r="AL31" s="788"/>
      <c r="AM31" s="778"/>
      <c r="AN31" s="788"/>
      <c r="AO31" s="950"/>
      <c r="AP31" s="939"/>
      <c r="AQ31" s="27" t="s">
        <v>41</v>
      </c>
      <c r="AR31" s="9" t="s">
        <v>1217</v>
      </c>
      <c r="AS31" s="27" t="s">
        <v>1243</v>
      </c>
      <c r="AT31" s="40">
        <v>0</v>
      </c>
      <c r="AU31" s="60">
        <v>1</v>
      </c>
      <c r="AV31" s="60">
        <v>0</v>
      </c>
      <c r="AW31" s="413">
        <f t="shared" si="11"/>
        <v>0</v>
      </c>
      <c r="AX31" s="60">
        <v>1</v>
      </c>
      <c r="AY31" s="413">
        <f t="shared" si="12"/>
        <v>1</v>
      </c>
      <c r="AZ31" s="60">
        <v>0</v>
      </c>
      <c r="BA31" s="415">
        <f t="shared" si="13"/>
        <v>0</v>
      </c>
      <c r="BB31" s="47">
        <v>0</v>
      </c>
      <c r="BC31" s="415">
        <f t="shared" si="14"/>
        <v>0</v>
      </c>
      <c r="BD31" s="54">
        <v>0</v>
      </c>
      <c r="BE31" s="60">
        <v>0</v>
      </c>
      <c r="BF31" s="60">
        <v>0</v>
      </c>
      <c r="BG31" s="49">
        <v>0</v>
      </c>
      <c r="BH31" s="333" t="str">
        <f t="shared" si="1"/>
        <v xml:space="preserve"> -</v>
      </c>
      <c r="BI31" s="453" t="str">
        <f t="shared" si="2"/>
        <v xml:space="preserve"> -</v>
      </c>
      <c r="BJ31" s="334">
        <f t="shared" si="3"/>
        <v>0</v>
      </c>
      <c r="BK31" s="453">
        <f t="shared" si="4"/>
        <v>0</v>
      </c>
      <c r="BL31" s="334" t="str">
        <f t="shared" si="5"/>
        <v xml:space="preserve"> -</v>
      </c>
      <c r="BM31" s="453" t="str">
        <f t="shared" si="6"/>
        <v xml:space="preserve"> -</v>
      </c>
      <c r="BN31" s="334" t="str">
        <f t="shared" si="7"/>
        <v xml:space="preserve"> -</v>
      </c>
      <c r="BO31" s="453" t="str">
        <f t="shared" si="8"/>
        <v xml:space="preserve"> -</v>
      </c>
      <c r="BP31" s="685">
        <f>+SUM(BD31:BG31)/AU31</f>
        <v>0</v>
      </c>
      <c r="BQ31" s="453">
        <f t="shared" si="9"/>
        <v>0</v>
      </c>
      <c r="BR31" s="633">
        <f t="shared" si="10"/>
        <v>0</v>
      </c>
      <c r="BS31" s="55">
        <v>0</v>
      </c>
      <c r="BT31" s="60">
        <v>0</v>
      </c>
      <c r="BU31" s="60">
        <v>0</v>
      </c>
      <c r="BV31" s="125" t="str">
        <f t="shared" si="15"/>
        <v xml:space="preserve"> -</v>
      </c>
      <c r="BW31" s="378" t="str">
        <f t="shared" si="16"/>
        <v xml:space="preserve"> -</v>
      </c>
      <c r="BX31" s="54">
        <v>0</v>
      </c>
      <c r="BY31" s="60">
        <v>0</v>
      </c>
      <c r="BZ31" s="60">
        <v>0</v>
      </c>
      <c r="CA31" s="125" t="str">
        <f t="shared" si="17"/>
        <v xml:space="preserve"> -</v>
      </c>
      <c r="CB31" s="378" t="str">
        <f t="shared" si="18"/>
        <v xml:space="preserve"> -</v>
      </c>
      <c r="CC31" s="55">
        <v>0</v>
      </c>
      <c r="CD31" s="60">
        <v>0</v>
      </c>
      <c r="CE31" s="60">
        <v>0</v>
      </c>
      <c r="CF31" s="125" t="str">
        <f t="shared" si="19"/>
        <v xml:space="preserve"> -</v>
      </c>
      <c r="CG31" s="378" t="str">
        <f t="shared" si="20"/>
        <v xml:space="preserve"> -</v>
      </c>
      <c r="CH31" s="54">
        <v>0</v>
      </c>
      <c r="CI31" s="60">
        <v>0</v>
      </c>
      <c r="CJ31" s="60">
        <v>0</v>
      </c>
      <c r="CK31" s="125" t="str">
        <f t="shared" si="21"/>
        <v xml:space="preserve"> -</v>
      </c>
      <c r="CL31" s="378" t="str">
        <f t="shared" si="22"/>
        <v xml:space="preserve"> -</v>
      </c>
      <c r="CM31" s="515">
        <f t="shared" si="23"/>
        <v>0</v>
      </c>
      <c r="CN31" s="516">
        <f t="shared" si="24"/>
        <v>0</v>
      </c>
      <c r="CO31" s="516">
        <f t="shared" si="25"/>
        <v>0</v>
      </c>
      <c r="CP31" s="506" t="str">
        <f t="shared" si="26"/>
        <v xml:space="preserve"> -</v>
      </c>
      <c r="CQ31" s="377" t="str">
        <f t="shared" si="27"/>
        <v xml:space="preserve"> -</v>
      </c>
      <c r="CR31" s="591" t="s">
        <v>1220</v>
      </c>
      <c r="CS31" s="99" t="s">
        <v>1226</v>
      </c>
      <c r="CT31" s="102" t="s">
        <v>1971</v>
      </c>
    </row>
    <row r="32" spans="2:98" ht="45.75" customHeight="1">
      <c r="B32" s="994"/>
      <c r="C32" s="990"/>
      <c r="D32" s="944"/>
      <c r="E32" s="947"/>
      <c r="F32" s="956"/>
      <c r="G32" s="837"/>
      <c r="H32" s="840"/>
      <c r="I32" s="912"/>
      <c r="J32" s="837"/>
      <c r="K32" s="888"/>
      <c r="L32" s="915"/>
      <c r="M32" s="840"/>
      <c r="N32" s="888"/>
      <c r="O32" s="889"/>
      <c r="P32" s="840"/>
      <c r="Q32" s="888"/>
      <c r="R32" s="889"/>
      <c r="S32" s="971"/>
      <c r="T32" s="835"/>
      <c r="U32" s="886"/>
      <c r="V32" s="869"/>
      <c r="W32" s="825"/>
      <c r="X32" s="837"/>
      <c r="Y32" s="825"/>
      <c r="Z32" s="840"/>
      <c r="AA32" s="825"/>
      <c r="AB32" s="827"/>
      <c r="AC32" s="835"/>
      <c r="AD32" s="795"/>
      <c r="AE32" s="778"/>
      <c r="AF32" s="788"/>
      <c r="AG32" s="778"/>
      <c r="AH32" s="788"/>
      <c r="AI32" s="778"/>
      <c r="AJ32" s="788"/>
      <c r="AK32" s="778"/>
      <c r="AL32" s="788"/>
      <c r="AM32" s="778"/>
      <c r="AN32" s="788"/>
      <c r="AO32" s="950"/>
      <c r="AP32" s="939"/>
      <c r="AQ32" s="27" t="s">
        <v>42</v>
      </c>
      <c r="AR32" s="9">
        <v>2210289</v>
      </c>
      <c r="AS32" s="27" t="s">
        <v>1244</v>
      </c>
      <c r="AT32" s="40">
        <v>0</v>
      </c>
      <c r="AU32" s="60">
        <v>48</v>
      </c>
      <c r="AV32" s="60">
        <v>4</v>
      </c>
      <c r="AW32" s="413">
        <f t="shared" si="11"/>
        <v>8.3333333333333329E-2</v>
      </c>
      <c r="AX32" s="60">
        <v>15</v>
      </c>
      <c r="AY32" s="413">
        <f t="shared" si="12"/>
        <v>0.3125</v>
      </c>
      <c r="AZ32" s="60">
        <v>14</v>
      </c>
      <c r="BA32" s="415">
        <f t="shared" si="13"/>
        <v>0.29166666666666669</v>
      </c>
      <c r="BB32" s="47">
        <v>15</v>
      </c>
      <c r="BC32" s="415">
        <f t="shared" si="14"/>
        <v>0.3125</v>
      </c>
      <c r="BD32" s="54">
        <v>3</v>
      </c>
      <c r="BE32" s="60">
        <v>19</v>
      </c>
      <c r="BF32" s="60">
        <v>20</v>
      </c>
      <c r="BG32" s="49">
        <v>0</v>
      </c>
      <c r="BH32" s="333">
        <f t="shared" si="1"/>
        <v>0.75</v>
      </c>
      <c r="BI32" s="453">
        <f t="shared" si="2"/>
        <v>0.75</v>
      </c>
      <c r="BJ32" s="334">
        <f t="shared" si="3"/>
        <v>1.2666666666666666</v>
      </c>
      <c r="BK32" s="453">
        <f t="shared" si="4"/>
        <v>1</v>
      </c>
      <c r="BL32" s="334">
        <f t="shared" si="5"/>
        <v>1.4285714285714286</v>
      </c>
      <c r="BM32" s="453">
        <f t="shared" si="6"/>
        <v>1</v>
      </c>
      <c r="BN32" s="334">
        <f t="shared" si="7"/>
        <v>0</v>
      </c>
      <c r="BO32" s="453">
        <f t="shared" si="8"/>
        <v>0</v>
      </c>
      <c r="BP32" s="685">
        <f>+SUM(BD32:BG32)/AU32</f>
        <v>0.875</v>
      </c>
      <c r="BQ32" s="453">
        <f t="shared" si="9"/>
        <v>0.875</v>
      </c>
      <c r="BR32" s="633">
        <f t="shared" si="10"/>
        <v>0.875</v>
      </c>
      <c r="BS32" s="55">
        <v>0</v>
      </c>
      <c r="BT32" s="60">
        <v>0</v>
      </c>
      <c r="BU32" s="60">
        <v>0</v>
      </c>
      <c r="BV32" s="125" t="str">
        <f t="shared" si="15"/>
        <v xml:space="preserve"> -</v>
      </c>
      <c r="BW32" s="378" t="str">
        <f t="shared" si="16"/>
        <v xml:space="preserve"> -</v>
      </c>
      <c r="BX32" s="54">
        <v>0</v>
      </c>
      <c r="BY32" s="60">
        <v>0</v>
      </c>
      <c r="BZ32" s="60">
        <v>0</v>
      </c>
      <c r="CA32" s="125" t="str">
        <f t="shared" si="17"/>
        <v xml:space="preserve"> -</v>
      </c>
      <c r="CB32" s="378" t="str">
        <f t="shared" si="18"/>
        <v xml:space="preserve"> -</v>
      </c>
      <c r="CC32" s="55">
        <v>45000</v>
      </c>
      <c r="CD32" s="60">
        <v>45000</v>
      </c>
      <c r="CE32" s="60">
        <v>0</v>
      </c>
      <c r="CF32" s="125">
        <f t="shared" si="19"/>
        <v>1</v>
      </c>
      <c r="CG32" s="378" t="str">
        <f t="shared" si="20"/>
        <v xml:space="preserve"> -</v>
      </c>
      <c r="CH32" s="54">
        <v>0</v>
      </c>
      <c r="CI32" s="60">
        <v>0</v>
      </c>
      <c r="CJ32" s="60">
        <v>0</v>
      </c>
      <c r="CK32" s="125" t="str">
        <f t="shared" si="21"/>
        <v xml:space="preserve"> -</v>
      </c>
      <c r="CL32" s="378" t="str">
        <f t="shared" si="22"/>
        <v xml:space="preserve"> -</v>
      </c>
      <c r="CM32" s="517">
        <f t="shared" si="23"/>
        <v>45000</v>
      </c>
      <c r="CN32" s="518">
        <f t="shared" si="24"/>
        <v>45000</v>
      </c>
      <c r="CO32" s="518">
        <f t="shared" si="25"/>
        <v>0</v>
      </c>
      <c r="CP32" s="504">
        <f t="shared" si="26"/>
        <v>1</v>
      </c>
      <c r="CQ32" s="378" t="str">
        <f t="shared" si="27"/>
        <v xml:space="preserve"> -</v>
      </c>
      <c r="CR32" s="591" t="s">
        <v>1220</v>
      </c>
      <c r="CS32" s="99" t="s">
        <v>1226</v>
      </c>
      <c r="CT32" s="102" t="s">
        <v>1964</v>
      </c>
    </row>
    <row r="33" spans="2:98" ht="45.75" customHeight="1">
      <c r="B33" s="994"/>
      <c r="C33" s="990"/>
      <c r="D33" s="944"/>
      <c r="E33" s="947"/>
      <c r="F33" s="956"/>
      <c r="G33" s="837"/>
      <c r="H33" s="840"/>
      <c r="I33" s="912"/>
      <c r="J33" s="837"/>
      <c r="K33" s="888"/>
      <c r="L33" s="915"/>
      <c r="M33" s="840"/>
      <c r="N33" s="888"/>
      <c r="O33" s="889"/>
      <c r="P33" s="840"/>
      <c r="Q33" s="888"/>
      <c r="R33" s="889"/>
      <c r="S33" s="971"/>
      <c r="T33" s="835"/>
      <c r="U33" s="886"/>
      <c r="V33" s="869"/>
      <c r="W33" s="825"/>
      <c r="X33" s="837"/>
      <c r="Y33" s="825"/>
      <c r="Z33" s="840"/>
      <c r="AA33" s="825"/>
      <c r="AB33" s="827"/>
      <c r="AC33" s="835"/>
      <c r="AD33" s="795"/>
      <c r="AE33" s="778"/>
      <c r="AF33" s="788"/>
      <c r="AG33" s="778"/>
      <c r="AH33" s="788"/>
      <c r="AI33" s="778"/>
      <c r="AJ33" s="788"/>
      <c r="AK33" s="778"/>
      <c r="AL33" s="788"/>
      <c r="AM33" s="778"/>
      <c r="AN33" s="788"/>
      <c r="AO33" s="950"/>
      <c r="AP33" s="939"/>
      <c r="AQ33" s="230" t="s">
        <v>43</v>
      </c>
      <c r="AR33" s="231" t="s">
        <v>1217</v>
      </c>
      <c r="AS33" s="27" t="s">
        <v>1245</v>
      </c>
      <c r="AT33" s="40">
        <v>0</v>
      </c>
      <c r="AU33" s="60">
        <v>1</v>
      </c>
      <c r="AV33" s="60">
        <v>0</v>
      </c>
      <c r="AW33" s="413">
        <v>0</v>
      </c>
      <c r="AX33" s="60">
        <v>1</v>
      </c>
      <c r="AY33" s="413">
        <v>0.33</v>
      </c>
      <c r="AZ33" s="60">
        <v>1</v>
      </c>
      <c r="BA33" s="415">
        <v>0.33</v>
      </c>
      <c r="BB33" s="47">
        <v>1</v>
      </c>
      <c r="BC33" s="415">
        <v>0.34</v>
      </c>
      <c r="BD33" s="54">
        <v>0.33</v>
      </c>
      <c r="BE33" s="60">
        <v>1</v>
      </c>
      <c r="BF33" s="60">
        <v>1</v>
      </c>
      <c r="BG33" s="49">
        <v>0</v>
      </c>
      <c r="BH33" s="333" t="str">
        <f t="shared" si="1"/>
        <v xml:space="preserve"> -</v>
      </c>
      <c r="BI33" s="453" t="str">
        <f t="shared" si="2"/>
        <v xml:space="preserve"> -</v>
      </c>
      <c r="BJ33" s="334">
        <f t="shared" si="3"/>
        <v>1</v>
      </c>
      <c r="BK33" s="453">
        <f t="shared" si="4"/>
        <v>1</v>
      </c>
      <c r="BL33" s="334">
        <f t="shared" si="5"/>
        <v>1</v>
      </c>
      <c r="BM33" s="453">
        <f t="shared" si="6"/>
        <v>1</v>
      </c>
      <c r="BN33" s="334">
        <f t="shared" si="7"/>
        <v>0</v>
      </c>
      <c r="BO33" s="453">
        <f t="shared" si="8"/>
        <v>0</v>
      </c>
      <c r="BP33" s="685">
        <f>+AVERAGE(BE33:BG33)/AU33</f>
        <v>0.66666666666666663</v>
      </c>
      <c r="BQ33" s="453">
        <f t="shared" si="9"/>
        <v>0.66666666666666663</v>
      </c>
      <c r="BR33" s="633">
        <f t="shared" si="10"/>
        <v>0.66666666666666663</v>
      </c>
      <c r="BS33" s="55">
        <v>0</v>
      </c>
      <c r="BT33" s="60">
        <v>0</v>
      </c>
      <c r="BU33" s="60">
        <v>0</v>
      </c>
      <c r="BV33" s="125" t="str">
        <f t="shared" si="15"/>
        <v xml:space="preserve"> -</v>
      </c>
      <c r="BW33" s="378" t="str">
        <f t="shared" si="16"/>
        <v xml:space="preserve"> -</v>
      </c>
      <c r="BX33" s="54">
        <v>0</v>
      </c>
      <c r="BY33" s="60">
        <v>0</v>
      </c>
      <c r="BZ33" s="60">
        <v>0</v>
      </c>
      <c r="CA33" s="125" t="str">
        <f t="shared" si="17"/>
        <v xml:space="preserve"> -</v>
      </c>
      <c r="CB33" s="378" t="str">
        <f t="shared" si="18"/>
        <v xml:space="preserve"> -</v>
      </c>
      <c r="CC33" s="55">
        <v>0</v>
      </c>
      <c r="CD33" s="60">
        <v>0</v>
      </c>
      <c r="CE33" s="60">
        <v>0</v>
      </c>
      <c r="CF33" s="125" t="str">
        <f t="shared" si="19"/>
        <v xml:space="preserve"> -</v>
      </c>
      <c r="CG33" s="378" t="str">
        <f t="shared" si="20"/>
        <v xml:space="preserve"> -</v>
      </c>
      <c r="CH33" s="54">
        <v>0</v>
      </c>
      <c r="CI33" s="60">
        <v>0</v>
      </c>
      <c r="CJ33" s="60">
        <v>0</v>
      </c>
      <c r="CK33" s="125" t="str">
        <f t="shared" si="21"/>
        <v xml:space="preserve"> -</v>
      </c>
      <c r="CL33" s="378" t="str">
        <f t="shared" si="22"/>
        <v xml:space="preserve"> -</v>
      </c>
      <c r="CM33" s="515">
        <f t="shared" si="23"/>
        <v>0</v>
      </c>
      <c r="CN33" s="516">
        <f t="shared" si="24"/>
        <v>0</v>
      </c>
      <c r="CO33" s="516">
        <f t="shared" si="25"/>
        <v>0</v>
      </c>
      <c r="CP33" s="506" t="str">
        <f t="shared" si="26"/>
        <v xml:space="preserve"> -</v>
      </c>
      <c r="CQ33" s="377" t="str">
        <f t="shared" si="27"/>
        <v xml:space="preserve"> -</v>
      </c>
      <c r="CR33" s="591" t="s">
        <v>1220</v>
      </c>
      <c r="CS33" s="99" t="s">
        <v>1226</v>
      </c>
      <c r="CT33" s="102" t="s">
        <v>1972</v>
      </c>
    </row>
    <row r="34" spans="2:98" ht="60" customHeight="1" thickBot="1">
      <c r="B34" s="994"/>
      <c r="C34" s="990"/>
      <c r="D34" s="944"/>
      <c r="E34" s="947"/>
      <c r="F34" s="956"/>
      <c r="G34" s="837"/>
      <c r="H34" s="840"/>
      <c r="I34" s="912"/>
      <c r="J34" s="837"/>
      <c r="K34" s="888"/>
      <c r="L34" s="915"/>
      <c r="M34" s="840"/>
      <c r="N34" s="888"/>
      <c r="O34" s="889"/>
      <c r="P34" s="840"/>
      <c r="Q34" s="888"/>
      <c r="R34" s="889"/>
      <c r="S34" s="971"/>
      <c r="T34" s="835"/>
      <c r="U34" s="886"/>
      <c r="V34" s="869"/>
      <c r="W34" s="825"/>
      <c r="X34" s="837"/>
      <c r="Y34" s="825"/>
      <c r="Z34" s="840"/>
      <c r="AA34" s="825"/>
      <c r="AB34" s="827"/>
      <c r="AC34" s="835"/>
      <c r="AD34" s="795"/>
      <c r="AE34" s="778"/>
      <c r="AF34" s="788"/>
      <c r="AG34" s="778"/>
      <c r="AH34" s="788"/>
      <c r="AI34" s="778"/>
      <c r="AJ34" s="788"/>
      <c r="AK34" s="778"/>
      <c r="AL34" s="788"/>
      <c r="AM34" s="778"/>
      <c r="AN34" s="788"/>
      <c r="AO34" s="951"/>
      <c r="AP34" s="940"/>
      <c r="AQ34" s="234" t="s">
        <v>44</v>
      </c>
      <c r="AR34" s="235" t="s">
        <v>1217</v>
      </c>
      <c r="AS34" s="29" t="s">
        <v>1246</v>
      </c>
      <c r="AT34" s="44">
        <v>0</v>
      </c>
      <c r="AU34" s="105">
        <v>1</v>
      </c>
      <c r="AV34" s="105">
        <v>0</v>
      </c>
      <c r="AW34" s="416">
        <v>0</v>
      </c>
      <c r="AX34" s="105">
        <v>1</v>
      </c>
      <c r="AY34" s="416">
        <v>0.33</v>
      </c>
      <c r="AZ34" s="105">
        <v>1</v>
      </c>
      <c r="BA34" s="417">
        <v>0.33</v>
      </c>
      <c r="BB34" s="50">
        <v>1</v>
      </c>
      <c r="BC34" s="417">
        <v>0.34</v>
      </c>
      <c r="BD34" s="62">
        <v>0.5</v>
      </c>
      <c r="BE34" s="92">
        <v>1</v>
      </c>
      <c r="BF34" s="92">
        <v>1</v>
      </c>
      <c r="BG34" s="70">
        <v>0</v>
      </c>
      <c r="BH34" s="331" t="str">
        <f t="shared" si="1"/>
        <v xml:space="preserve"> -</v>
      </c>
      <c r="BI34" s="457" t="str">
        <f t="shared" si="2"/>
        <v xml:space="preserve"> -</v>
      </c>
      <c r="BJ34" s="332">
        <f t="shared" si="3"/>
        <v>1</v>
      </c>
      <c r="BK34" s="457">
        <f t="shared" si="4"/>
        <v>1</v>
      </c>
      <c r="BL34" s="332">
        <f t="shared" si="5"/>
        <v>1</v>
      </c>
      <c r="BM34" s="457">
        <f t="shared" si="6"/>
        <v>1</v>
      </c>
      <c r="BN34" s="332">
        <f t="shared" si="7"/>
        <v>0</v>
      </c>
      <c r="BO34" s="457">
        <f t="shared" si="8"/>
        <v>0</v>
      </c>
      <c r="BP34" s="686">
        <f t="shared" si="28"/>
        <v>0.625</v>
      </c>
      <c r="BQ34" s="457">
        <f t="shared" si="9"/>
        <v>0.625</v>
      </c>
      <c r="BR34" s="634">
        <f t="shared" si="10"/>
        <v>0.625</v>
      </c>
      <c r="BS34" s="62">
        <v>0</v>
      </c>
      <c r="BT34" s="92">
        <v>0</v>
      </c>
      <c r="BU34" s="92">
        <v>0</v>
      </c>
      <c r="BV34" s="148" t="str">
        <f t="shared" si="15"/>
        <v xml:space="preserve"> -</v>
      </c>
      <c r="BW34" s="385" t="str">
        <f t="shared" si="16"/>
        <v xml:space="preserve"> -</v>
      </c>
      <c r="BX34" s="62">
        <v>0</v>
      </c>
      <c r="BY34" s="92">
        <v>0</v>
      </c>
      <c r="BZ34" s="92">
        <v>0</v>
      </c>
      <c r="CA34" s="148" t="str">
        <f t="shared" si="17"/>
        <v xml:space="preserve"> -</v>
      </c>
      <c r="CB34" s="385" t="str">
        <f t="shared" si="18"/>
        <v xml:space="preserve"> -</v>
      </c>
      <c r="CC34" s="63">
        <v>0</v>
      </c>
      <c r="CD34" s="92">
        <v>0</v>
      </c>
      <c r="CE34" s="92">
        <v>0</v>
      </c>
      <c r="CF34" s="148" t="str">
        <f t="shared" si="19"/>
        <v xml:space="preserve"> -</v>
      </c>
      <c r="CG34" s="385" t="str">
        <f t="shared" si="20"/>
        <v xml:space="preserve"> -</v>
      </c>
      <c r="CH34" s="62">
        <v>0</v>
      </c>
      <c r="CI34" s="92">
        <v>0</v>
      </c>
      <c r="CJ34" s="92">
        <v>0</v>
      </c>
      <c r="CK34" s="148" t="str">
        <f t="shared" si="21"/>
        <v xml:space="preserve"> -</v>
      </c>
      <c r="CL34" s="385" t="str">
        <f t="shared" si="22"/>
        <v xml:space="preserve"> -</v>
      </c>
      <c r="CM34" s="523">
        <f t="shared" si="23"/>
        <v>0</v>
      </c>
      <c r="CN34" s="524">
        <f t="shared" si="24"/>
        <v>0</v>
      </c>
      <c r="CO34" s="524">
        <f t="shared" si="25"/>
        <v>0</v>
      </c>
      <c r="CP34" s="505" t="str">
        <f t="shared" si="26"/>
        <v xml:space="preserve"> -</v>
      </c>
      <c r="CQ34" s="385" t="str">
        <f t="shared" si="27"/>
        <v xml:space="preserve"> -</v>
      </c>
      <c r="CR34" s="593" t="s">
        <v>1220</v>
      </c>
      <c r="CS34" s="213" t="s">
        <v>1226</v>
      </c>
      <c r="CT34" s="103" t="s">
        <v>1972</v>
      </c>
    </row>
    <row r="35" spans="2:98" ht="30" customHeight="1">
      <c r="B35" s="994"/>
      <c r="C35" s="990"/>
      <c r="D35" s="944"/>
      <c r="E35" s="947"/>
      <c r="F35" s="956"/>
      <c r="G35" s="837"/>
      <c r="H35" s="840"/>
      <c r="I35" s="912"/>
      <c r="J35" s="837"/>
      <c r="K35" s="888"/>
      <c r="L35" s="915"/>
      <c r="M35" s="840"/>
      <c r="N35" s="888"/>
      <c r="O35" s="889"/>
      <c r="P35" s="840"/>
      <c r="Q35" s="888"/>
      <c r="R35" s="889"/>
      <c r="S35" s="971"/>
      <c r="T35" s="835"/>
      <c r="U35" s="886"/>
      <c r="V35" s="869"/>
      <c r="W35" s="825"/>
      <c r="X35" s="837"/>
      <c r="Y35" s="825"/>
      <c r="Z35" s="840"/>
      <c r="AA35" s="825"/>
      <c r="AB35" s="827"/>
      <c r="AC35" s="835"/>
      <c r="AD35" s="795"/>
      <c r="AE35" s="778"/>
      <c r="AF35" s="788"/>
      <c r="AG35" s="778"/>
      <c r="AH35" s="788"/>
      <c r="AI35" s="778"/>
      <c r="AJ35" s="788"/>
      <c r="AK35" s="778"/>
      <c r="AL35" s="788"/>
      <c r="AM35" s="778"/>
      <c r="AN35" s="788"/>
      <c r="AO35" s="952">
        <f>+RESUMEN!J13</f>
        <v>0.77115384615384619</v>
      </c>
      <c r="AP35" s="941" t="s">
        <v>89</v>
      </c>
      <c r="AQ35" s="245" t="s">
        <v>45</v>
      </c>
      <c r="AR35" s="275">
        <v>2210216</v>
      </c>
      <c r="AS35" s="26" t="s">
        <v>1247</v>
      </c>
      <c r="AT35" s="42">
        <v>1</v>
      </c>
      <c r="AU35" s="93">
        <v>1</v>
      </c>
      <c r="AV35" s="93">
        <v>1</v>
      </c>
      <c r="AW35" s="412">
        <v>0.25</v>
      </c>
      <c r="AX35" s="93">
        <v>1</v>
      </c>
      <c r="AY35" s="412">
        <v>0.25</v>
      </c>
      <c r="AZ35" s="93">
        <v>1</v>
      </c>
      <c r="BA35" s="414">
        <v>0.25</v>
      </c>
      <c r="BB35" s="146">
        <v>1</v>
      </c>
      <c r="BC35" s="421">
        <v>0.25</v>
      </c>
      <c r="BD35" s="314">
        <v>1</v>
      </c>
      <c r="BE35" s="93">
        <v>1</v>
      </c>
      <c r="BF35" s="93">
        <v>1</v>
      </c>
      <c r="BG35" s="74">
        <v>0</v>
      </c>
      <c r="BH35" s="458">
        <f t="shared" si="1"/>
        <v>1</v>
      </c>
      <c r="BI35" s="459">
        <f t="shared" si="2"/>
        <v>1</v>
      </c>
      <c r="BJ35" s="460">
        <f t="shared" si="3"/>
        <v>1</v>
      </c>
      <c r="BK35" s="459">
        <f t="shared" si="4"/>
        <v>1</v>
      </c>
      <c r="BL35" s="460">
        <f t="shared" si="5"/>
        <v>1</v>
      </c>
      <c r="BM35" s="459">
        <f t="shared" si="6"/>
        <v>1</v>
      </c>
      <c r="BN35" s="460">
        <f t="shared" si="7"/>
        <v>0</v>
      </c>
      <c r="BO35" s="459">
        <f t="shared" si="8"/>
        <v>0</v>
      </c>
      <c r="BP35" s="687">
        <f t="shared" si="28"/>
        <v>0.75</v>
      </c>
      <c r="BQ35" s="459">
        <f t="shared" si="9"/>
        <v>0.75</v>
      </c>
      <c r="BR35" s="635">
        <f t="shared" si="10"/>
        <v>0.75</v>
      </c>
      <c r="BS35" s="52">
        <v>500000</v>
      </c>
      <c r="BT35" s="90">
        <v>483730</v>
      </c>
      <c r="BU35" s="90">
        <v>0</v>
      </c>
      <c r="BV35" s="146">
        <f t="shared" si="15"/>
        <v>0.96745999999999999</v>
      </c>
      <c r="BW35" s="384" t="str">
        <f t="shared" si="16"/>
        <v xml:space="preserve"> -</v>
      </c>
      <c r="BX35" s="52">
        <v>497805</v>
      </c>
      <c r="BY35" s="90">
        <v>496218</v>
      </c>
      <c r="BZ35" s="90">
        <v>0</v>
      </c>
      <c r="CA35" s="146">
        <f t="shared" si="17"/>
        <v>0.9968120047006358</v>
      </c>
      <c r="CB35" s="384" t="str">
        <f t="shared" si="18"/>
        <v xml:space="preserve"> -</v>
      </c>
      <c r="CC35" s="53">
        <v>758291</v>
      </c>
      <c r="CD35" s="90">
        <v>726630</v>
      </c>
      <c r="CE35" s="90">
        <v>0</v>
      </c>
      <c r="CF35" s="146">
        <f t="shared" si="19"/>
        <v>0.95824689993683165</v>
      </c>
      <c r="CG35" s="384" t="str">
        <f t="shared" si="20"/>
        <v xml:space="preserve"> -</v>
      </c>
      <c r="CH35" s="52">
        <v>912933</v>
      </c>
      <c r="CI35" s="90">
        <v>0</v>
      </c>
      <c r="CJ35" s="90">
        <v>0</v>
      </c>
      <c r="CK35" s="146">
        <f t="shared" si="21"/>
        <v>0</v>
      </c>
      <c r="CL35" s="384" t="str">
        <f t="shared" si="22"/>
        <v xml:space="preserve"> -</v>
      </c>
      <c r="CM35" s="521">
        <f t="shared" si="23"/>
        <v>2669029</v>
      </c>
      <c r="CN35" s="522">
        <f t="shared" si="24"/>
        <v>1706578</v>
      </c>
      <c r="CO35" s="522">
        <f t="shared" si="25"/>
        <v>0</v>
      </c>
      <c r="CP35" s="503">
        <f t="shared" si="26"/>
        <v>0.63940032124042112</v>
      </c>
      <c r="CQ35" s="384" t="str">
        <f t="shared" si="27"/>
        <v xml:space="preserve"> -</v>
      </c>
      <c r="CR35" s="590" t="s">
        <v>1220</v>
      </c>
      <c r="CS35" s="388" t="s">
        <v>1226</v>
      </c>
      <c r="CT35" s="101" t="s">
        <v>1965</v>
      </c>
    </row>
    <row r="36" spans="2:98" ht="30" customHeight="1">
      <c r="B36" s="994"/>
      <c r="C36" s="990"/>
      <c r="D36" s="944"/>
      <c r="E36" s="947"/>
      <c r="F36" s="956"/>
      <c r="G36" s="837"/>
      <c r="H36" s="840"/>
      <c r="I36" s="912"/>
      <c r="J36" s="837"/>
      <c r="K36" s="888"/>
      <c r="L36" s="915"/>
      <c r="M36" s="840"/>
      <c r="N36" s="888"/>
      <c r="O36" s="889"/>
      <c r="P36" s="840"/>
      <c r="Q36" s="888"/>
      <c r="R36" s="889"/>
      <c r="S36" s="971"/>
      <c r="T36" s="835"/>
      <c r="U36" s="886"/>
      <c r="V36" s="869"/>
      <c r="W36" s="825"/>
      <c r="X36" s="837"/>
      <c r="Y36" s="825"/>
      <c r="Z36" s="840"/>
      <c r="AA36" s="825"/>
      <c r="AB36" s="827"/>
      <c r="AC36" s="835"/>
      <c r="AD36" s="795"/>
      <c r="AE36" s="778"/>
      <c r="AF36" s="788"/>
      <c r="AG36" s="778"/>
      <c r="AH36" s="788"/>
      <c r="AI36" s="778"/>
      <c r="AJ36" s="788"/>
      <c r="AK36" s="778"/>
      <c r="AL36" s="788"/>
      <c r="AM36" s="778"/>
      <c r="AN36" s="788"/>
      <c r="AO36" s="950"/>
      <c r="AP36" s="939"/>
      <c r="AQ36" s="300" t="s">
        <v>46</v>
      </c>
      <c r="AR36" s="281">
        <v>2210706</v>
      </c>
      <c r="AS36" s="27" t="s">
        <v>1248</v>
      </c>
      <c r="AT36" s="40">
        <v>1</v>
      </c>
      <c r="AU36" s="60">
        <v>1</v>
      </c>
      <c r="AV36" s="60">
        <v>1</v>
      </c>
      <c r="AW36" s="413">
        <v>0.25</v>
      </c>
      <c r="AX36" s="60">
        <v>1</v>
      </c>
      <c r="AY36" s="413">
        <v>0.25</v>
      </c>
      <c r="AZ36" s="60">
        <v>1</v>
      </c>
      <c r="BA36" s="415">
        <v>0.25</v>
      </c>
      <c r="BB36" s="47">
        <v>1</v>
      </c>
      <c r="BC36" s="422">
        <v>0.25</v>
      </c>
      <c r="BD36" s="54">
        <v>1</v>
      </c>
      <c r="BE36" s="60">
        <v>1</v>
      </c>
      <c r="BF36" s="60">
        <v>1</v>
      </c>
      <c r="BG36" s="49">
        <v>0</v>
      </c>
      <c r="BH36" s="333">
        <f t="shared" si="1"/>
        <v>1</v>
      </c>
      <c r="BI36" s="453">
        <f t="shared" si="2"/>
        <v>1</v>
      </c>
      <c r="BJ36" s="334">
        <f t="shared" si="3"/>
        <v>1</v>
      </c>
      <c r="BK36" s="453">
        <f t="shared" si="4"/>
        <v>1</v>
      </c>
      <c r="BL36" s="334">
        <f t="shared" si="5"/>
        <v>1</v>
      </c>
      <c r="BM36" s="453">
        <f t="shared" si="6"/>
        <v>1</v>
      </c>
      <c r="BN36" s="334">
        <f t="shared" si="7"/>
        <v>0</v>
      </c>
      <c r="BO36" s="453">
        <f t="shared" si="8"/>
        <v>0</v>
      </c>
      <c r="BP36" s="685">
        <f t="shared" si="28"/>
        <v>0.75</v>
      </c>
      <c r="BQ36" s="453">
        <f t="shared" si="9"/>
        <v>0.75</v>
      </c>
      <c r="BR36" s="633">
        <f t="shared" si="10"/>
        <v>0.75</v>
      </c>
      <c r="BS36" s="54">
        <v>300000</v>
      </c>
      <c r="BT36" s="60">
        <v>246783</v>
      </c>
      <c r="BU36" s="60">
        <v>0</v>
      </c>
      <c r="BV36" s="125">
        <f t="shared" si="15"/>
        <v>0.82260999999999995</v>
      </c>
      <c r="BW36" s="378" t="str">
        <f t="shared" si="16"/>
        <v xml:space="preserve"> -</v>
      </c>
      <c r="BX36" s="54">
        <v>494004</v>
      </c>
      <c r="BY36" s="60">
        <v>479089</v>
      </c>
      <c r="BZ36" s="60">
        <v>0</v>
      </c>
      <c r="CA36" s="125">
        <f t="shared" si="17"/>
        <v>0.96980793677783983</v>
      </c>
      <c r="CB36" s="378" t="str">
        <f t="shared" si="18"/>
        <v xml:space="preserve"> -</v>
      </c>
      <c r="CC36" s="55">
        <v>2259200</v>
      </c>
      <c r="CD36" s="60">
        <v>2220921</v>
      </c>
      <c r="CE36" s="60">
        <v>0</v>
      </c>
      <c r="CF36" s="125">
        <f t="shared" si="19"/>
        <v>0.98305639164305947</v>
      </c>
      <c r="CG36" s="378" t="str">
        <f t="shared" si="20"/>
        <v xml:space="preserve"> -</v>
      </c>
      <c r="CH36" s="54">
        <v>0</v>
      </c>
      <c r="CI36" s="60">
        <v>0</v>
      </c>
      <c r="CJ36" s="60">
        <v>0</v>
      </c>
      <c r="CK36" s="125" t="str">
        <f t="shared" si="21"/>
        <v xml:space="preserve"> -</v>
      </c>
      <c r="CL36" s="378" t="str">
        <f t="shared" si="22"/>
        <v xml:space="preserve"> -</v>
      </c>
      <c r="CM36" s="517">
        <f t="shared" si="23"/>
        <v>3053204</v>
      </c>
      <c r="CN36" s="518">
        <f t="shared" si="24"/>
        <v>2946793</v>
      </c>
      <c r="CO36" s="518">
        <f t="shared" si="25"/>
        <v>0</v>
      </c>
      <c r="CP36" s="504">
        <f t="shared" si="26"/>
        <v>0.96514775953391907</v>
      </c>
      <c r="CQ36" s="378" t="str">
        <f t="shared" si="27"/>
        <v xml:space="preserve"> -</v>
      </c>
      <c r="CR36" s="591" t="s">
        <v>1220</v>
      </c>
      <c r="CS36" s="389" t="s">
        <v>1249</v>
      </c>
      <c r="CT36" s="102" t="s">
        <v>1965</v>
      </c>
    </row>
    <row r="37" spans="2:98" ht="30" customHeight="1">
      <c r="B37" s="994"/>
      <c r="C37" s="990"/>
      <c r="D37" s="944"/>
      <c r="E37" s="947"/>
      <c r="F37" s="956"/>
      <c r="G37" s="837"/>
      <c r="H37" s="840"/>
      <c r="I37" s="913"/>
      <c r="J37" s="837"/>
      <c r="K37" s="824"/>
      <c r="L37" s="884"/>
      <c r="M37" s="840"/>
      <c r="N37" s="824"/>
      <c r="O37" s="857"/>
      <c r="P37" s="840"/>
      <c r="Q37" s="824"/>
      <c r="R37" s="857"/>
      <c r="S37" s="971"/>
      <c r="T37" s="836"/>
      <c r="U37" s="887"/>
      <c r="V37" s="874"/>
      <c r="W37" s="825"/>
      <c r="X37" s="837"/>
      <c r="Y37" s="825"/>
      <c r="Z37" s="840"/>
      <c r="AA37" s="825"/>
      <c r="AB37" s="827"/>
      <c r="AC37" s="836"/>
      <c r="AD37" s="800"/>
      <c r="AE37" s="781"/>
      <c r="AF37" s="789"/>
      <c r="AG37" s="781"/>
      <c r="AH37" s="789"/>
      <c r="AI37" s="781"/>
      <c r="AJ37" s="789"/>
      <c r="AK37" s="781"/>
      <c r="AL37" s="789"/>
      <c r="AM37" s="781"/>
      <c r="AN37" s="789"/>
      <c r="AO37" s="950"/>
      <c r="AP37" s="939"/>
      <c r="AQ37" s="27" t="s">
        <v>47</v>
      </c>
      <c r="AR37" s="366">
        <v>2210706</v>
      </c>
      <c r="AS37" s="27" t="s">
        <v>1250</v>
      </c>
      <c r="AT37" s="40">
        <v>0</v>
      </c>
      <c r="AU37" s="60">
        <v>100</v>
      </c>
      <c r="AV37" s="60">
        <v>25</v>
      </c>
      <c r="AW37" s="413">
        <f t="shared" si="11"/>
        <v>0.25</v>
      </c>
      <c r="AX37" s="60">
        <v>25</v>
      </c>
      <c r="AY37" s="413">
        <f t="shared" si="12"/>
        <v>0.25</v>
      </c>
      <c r="AZ37" s="60">
        <v>25</v>
      </c>
      <c r="BA37" s="415">
        <f t="shared" si="13"/>
        <v>0.25</v>
      </c>
      <c r="BB37" s="47">
        <v>25</v>
      </c>
      <c r="BC37" s="422">
        <f t="shared" si="14"/>
        <v>0.25</v>
      </c>
      <c r="BD37" s="54">
        <v>55</v>
      </c>
      <c r="BE37" s="60">
        <v>35</v>
      </c>
      <c r="BF37" s="60">
        <v>17</v>
      </c>
      <c r="BG37" s="49">
        <v>0</v>
      </c>
      <c r="BH37" s="333">
        <f t="shared" si="1"/>
        <v>2.2000000000000002</v>
      </c>
      <c r="BI37" s="453">
        <f t="shared" si="2"/>
        <v>1</v>
      </c>
      <c r="BJ37" s="334">
        <f t="shared" si="3"/>
        <v>1.4</v>
      </c>
      <c r="BK37" s="453">
        <f t="shared" si="4"/>
        <v>1</v>
      </c>
      <c r="BL37" s="334">
        <f t="shared" si="5"/>
        <v>0.68</v>
      </c>
      <c r="BM37" s="453">
        <f t="shared" si="6"/>
        <v>0.68</v>
      </c>
      <c r="BN37" s="334">
        <f t="shared" si="7"/>
        <v>0</v>
      </c>
      <c r="BO37" s="453">
        <f t="shared" si="8"/>
        <v>0</v>
      </c>
      <c r="BP37" s="685">
        <f>+SUM(BD37:BG37)/AU37</f>
        <v>1.07</v>
      </c>
      <c r="BQ37" s="453">
        <f t="shared" si="9"/>
        <v>1</v>
      </c>
      <c r="BR37" s="633">
        <f t="shared" si="10"/>
        <v>1</v>
      </c>
      <c r="BS37" s="54">
        <v>35000</v>
      </c>
      <c r="BT37" s="60">
        <v>15000</v>
      </c>
      <c r="BU37" s="60">
        <v>0</v>
      </c>
      <c r="BV37" s="125">
        <f t="shared" si="15"/>
        <v>0.42857142857142855</v>
      </c>
      <c r="BW37" s="378" t="str">
        <f t="shared" si="16"/>
        <v xml:space="preserve"> -</v>
      </c>
      <c r="BX37" s="54">
        <v>0</v>
      </c>
      <c r="BY37" s="60">
        <v>0</v>
      </c>
      <c r="BZ37" s="60">
        <v>0</v>
      </c>
      <c r="CA37" s="125" t="str">
        <f t="shared" si="17"/>
        <v xml:space="preserve"> -</v>
      </c>
      <c r="CB37" s="378" t="str">
        <f t="shared" si="18"/>
        <v xml:space="preserve"> -</v>
      </c>
      <c r="CC37" s="55">
        <v>0</v>
      </c>
      <c r="CD37" s="60">
        <v>0</v>
      </c>
      <c r="CE37" s="60">
        <v>0</v>
      </c>
      <c r="CF37" s="125" t="str">
        <f t="shared" si="19"/>
        <v xml:space="preserve"> -</v>
      </c>
      <c r="CG37" s="378" t="str">
        <f t="shared" si="20"/>
        <v xml:space="preserve"> -</v>
      </c>
      <c r="CH37" s="54">
        <v>27300</v>
      </c>
      <c r="CI37" s="60">
        <v>0</v>
      </c>
      <c r="CJ37" s="60">
        <v>0</v>
      </c>
      <c r="CK37" s="125">
        <f t="shared" si="21"/>
        <v>0</v>
      </c>
      <c r="CL37" s="378" t="str">
        <f t="shared" si="22"/>
        <v xml:space="preserve"> -</v>
      </c>
      <c r="CM37" s="515">
        <f t="shared" si="23"/>
        <v>62300</v>
      </c>
      <c r="CN37" s="516">
        <f t="shared" si="24"/>
        <v>15000</v>
      </c>
      <c r="CO37" s="516">
        <f t="shared" si="25"/>
        <v>0</v>
      </c>
      <c r="CP37" s="506">
        <f t="shared" si="26"/>
        <v>0.24077046548956663</v>
      </c>
      <c r="CQ37" s="377" t="str">
        <f t="shared" si="27"/>
        <v xml:space="preserve"> -</v>
      </c>
      <c r="CR37" s="591" t="s">
        <v>1220</v>
      </c>
      <c r="CS37" s="389" t="s">
        <v>1249</v>
      </c>
      <c r="CT37" s="102" t="s">
        <v>1965</v>
      </c>
    </row>
    <row r="38" spans="2:98" ht="30" customHeight="1">
      <c r="B38" s="994"/>
      <c r="C38" s="990"/>
      <c r="D38" s="944"/>
      <c r="E38" s="947"/>
      <c r="F38" s="956" t="s">
        <v>221</v>
      </c>
      <c r="G38" s="858">
        <v>0.3</v>
      </c>
      <c r="H38" s="858">
        <v>0.6</v>
      </c>
      <c r="I38" s="865">
        <f>+H38-G38</f>
        <v>0.3</v>
      </c>
      <c r="J38" s="858">
        <v>0.4</v>
      </c>
      <c r="K38" s="865">
        <f>+J38-G38</f>
        <v>0.10000000000000003</v>
      </c>
      <c r="L38" s="864"/>
      <c r="M38" s="858">
        <v>0.5</v>
      </c>
      <c r="N38" s="865">
        <f>+M38-J38</f>
        <v>9.9999999999999978E-2</v>
      </c>
      <c r="O38" s="864"/>
      <c r="P38" s="858">
        <v>0.6</v>
      </c>
      <c r="Q38" s="865">
        <f>+P38-M38</f>
        <v>9.9999999999999978E-2</v>
      </c>
      <c r="R38" s="864"/>
      <c r="S38" s="914">
        <v>0.6</v>
      </c>
      <c r="T38" s="830">
        <f>+S38-P38</f>
        <v>0</v>
      </c>
      <c r="U38" s="895"/>
      <c r="V38" s="859">
        <v>0.3</v>
      </c>
      <c r="W38" s="845">
        <f>+IF(V38=0,0,V38-G38)</f>
        <v>0</v>
      </c>
      <c r="X38" s="858">
        <v>0.66</v>
      </c>
      <c r="Y38" s="845">
        <f>+IF(X38=0,0,X38-V38)</f>
        <v>0.36000000000000004</v>
      </c>
      <c r="Z38" s="858"/>
      <c r="AA38" s="845">
        <f>+IF(Z38=0,0,Z38-X38)</f>
        <v>0</v>
      </c>
      <c r="AB38" s="847"/>
      <c r="AC38" s="830">
        <f>+IF(AB38=0,0,AB38-Z38)</f>
        <v>0</v>
      </c>
      <c r="AD38" s="794">
        <f>+IF(K38=0," -",W38/K38)</f>
        <v>0</v>
      </c>
      <c r="AE38" s="777">
        <f>+IF(K38=0," -",IF(AD38&gt;100%,100%,AD38))</f>
        <v>0</v>
      </c>
      <c r="AF38" s="787">
        <f>+IF(N38=0," -",Y38/N38)</f>
        <v>3.6000000000000014</v>
      </c>
      <c r="AG38" s="777">
        <f>+IF(N38=0," -",IF(AF38&gt;100%,100%,AF38))</f>
        <v>1</v>
      </c>
      <c r="AH38" s="787">
        <f>+IF(Q38=0," -",AA38/Q38)</f>
        <v>0</v>
      </c>
      <c r="AI38" s="777">
        <f>+IF(Q38=0," -",IF(AH38&gt;100%,100%,AH38))</f>
        <v>0</v>
      </c>
      <c r="AJ38" s="787" t="str">
        <f>+IF(T38=0," -",AC38/T38)</f>
        <v xml:space="preserve"> -</v>
      </c>
      <c r="AK38" s="777" t="str">
        <f>+IF(T38=0," -",IF(AJ38&gt;100%,100%,AJ38))</f>
        <v xml:space="preserve"> -</v>
      </c>
      <c r="AL38" s="787">
        <f>+SUM(AC38,AA38,Y38,W38)/I38</f>
        <v>1.2000000000000002</v>
      </c>
      <c r="AM38" s="777">
        <f>+IF(AL38&gt;100%,100%,IF(AL38&lt;0%,0%,AL38))</f>
        <v>1</v>
      </c>
      <c r="AN38" s="787"/>
      <c r="AO38" s="950"/>
      <c r="AP38" s="939"/>
      <c r="AQ38" s="300" t="s">
        <v>48</v>
      </c>
      <c r="AR38" s="281" t="s">
        <v>1217</v>
      </c>
      <c r="AS38" s="27" t="s">
        <v>1251</v>
      </c>
      <c r="AT38" s="40">
        <v>0</v>
      </c>
      <c r="AU38" s="60">
        <v>1</v>
      </c>
      <c r="AV38" s="60">
        <v>1</v>
      </c>
      <c r="AW38" s="413">
        <v>0.25</v>
      </c>
      <c r="AX38" s="60">
        <v>1</v>
      </c>
      <c r="AY38" s="413">
        <v>0.25</v>
      </c>
      <c r="AZ38" s="60">
        <v>1</v>
      </c>
      <c r="BA38" s="415">
        <v>0.25</v>
      </c>
      <c r="BB38" s="47">
        <v>1</v>
      </c>
      <c r="BC38" s="422">
        <v>0.25</v>
      </c>
      <c r="BD38" s="54">
        <v>1</v>
      </c>
      <c r="BE38" s="60">
        <v>1</v>
      </c>
      <c r="BF38" s="60">
        <v>1</v>
      </c>
      <c r="BG38" s="49">
        <v>0</v>
      </c>
      <c r="BH38" s="333">
        <f t="shared" si="1"/>
        <v>1</v>
      </c>
      <c r="BI38" s="453">
        <f t="shared" si="2"/>
        <v>1</v>
      </c>
      <c r="BJ38" s="334">
        <f t="shared" si="3"/>
        <v>1</v>
      </c>
      <c r="BK38" s="453">
        <f t="shared" si="4"/>
        <v>1</v>
      </c>
      <c r="BL38" s="334">
        <f t="shared" si="5"/>
        <v>1</v>
      </c>
      <c r="BM38" s="453">
        <f t="shared" si="6"/>
        <v>1</v>
      </c>
      <c r="BN38" s="334">
        <f t="shared" si="7"/>
        <v>0</v>
      </c>
      <c r="BO38" s="453">
        <f t="shared" si="8"/>
        <v>0</v>
      </c>
      <c r="BP38" s="685">
        <f t="shared" si="28"/>
        <v>0.75</v>
      </c>
      <c r="BQ38" s="453">
        <f t="shared" si="9"/>
        <v>0.75</v>
      </c>
      <c r="BR38" s="633">
        <f t="shared" si="10"/>
        <v>0.75</v>
      </c>
      <c r="BS38" s="54">
        <v>0</v>
      </c>
      <c r="BT38" s="60">
        <v>0</v>
      </c>
      <c r="BU38" s="60">
        <v>0</v>
      </c>
      <c r="BV38" s="125" t="str">
        <f t="shared" si="15"/>
        <v xml:space="preserve"> -</v>
      </c>
      <c r="BW38" s="378" t="str">
        <f t="shared" si="16"/>
        <v xml:space="preserve"> -</v>
      </c>
      <c r="BX38" s="54">
        <v>0</v>
      </c>
      <c r="BY38" s="60">
        <v>0</v>
      </c>
      <c r="BZ38" s="60">
        <v>0</v>
      </c>
      <c r="CA38" s="125" t="str">
        <f t="shared" si="17"/>
        <v xml:space="preserve"> -</v>
      </c>
      <c r="CB38" s="378" t="str">
        <f t="shared" si="18"/>
        <v xml:space="preserve"> -</v>
      </c>
      <c r="CC38" s="55">
        <v>0</v>
      </c>
      <c r="CD38" s="60">
        <v>0</v>
      </c>
      <c r="CE38" s="60">
        <v>0</v>
      </c>
      <c r="CF38" s="125" t="str">
        <f t="shared" si="19"/>
        <v xml:space="preserve"> -</v>
      </c>
      <c r="CG38" s="378" t="str">
        <f t="shared" si="20"/>
        <v xml:space="preserve"> -</v>
      </c>
      <c r="CH38" s="54">
        <v>0</v>
      </c>
      <c r="CI38" s="60">
        <v>0</v>
      </c>
      <c r="CJ38" s="60">
        <v>0</v>
      </c>
      <c r="CK38" s="125" t="str">
        <f t="shared" si="21"/>
        <v xml:space="preserve"> -</v>
      </c>
      <c r="CL38" s="378" t="str">
        <f t="shared" si="22"/>
        <v xml:space="preserve"> -</v>
      </c>
      <c r="CM38" s="517">
        <f t="shared" si="23"/>
        <v>0</v>
      </c>
      <c r="CN38" s="518">
        <f t="shared" si="24"/>
        <v>0</v>
      </c>
      <c r="CO38" s="518">
        <f t="shared" si="25"/>
        <v>0</v>
      </c>
      <c r="CP38" s="504" t="str">
        <f t="shared" si="26"/>
        <v xml:space="preserve"> -</v>
      </c>
      <c r="CQ38" s="378" t="str">
        <f t="shared" si="27"/>
        <v xml:space="preserve"> -</v>
      </c>
      <c r="CR38" s="591" t="s">
        <v>1220</v>
      </c>
      <c r="CS38" s="389" t="s">
        <v>1252</v>
      </c>
      <c r="CT38" s="102" t="s">
        <v>1965</v>
      </c>
    </row>
    <row r="39" spans="2:98" ht="30" customHeight="1">
      <c r="B39" s="994"/>
      <c r="C39" s="990"/>
      <c r="D39" s="944"/>
      <c r="E39" s="947"/>
      <c r="F39" s="956"/>
      <c r="G39" s="858"/>
      <c r="H39" s="858"/>
      <c r="I39" s="900"/>
      <c r="J39" s="858"/>
      <c r="K39" s="900"/>
      <c r="L39" s="901"/>
      <c r="M39" s="858"/>
      <c r="N39" s="900"/>
      <c r="O39" s="901"/>
      <c r="P39" s="858"/>
      <c r="Q39" s="900"/>
      <c r="R39" s="901"/>
      <c r="S39" s="914"/>
      <c r="T39" s="831"/>
      <c r="U39" s="896"/>
      <c r="V39" s="860"/>
      <c r="W39" s="845"/>
      <c r="X39" s="858"/>
      <c r="Y39" s="845"/>
      <c r="Z39" s="858"/>
      <c r="AA39" s="845"/>
      <c r="AB39" s="847"/>
      <c r="AC39" s="831"/>
      <c r="AD39" s="795"/>
      <c r="AE39" s="778"/>
      <c r="AF39" s="788"/>
      <c r="AG39" s="778"/>
      <c r="AH39" s="788"/>
      <c r="AI39" s="778"/>
      <c r="AJ39" s="788"/>
      <c r="AK39" s="778"/>
      <c r="AL39" s="788"/>
      <c r="AM39" s="778"/>
      <c r="AN39" s="788"/>
      <c r="AO39" s="950"/>
      <c r="AP39" s="939"/>
      <c r="AQ39" s="27" t="s">
        <v>49</v>
      </c>
      <c r="AR39" s="366">
        <v>2210706</v>
      </c>
      <c r="AS39" s="27" t="s">
        <v>1253</v>
      </c>
      <c r="AT39" s="40">
        <v>1</v>
      </c>
      <c r="AU39" s="60">
        <v>2</v>
      </c>
      <c r="AV39" s="60">
        <v>0</v>
      </c>
      <c r="AW39" s="413">
        <f t="shared" si="11"/>
        <v>0</v>
      </c>
      <c r="AX39" s="60">
        <v>1</v>
      </c>
      <c r="AY39" s="413">
        <f t="shared" si="12"/>
        <v>0.5</v>
      </c>
      <c r="AZ39" s="60">
        <v>1</v>
      </c>
      <c r="BA39" s="415">
        <f t="shared" si="13"/>
        <v>0.5</v>
      </c>
      <c r="BB39" s="47">
        <v>0</v>
      </c>
      <c r="BC39" s="422">
        <f t="shared" si="14"/>
        <v>0</v>
      </c>
      <c r="BD39" s="54">
        <v>0</v>
      </c>
      <c r="BE39" s="60">
        <v>3</v>
      </c>
      <c r="BF39" s="60">
        <v>0</v>
      </c>
      <c r="BG39" s="49">
        <v>0</v>
      </c>
      <c r="BH39" s="333" t="str">
        <f t="shared" si="1"/>
        <v xml:space="preserve"> -</v>
      </c>
      <c r="BI39" s="453" t="str">
        <f t="shared" si="2"/>
        <v xml:space="preserve"> -</v>
      </c>
      <c r="BJ39" s="334">
        <f t="shared" si="3"/>
        <v>3</v>
      </c>
      <c r="BK39" s="453">
        <f t="shared" si="4"/>
        <v>1</v>
      </c>
      <c r="BL39" s="334">
        <f t="shared" si="5"/>
        <v>0</v>
      </c>
      <c r="BM39" s="453">
        <f t="shared" si="6"/>
        <v>0</v>
      </c>
      <c r="BN39" s="334" t="str">
        <f t="shared" si="7"/>
        <v xml:space="preserve"> -</v>
      </c>
      <c r="BO39" s="453" t="str">
        <f t="shared" si="8"/>
        <v xml:space="preserve"> -</v>
      </c>
      <c r="BP39" s="685">
        <f>+SUM(BD39:BG39)/AU39</f>
        <v>1.5</v>
      </c>
      <c r="BQ39" s="453">
        <f t="shared" si="9"/>
        <v>1</v>
      </c>
      <c r="BR39" s="633">
        <f t="shared" si="10"/>
        <v>1</v>
      </c>
      <c r="BS39" s="54">
        <v>0</v>
      </c>
      <c r="BT39" s="60">
        <v>0</v>
      </c>
      <c r="BU39" s="60">
        <v>0</v>
      </c>
      <c r="BV39" s="125" t="str">
        <f t="shared" si="15"/>
        <v xml:space="preserve"> -</v>
      </c>
      <c r="BW39" s="378" t="str">
        <f t="shared" si="16"/>
        <v xml:space="preserve"> -</v>
      </c>
      <c r="BX39" s="54">
        <v>30940</v>
      </c>
      <c r="BY39" s="60">
        <v>9638</v>
      </c>
      <c r="BZ39" s="60">
        <v>0</v>
      </c>
      <c r="CA39" s="125">
        <f t="shared" si="17"/>
        <v>0.31150614091790563</v>
      </c>
      <c r="CB39" s="378" t="str">
        <f t="shared" si="18"/>
        <v xml:space="preserve"> -</v>
      </c>
      <c r="CC39" s="55">
        <v>0</v>
      </c>
      <c r="CD39" s="60">
        <v>0</v>
      </c>
      <c r="CE39" s="60">
        <v>0</v>
      </c>
      <c r="CF39" s="125" t="str">
        <f t="shared" si="19"/>
        <v xml:space="preserve"> -</v>
      </c>
      <c r="CG39" s="378" t="str">
        <f t="shared" si="20"/>
        <v xml:space="preserve"> -</v>
      </c>
      <c r="CH39" s="54">
        <v>41800</v>
      </c>
      <c r="CI39" s="60">
        <v>0</v>
      </c>
      <c r="CJ39" s="60">
        <v>0</v>
      </c>
      <c r="CK39" s="125">
        <f t="shared" si="21"/>
        <v>0</v>
      </c>
      <c r="CL39" s="378" t="str">
        <f t="shared" si="22"/>
        <v xml:space="preserve"> -</v>
      </c>
      <c r="CM39" s="515">
        <f t="shared" si="23"/>
        <v>72740</v>
      </c>
      <c r="CN39" s="516">
        <f t="shared" si="24"/>
        <v>9638</v>
      </c>
      <c r="CO39" s="516">
        <f t="shared" si="25"/>
        <v>0</v>
      </c>
      <c r="CP39" s="506">
        <f t="shared" si="26"/>
        <v>0.13249931262029144</v>
      </c>
      <c r="CQ39" s="377" t="str">
        <f t="shared" si="27"/>
        <v xml:space="preserve"> -</v>
      </c>
      <c r="CR39" s="591" t="s">
        <v>1220</v>
      </c>
      <c r="CS39" s="389" t="s">
        <v>1249</v>
      </c>
      <c r="CT39" s="102" t="s">
        <v>1965</v>
      </c>
    </row>
    <row r="40" spans="2:98" ht="30" customHeight="1">
      <c r="B40" s="994"/>
      <c r="C40" s="990"/>
      <c r="D40" s="944"/>
      <c r="E40" s="947"/>
      <c r="F40" s="956"/>
      <c r="G40" s="858"/>
      <c r="H40" s="858"/>
      <c r="I40" s="900"/>
      <c r="J40" s="858"/>
      <c r="K40" s="900"/>
      <c r="L40" s="901"/>
      <c r="M40" s="858"/>
      <c r="N40" s="900"/>
      <c r="O40" s="901"/>
      <c r="P40" s="858"/>
      <c r="Q40" s="900"/>
      <c r="R40" s="901"/>
      <c r="S40" s="914"/>
      <c r="T40" s="831"/>
      <c r="U40" s="896"/>
      <c r="V40" s="860"/>
      <c r="W40" s="845"/>
      <c r="X40" s="858"/>
      <c r="Y40" s="845"/>
      <c r="Z40" s="858"/>
      <c r="AA40" s="845"/>
      <c r="AB40" s="847"/>
      <c r="AC40" s="831"/>
      <c r="AD40" s="795"/>
      <c r="AE40" s="778"/>
      <c r="AF40" s="788"/>
      <c r="AG40" s="778"/>
      <c r="AH40" s="788"/>
      <c r="AI40" s="778"/>
      <c r="AJ40" s="788"/>
      <c r="AK40" s="778"/>
      <c r="AL40" s="788"/>
      <c r="AM40" s="778"/>
      <c r="AN40" s="788"/>
      <c r="AO40" s="950"/>
      <c r="AP40" s="939"/>
      <c r="AQ40" s="27" t="s">
        <v>50</v>
      </c>
      <c r="AR40" s="366">
        <v>2210706</v>
      </c>
      <c r="AS40" s="27" t="s">
        <v>1254</v>
      </c>
      <c r="AT40" s="40">
        <v>0</v>
      </c>
      <c r="AU40" s="60">
        <v>4</v>
      </c>
      <c r="AV40" s="60">
        <v>0</v>
      </c>
      <c r="AW40" s="413">
        <f t="shared" si="11"/>
        <v>0</v>
      </c>
      <c r="AX40" s="60">
        <v>1</v>
      </c>
      <c r="AY40" s="413">
        <f t="shared" si="12"/>
        <v>0.25</v>
      </c>
      <c r="AZ40" s="60">
        <v>1</v>
      </c>
      <c r="BA40" s="415">
        <f t="shared" si="13"/>
        <v>0.25</v>
      </c>
      <c r="BB40" s="47">
        <v>2</v>
      </c>
      <c r="BC40" s="422">
        <f t="shared" si="14"/>
        <v>0.5</v>
      </c>
      <c r="BD40" s="54">
        <v>0</v>
      </c>
      <c r="BE40" s="60">
        <v>0</v>
      </c>
      <c r="BF40" s="60">
        <v>0</v>
      </c>
      <c r="BG40" s="49">
        <v>0</v>
      </c>
      <c r="BH40" s="333" t="str">
        <f t="shared" si="1"/>
        <v xml:space="preserve"> -</v>
      </c>
      <c r="BI40" s="453" t="str">
        <f t="shared" si="2"/>
        <v xml:space="preserve"> -</v>
      </c>
      <c r="BJ40" s="334">
        <f t="shared" si="3"/>
        <v>0</v>
      </c>
      <c r="BK40" s="453">
        <f t="shared" si="4"/>
        <v>0</v>
      </c>
      <c r="BL40" s="334">
        <f t="shared" si="5"/>
        <v>0</v>
      </c>
      <c r="BM40" s="453">
        <f t="shared" si="6"/>
        <v>0</v>
      </c>
      <c r="BN40" s="334">
        <f t="shared" si="7"/>
        <v>0</v>
      </c>
      <c r="BO40" s="453">
        <f t="shared" si="8"/>
        <v>0</v>
      </c>
      <c r="BP40" s="685">
        <f t="shared" ref="BP40:BP45" si="29">+SUM(BD40:BG40)/AU40</f>
        <v>0</v>
      </c>
      <c r="BQ40" s="453">
        <f t="shared" si="9"/>
        <v>0</v>
      </c>
      <c r="BR40" s="633">
        <f t="shared" si="10"/>
        <v>0</v>
      </c>
      <c r="BS40" s="54">
        <v>30000</v>
      </c>
      <c r="BT40" s="60">
        <v>0</v>
      </c>
      <c r="BU40" s="60">
        <v>0</v>
      </c>
      <c r="BV40" s="125">
        <f t="shared" si="15"/>
        <v>0</v>
      </c>
      <c r="BW40" s="378" t="str">
        <f t="shared" si="16"/>
        <v xml:space="preserve"> -</v>
      </c>
      <c r="BX40" s="54">
        <v>0</v>
      </c>
      <c r="BY40" s="60">
        <v>0</v>
      </c>
      <c r="BZ40" s="60">
        <v>0</v>
      </c>
      <c r="CA40" s="125" t="str">
        <f t="shared" si="17"/>
        <v xml:space="preserve"> -</v>
      </c>
      <c r="CB40" s="378" t="str">
        <f t="shared" si="18"/>
        <v xml:space="preserve"> -</v>
      </c>
      <c r="CC40" s="55">
        <v>0</v>
      </c>
      <c r="CD40" s="60">
        <v>0</v>
      </c>
      <c r="CE40" s="60">
        <v>0</v>
      </c>
      <c r="CF40" s="125" t="str">
        <f t="shared" si="19"/>
        <v xml:space="preserve"> -</v>
      </c>
      <c r="CG40" s="378" t="str">
        <f t="shared" si="20"/>
        <v xml:space="preserve"> -</v>
      </c>
      <c r="CH40" s="54">
        <v>22823</v>
      </c>
      <c r="CI40" s="60">
        <v>0</v>
      </c>
      <c r="CJ40" s="60">
        <v>0</v>
      </c>
      <c r="CK40" s="125">
        <f t="shared" si="21"/>
        <v>0</v>
      </c>
      <c r="CL40" s="378" t="str">
        <f t="shared" si="22"/>
        <v xml:space="preserve"> -</v>
      </c>
      <c r="CM40" s="517">
        <f t="shared" si="23"/>
        <v>52823</v>
      </c>
      <c r="CN40" s="518">
        <f t="shared" si="24"/>
        <v>0</v>
      </c>
      <c r="CO40" s="518">
        <f t="shared" si="25"/>
        <v>0</v>
      </c>
      <c r="CP40" s="504">
        <f t="shared" si="26"/>
        <v>0</v>
      </c>
      <c r="CQ40" s="378" t="str">
        <f t="shared" si="27"/>
        <v xml:space="preserve"> -</v>
      </c>
      <c r="CR40" s="591" t="s">
        <v>1255</v>
      </c>
      <c r="CS40" s="389" t="s">
        <v>1256</v>
      </c>
      <c r="CT40" s="102" t="s">
        <v>1965</v>
      </c>
    </row>
    <row r="41" spans="2:98" ht="30" customHeight="1">
      <c r="B41" s="994"/>
      <c r="C41" s="990"/>
      <c r="D41" s="944"/>
      <c r="E41" s="947"/>
      <c r="F41" s="956"/>
      <c r="G41" s="858"/>
      <c r="H41" s="858"/>
      <c r="I41" s="900"/>
      <c r="J41" s="858"/>
      <c r="K41" s="900"/>
      <c r="L41" s="901"/>
      <c r="M41" s="858"/>
      <c r="N41" s="900"/>
      <c r="O41" s="901"/>
      <c r="P41" s="858"/>
      <c r="Q41" s="900"/>
      <c r="R41" s="901"/>
      <c r="S41" s="914"/>
      <c r="T41" s="831"/>
      <c r="U41" s="896"/>
      <c r="V41" s="860"/>
      <c r="W41" s="845"/>
      <c r="X41" s="858"/>
      <c r="Y41" s="845"/>
      <c r="Z41" s="858"/>
      <c r="AA41" s="845"/>
      <c r="AB41" s="847"/>
      <c r="AC41" s="831"/>
      <c r="AD41" s="795"/>
      <c r="AE41" s="778"/>
      <c r="AF41" s="788"/>
      <c r="AG41" s="778"/>
      <c r="AH41" s="788"/>
      <c r="AI41" s="778"/>
      <c r="AJ41" s="788"/>
      <c r="AK41" s="778"/>
      <c r="AL41" s="788"/>
      <c r="AM41" s="778"/>
      <c r="AN41" s="788"/>
      <c r="AO41" s="950"/>
      <c r="AP41" s="939"/>
      <c r="AQ41" s="27" t="s">
        <v>51</v>
      </c>
      <c r="AR41" s="366">
        <v>2210706</v>
      </c>
      <c r="AS41" s="27" t="s">
        <v>1257</v>
      </c>
      <c r="AT41" s="40">
        <v>0</v>
      </c>
      <c r="AU41" s="60">
        <v>10000</v>
      </c>
      <c r="AV41" s="60">
        <v>2500</v>
      </c>
      <c r="AW41" s="413">
        <f t="shared" si="11"/>
        <v>0.25</v>
      </c>
      <c r="AX41" s="60">
        <v>2500</v>
      </c>
      <c r="AY41" s="413">
        <f t="shared" si="12"/>
        <v>0.25</v>
      </c>
      <c r="AZ41" s="60">
        <v>2500</v>
      </c>
      <c r="BA41" s="415">
        <f t="shared" si="13"/>
        <v>0.25</v>
      </c>
      <c r="BB41" s="47">
        <v>2500</v>
      </c>
      <c r="BC41" s="422">
        <f t="shared" si="14"/>
        <v>0.25</v>
      </c>
      <c r="BD41" s="54">
        <v>4200</v>
      </c>
      <c r="BE41" s="60">
        <v>6500</v>
      </c>
      <c r="BF41" s="60">
        <v>7827</v>
      </c>
      <c r="BG41" s="49">
        <v>0</v>
      </c>
      <c r="BH41" s="333">
        <f t="shared" si="1"/>
        <v>1.68</v>
      </c>
      <c r="BI41" s="453">
        <f t="shared" si="2"/>
        <v>1</v>
      </c>
      <c r="BJ41" s="334">
        <f t="shared" si="3"/>
        <v>2.6</v>
      </c>
      <c r="BK41" s="453">
        <f t="shared" si="4"/>
        <v>1</v>
      </c>
      <c r="BL41" s="334">
        <f t="shared" si="5"/>
        <v>3.1307999999999998</v>
      </c>
      <c r="BM41" s="453">
        <f t="shared" si="6"/>
        <v>1</v>
      </c>
      <c r="BN41" s="334">
        <f t="shared" si="7"/>
        <v>0</v>
      </c>
      <c r="BO41" s="453">
        <f t="shared" si="8"/>
        <v>0</v>
      </c>
      <c r="BP41" s="685">
        <f t="shared" si="29"/>
        <v>1.8527</v>
      </c>
      <c r="BQ41" s="453">
        <f t="shared" si="9"/>
        <v>1</v>
      </c>
      <c r="BR41" s="633">
        <f t="shared" si="10"/>
        <v>1</v>
      </c>
      <c r="BS41" s="54">
        <v>21000</v>
      </c>
      <c r="BT41" s="60">
        <v>21000</v>
      </c>
      <c r="BU41" s="60">
        <v>6300</v>
      </c>
      <c r="BV41" s="125">
        <f t="shared" si="15"/>
        <v>1</v>
      </c>
      <c r="BW41" s="378">
        <f t="shared" si="16"/>
        <v>0.3</v>
      </c>
      <c r="BX41" s="54">
        <v>30000</v>
      </c>
      <c r="BY41" s="60">
        <v>30000</v>
      </c>
      <c r="BZ41" s="60">
        <v>0</v>
      </c>
      <c r="CA41" s="125">
        <f t="shared" si="17"/>
        <v>1</v>
      </c>
      <c r="CB41" s="378" t="str">
        <f t="shared" si="18"/>
        <v xml:space="preserve"> -</v>
      </c>
      <c r="CC41" s="55">
        <v>40000</v>
      </c>
      <c r="CD41" s="60">
        <v>39996</v>
      </c>
      <c r="CE41" s="60">
        <v>17141</v>
      </c>
      <c r="CF41" s="125">
        <f t="shared" si="19"/>
        <v>0.99990000000000001</v>
      </c>
      <c r="CG41" s="378">
        <f t="shared" si="20"/>
        <v>0.42856785678567855</v>
      </c>
      <c r="CH41" s="54">
        <v>0</v>
      </c>
      <c r="CI41" s="60">
        <v>0</v>
      </c>
      <c r="CJ41" s="60">
        <v>0</v>
      </c>
      <c r="CK41" s="125" t="str">
        <f t="shared" si="21"/>
        <v xml:space="preserve"> -</v>
      </c>
      <c r="CL41" s="378" t="str">
        <f t="shared" si="22"/>
        <v xml:space="preserve"> -</v>
      </c>
      <c r="CM41" s="515">
        <f t="shared" si="23"/>
        <v>91000</v>
      </c>
      <c r="CN41" s="516">
        <f t="shared" si="24"/>
        <v>90996</v>
      </c>
      <c r="CO41" s="516">
        <f t="shared" si="25"/>
        <v>23441</v>
      </c>
      <c r="CP41" s="506">
        <f t="shared" si="26"/>
        <v>0.99995604395604398</v>
      </c>
      <c r="CQ41" s="377">
        <f t="shared" si="27"/>
        <v>0.2576047298782364</v>
      </c>
      <c r="CR41" s="591" t="s">
        <v>1220</v>
      </c>
      <c r="CS41" s="389" t="s">
        <v>1249</v>
      </c>
      <c r="CT41" s="102" t="s">
        <v>1965</v>
      </c>
    </row>
    <row r="42" spans="2:98" ht="45.75" customHeight="1">
      <c r="B42" s="994"/>
      <c r="C42" s="990"/>
      <c r="D42" s="944"/>
      <c r="E42" s="947"/>
      <c r="F42" s="956"/>
      <c r="G42" s="858"/>
      <c r="H42" s="858"/>
      <c r="I42" s="900"/>
      <c r="J42" s="858"/>
      <c r="K42" s="900"/>
      <c r="L42" s="901"/>
      <c r="M42" s="858"/>
      <c r="N42" s="900"/>
      <c r="O42" s="901"/>
      <c r="P42" s="858"/>
      <c r="Q42" s="900"/>
      <c r="R42" s="901"/>
      <c r="S42" s="914"/>
      <c r="T42" s="831"/>
      <c r="U42" s="896"/>
      <c r="V42" s="860"/>
      <c r="W42" s="845"/>
      <c r="X42" s="858"/>
      <c r="Y42" s="845"/>
      <c r="Z42" s="858"/>
      <c r="AA42" s="845"/>
      <c r="AB42" s="847"/>
      <c r="AC42" s="831"/>
      <c r="AD42" s="795"/>
      <c r="AE42" s="778"/>
      <c r="AF42" s="788"/>
      <c r="AG42" s="778"/>
      <c r="AH42" s="788"/>
      <c r="AI42" s="778"/>
      <c r="AJ42" s="788"/>
      <c r="AK42" s="778"/>
      <c r="AL42" s="788"/>
      <c r="AM42" s="778"/>
      <c r="AN42" s="788"/>
      <c r="AO42" s="950"/>
      <c r="AP42" s="939"/>
      <c r="AQ42" s="27" t="s">
        <v>52</v>
      </c>
      <c r="AR42" s="366">
        <v>2210706</v>
      </c>
      <c r="AS42" s="27" t="s">
        <v>1258</v>
      </c>
      <c r="AT42" s="40">
        <v>0</v>
      </c>
      <c r="AU42" s="60">
        <v>80</v>
      </c>
      <c r="AV42" s="60">
        <v>20</v>
      </c>
      <c r="AW42" s="413">
        <f t="shared" si="11"/>
        <v>0.25</v>
      </c>
      <c r="AX42" s="60">
        <v>20</v>
      </c>
      <c r="AY42" s="413">
        <f t="shared" si="12"/>
        <v>0.25</v>
      </c>
      <c r="AZ42" s="60">
        <v>20</v>
      </c>
      <c r="BA42" s="415">
        <f t="shared" si="13"/>
        <v>0.25</v>
      </c>
      <c r="BB42" s="47">
        <v>20</v>
      </c>
      <c r="BC42" s="422">
        <f t="shared" si="14"/>
        <v>0.25</v>
      </c>
      <c r="BD42" s="54">
        <v>20</v>
      </c>
      <c r="BE42" s="60">
        <v>19</v>
      </c>
      <c r="BF42" s="60">
        <v>3</v>
      </c>
      <c r="BG42" s="49">
        <v>0</v>
      </c>
      <c r="BH42" s="333">
        <f t="shared" si="1"/>
        <v>1</v>
      </c>
      <c r="BI42" s="453">
        <f t="shared" si="2"/>
        <v>1</v>
      </c>
      <c r="BJ42" s="334">
        <f t="shared" si="3"/>
        <v>0.95</v>
      </c>
      <c r="BK42" s="453">
        <f t="shared" si="4"/>
        <v>0.95</v>
      </c>
      <c r="BL42" s="334">
        <f t="shared" si="5"/>
        <v>0.15</v>
      </c>
      <c r="BM42" s="453">
        <f t="shared" si="6"/>
        <v>0.15</v>
      </c>
      <c r="BN42" s="334">
        <f t="shared" si="7"/>
        <v>0</v>
      </c>
      <c r="BO42" s="453">
        <f t="shared" si="8"/>
        <v>0</v>
      </c>
      <c r="BP42" s="685">
        <f t="shared" si="29"/>
        <v>0.52500000000000002</v>
      </c>
      <c r="BQ42" s="453">
        <f t="shared" si="9"/>
        <v>0.52500000000000002</v>
      </c>
      <c r="BR42" s="633">
        <f t="shared" si="10"/>
        <v>0.52500000000000002</v>
      </c>
      <c r="BS42" s="54">
        <v>20000</v>
      </c>
      <c r="BT42" s="60">
        <v>0</v>
      </c>
      <c r="BU42" s="60">
        <v>0</v>
      </c>
      <c r="BV42" s="125">
        <f t="shared" si="15"/>
        <v>0</v>
      </c>
      <c r="BW42" s="378" t="str">
        <f t="shared" si="16"/>
        <v xml:space="preserve"> -</v>
      </c>
      <c r="BX42" s="54">
        <v>0</v>
      </c>
      <c r="BY42" s="60">
        <v>0</v>
      </c>
      <c r="BZ42" s="60">
        <v>0</v>
      </c>
      <c r="CA42" s="125" t="str">
        <f t="shared" si="17"/>
        <v xml:space="preserve"> -</v>
      </c>
      <c r="CB42" s="378" t="str">
        <f t="shared" si="18"/>
        <v xml:space="preserve"> -</v>
      </c>
      <c r="CC42" s="55">
        <v>0</v>
      </c>
      <c r="CD42" s="60">
        <v>0</v>
      </c>
      <c r="CE42" s="60">
        <v>0</v>
      </c>
      <c r="CF42" s="125" t="str">
        <f t="shared" si="19"/>
        <v xml:space="preserve"> -</v>
      </c>
      <c r="CG42" s="378" t="str">
        <f t="shared" si="20"/>
        <v xml:space="preserve"> -</v>
      </c>
      <c r="CH42" s="54">
        <v>20000</v>
      </c>
      <c r="CI42" s="60">
        <v>0</v>
      </c>
      <c r="CJ42" s="60">
        <v>0</v>
      </c>
      <c r="CK42" s="125">
        <f t="shared" si="21"/>
        <v>0</v>
      </c>
      <c r="CL42" s="378" t="str">
        <f t="shared" si="22"/>
        <v xml:space="preserve"> -</v>
      </c>
      <c r="CM42" s="517">
        <f t="shared" si="23"/>
        <v>40000</v>
      </c>
      <c r="CN42" s="518">
        <f t="shared" si="24"/>
        <v>0</v>
      </c>
      <c r="CO42" s="518">
        <f t="shared" si="25"/>
        <v>0</v>
      </c>
      <c r="CP42" s="504">
        <f t="shared" si="26"/>
        <v>0</v>
      </c>
      <c r="CQ42" s="378" t="str">
        <f t="shared" si="27"/>
        <v xml:space="preserve"> -</v>
      </c>
      <c r="CR42" s="591" t="s">
        <v>1220</v>
      </c>
      <c r="CS42" s="389" t="s">
        <v>1249</v>
      </c>
      <c r="CT42" s="102" t="s">
        <v>1965</v>
      </c>
    </row>
    <row r="43" spans="2:98" ht="60" customHeight="1">
      <c r="B43" s="994"/>
      <c r="C43" s="990"/>
      <c r="D43" s="944"/>
      <c r="E43" s="947"/>
      <c r="F43" s="956"/>
      <c r="G43" s="858"/>
      <c r="H43" s="858"/>
      <c r="I43" s="900"/>
      <c r="J43" s="858"/>
      <c r="K43" s="900"/>
      <c r="L43" s="901"/>
      <c r="M43" s="858"/>
      <c r="N43" s="900"/>
      <c r="O43" s="901"/>
      <c r="P43" s="858"/>
      <c r="Q43" s="900"/>
      <c r="R43" s="901"/>
      <c r="S43" s="914"/>
      <c r="T43" s="831"/>
      <c r="U43" s="896"/>
      <c r="V43" s="860"/>
      <c r="W43" s="845"/>
      <c r="X43" s="858"/>
      <c r="Y43" s="845"/>
      <c r="Z43" s="858"/>
      <c r="AA43" s="845"/>
      <c r="AB43" s="847"/>
      <c r="AC43" s="831"/>
      <c r="AD43" s="795"/>
      <c r="AE43" s="778"/>
      <c r="AF43" s="788"/>
      <c r="AG43" s="778"/>
      <c r="AH43" s="788"/>
      <c r="AI43" s="778"/>
      <c r="AJ43" s="788"/>
      <c r="AK43" s="778"/>
      <c r="AL43" s="788"/>
      <c r="AM43" s="778"/>
      <c r="AN43" s="788"/>
      <c r="AO43" s="950"/>
      <c r="AP43" s="939"/>
      <c r="AQ43" s="27" t="s">
        <v>53</v>
      </c>
      <c r="AR43" s="366" t="s">
        <v>1217</v>
      </c>
      <c r="AS43" s="27" t="s">
        <v>1259</v>
      </c>
      <c r="AT43" s="40">
        <v>0</v>
      </c>
      <c r="AU43" s="60">
        <v>1</v>
      </c>
      <c r="AV43" s="60">
        <v>0</v>
      </c>
      <c r="AW43" s="413">
        <f t="shared" si="11"/>
        <v>0</v>
      </c>
      <c r="AX43" s="60">
        <v>1</v>
      </c>
      <c r="AY43" s="413">
        <f t="shared" si="12"/>
        <v>1</v>
      </c>
      <c r="AZ43" s="60">
        <v>0</v>
      </c>
      <c r="BA43" s="415">
        <f t="shared" si="13"/>
        <v>0</v>
      </c>
      <c r="BB43" s="47">
        <v>0</v>
      </c>
      <c r="BC43" s="422">
        <f t="shared" si="14"/>
        <v>0</v>
      </c>
      <c r="BD43" s="54">
        <v>1</v>
      </c>
      <c r="BE43" s="60">
        <v>1</v>
      </c>
      <c r="BF43" s="60">
        <v>0</v>
      </c>
      <c r="BG43" s="49">
        <v>0</v>
      </c>
      <c r="BH43" s="333" t="str">
        <f t="shared" si="1"/>
        <v xml:space="preserve"> -</v>
      </c>
      <c r="BI43" s="453" t="str">
        <f t="shared" si="2"/>
        <v xml:space="preserve"> -</v>
      </c>
      <c r="BJ43" s="334">
        <f t="shared" si="3"/>
        <v>1</v>
      </c>
      <c r="BK43" s="453">
        <f t="shared" si="4"/>
        <v>1</v>
      </c>
      <c r="BL43" s="334" t="str">
        <f t="shared" si="5"/>
        <v xml:space="preserve"> -</v>
      </c>
      <c r="BM43" s="453" t="str">
        <f t="shared" si="6"/>
        <v xml:space="preserve"> -</v>
      </c>
      <c r="BN43" s="334" t="str">
        <f t="shared" si="7"/>
        <v xml:space="preserve"> -</v>
      </c>
      <c r="BO43" s="453" t="str">
        <f t="shared" si="8"/>
        <v xml:space="preserve"> -</v>
      </c>
      <c r="BP43" s="685">
        <f t="shared" si="29"/>
        <v>2</v>
      </c>
      <c r="BQ43" s="453">
        <f t="shared" si="9"/>
        <v>1</v>
      </c>
      <c r="BR43" s="633">
        <f t="shared" si="10"/>
        <v>1</v>
      </c>
      <c r="BS43" s="54">
        <v>0</v>
      </c>
      <c r="BT43" s="60">
        <v>0</v>
      </c>
      <c r="BU43" s="60">
        <v>0</v>
      </c>
      <c r="BV43" s="125" t="str">
        <f t="shared" si="15"/>
        <v xml:space="preserve"> -</v>
      </c>
      <c r="BW43" s="378" t="str">
        <f t="shared" si="16"/>
        <v xml:space="preserve"> -</v>
      </c>
      <c r="BX43" s="54">
        <v>0</v>
      </c>
      <c r="BY43" s="60">
        <v>0</v>
      </c>
      <c r="BZ43" s="60">
        <v>0</v>
      </c>
      <c r="CA43" s="125" t="str">
        <f t="shared" si="17"/>
        <v xml:space="preserve"> -</v>
      </c>
      <c r="CB43" s="378" t="str">
        <f t="shared" si="18"/>
        <v xml:space="preserve"> -</v>
      </c>
      <c r="CC43" s="55">
        <v>0</v>
      </c>
      <c r="CD43" s="60">
        <v>0</v>
      </c>
      <c r="CE43" s="60">
        <v>0</v>
      </c>
      <c r="CF43" s="125" t="str">
        <f t="shared" si="19"/>
        <v xml:space="preserve"> -</v>
      </c>
      <c r="CG43" s="378" t="str">
        <f t="shared" si="20"/>
        <v xml:space="preserve"> -</v>
      </c>
      <c r="CH43" s="54">
        <v>0</v>
      </c>
      <c r="CI43" s="60">
        <v>0</v>
      </c>
      <c r="CJ43" s="60">
        <v>0</v>
      </c>
      <c r="CK43" s="125" t="str">
        <f t="shared" si="21"/>
        <v xml:space="preserve"> -</v>
      </c>
      <c r="CL43" s="378" t="str">
        <f t="shared" si="22"/>
        <v xml:space="preserve"> -</v>
      </c>
      <c r="CM43" s="515">
        <f t="shared" si="23"/>
        <v>0</v>
      </c>
      <c r="CN43" s="516">
        <f t="shared" si="24"/>
        <v>0</v>
      </c>
      <c r="CO43" s="516">
        <f t="shared" si="25"/>
        <v>0</v>
      </c>
      <c r="CP43" s="506" t="str">
        <f t="shared" si="26"/>
        <v xml:space="preserve"> -</v>
      </c>
      <c r="CQ43" s="377" t="str">
        <f t="shared" si="27"/>
        <v xml:space="preserve"> -</v>
      </c>
      <c r="CR43" s="591" t="s">
        <v>1220</v>
      </c>
      <c r="CS43" s="389" t="s">
        <v>1249</v>
      </c>
      <c r="CT43" s="102" t="s">
        <v>1965</v>
      </c>
    </row>
    <row r="44" spans="2:98" ht="30" customHeight="1">
      <c r="B44" s="994"/>
      <c r="C44" s="990"/>
      <c r="D44" s="944"/>
      <c r="E44" s="947"/>
      <c r="F44" s="956"/>
      <c r="G44" s="858"/>
      <c r="H44" s="858"/>
      <c r="I44" s="900"/>
      <c r="J44" s="858"/>
      <c r="K44" s="900"/>
      <c r="L44" s="901"/>
      <c r="M44" s="858"/>
      <c r="N44" s="900"/>
      <c r="O44" s="901"/>
      <c r="P44" s="858"/>
      <c r="Q44" s="900"/>
      <c r="R44" s="901"/>
      <c r="S44" s="914"/>
      <c r="T44" s="831"/>
      <c r="U44" s="896"/>
      <c r="V44" s="860"/>
      <c r="W44" s="845"/>
      <c r="X44" s="858"/>
      <c r="Y44" s="845"/>
      <c r="Z44" s="858"/>
      <c r="AA44" s="845"/>
      <c r="AB44" s="847"/>
      <c r="AC44" s="831"/>
      <c r="AD44" s="795"/>
      <c r="AE44" s="778"/>
      <c r="AF44" s="788"/>
      <c r="AG44" s="778"/>
      <c r="AH44" s="788"/>
      <c r="AI44" s="778"/>
      <c r="AJ44" s="788"/>
      <c r="AK44" s="778"/>
      <c r="AL44" s="788"/>
      <c r="AM44" s="778"/>
      <c r="AN44" s="788"/>
      <c r="AO44" s="950"/>
      <c r="AP44" s="939"/>
      <c r="AQ44" s="27" t="s">
        <v>54</v>
      </c>
      <c r="AR44" s="366">
        <v>2210842</v>
      </c>
      <c r="AS44" s="27" t="s">
        <v>1260</v>
      </c>
      <c r="AT44" s="40">
        <v>0</v>
      </c>
      <c r="AU44" s="60">
        <v>8</v>
      </c>
      <c r="AV44" s="60">
        <v>1</v>
      </c>
      <c r="AW44" s="413">
        <f t="shared" si="11"/>
        <v>0.125</v>
      </c>
      <c r="AX44" s="60">
        <v>3</v>
      </c>
      <c r="AY44" s="413">
        <f t="shared" si="12"/>
        <v>0.375</v>
      </c>
      <c r="AZ44" s="60">
        <v>2</v>
      </c>
      <c r="BA44" s="415">
        <f t="shared" si="13"/>
        <v>0.25</v>
      </c>
      <c r="BB44" s="47">
        <v>2</v>
      </c>
      <c r="BC44" s="422">
        <f t="shared" si="14"/>
        <v>0.25</v>
      </c>
      <c r="BD44" s="54">
        <v>1</v>
      </c>
      <c r="BE44" s="60">
        <v>3</v>
      </c>
      <c r="BF44" s="60">
        <v>2</v>
      </c>
      <c r="BG44" s="49">
        <v>0</v>
      </c>
      <c r="BH44" s="333">
        <f t="shared" si="1"/>
        <v>1</v>
      </c>
      <c r="BI44" s="453">
        <f t="shared" si="2"/>
        <v>1</v>
      </c>
      <c r="BJ44" s="334">
        <f t="shared" si="3"/>
        <v>1</v>
      </c>
      <c r="BK44" s="453">
        <f t="shared" si="4"/>
        <v>1</v>
      </c>
      <c r="BL44" s="334">
        <f t="shared" si="5"/>
        <v>1</v>
      </c>
      <c r="BM44" s="453">
        <f t="shared" si="6"/>
        <v>1</v>
      </c>
      <c r="BN44" s="334">
        <f t="shared" si="7"/>
        <v>0</v>
      </c>
      <c r="BO44" s="453">
        <f t="shared" si="8"/>
        <v>0</v>
      </c>
      <c r="BP44" s="685">
        <f t="shared" si="29"/>
        <v>0.75</v>
      </c>
      <c r="BQ44" s="453">
        <f t="shared" si="9"/>
        <v>0.75</v>
      </c>
      <c r="BR44" s="633">
        <f t="shared" si="10"/>
        <v>0.75</v>
      </c>
      <c r="BS44" s="54">
        <v>33500</v>
      </c>
      <c r="BT44" s="60">
        <v>23650</v>
      </c>
      <c r="BU44" s="60">
        <v>0</v>
      </c>
      <c r="BV44" s="125">
        <f t="shared" si="15"/>
        <v>0.70597014925373136</v>
      </c>
      <c r="BW44" s="378" t="str">
        <f t="shared" si="16"/>
        <v xml:space="preserve"> -</v>
      </c>
      <c r="BX44" s="54">
        <v>169800</v>
      </c>
      <c r="BY44" s="60">
        <v>169800</v>
      </c>
      <c r="BZ44" s="60">
        <v>270000</v>
      </c>
      <c r="CA44" s="125">
        <f t="shared" si="17"/>
        <v>1</v>
      </c>
      <c r="CB44" s="378">
        <f t="shared" si="18"/>
        <v>1.5901060070671378</v>
      </c>
      <c r="CC44" s="55">
        <v>10200</v>
      </c>
      <c r="CD44" s="60">
        <v>10200</v>
      </c>
      <c r="CE44" s="60">
        <v>0</v>
      </c>
      <c r="CF44" s="125">
        <f t="shared" si="19"/>
        <v>1</v>
      </c>
      <c r="CG44" s="378" t="str">
        <f t="shared" si="20"/>
        <v xml:space="preserve"> -</v>
      </c>
      <c r="CH44" s="54">
        <v>20000</v>
      </c>
      <c r="CI44" s="60">
        <v>0</v>
      </c>
      <c r="CJ44" s="60">
        <v>0</v>
      </c>
      <c r="CK44" s="125">
        <f t="shared" si="21"/>
        <v>0</v>
      </c>
      <c r="CL44" s="378" t="str">
        <f t="shared" si="22"/>
        <v xml:space="preserve"> -</v>
      </c>
      <c r="CM44" s="517">
        <f t="shared" si="23"/>
        <v>233500</v>
      </c>
      <c r="CN44" s="518">
        <f t="shared" si="24"/>
        <v>203650</v>
      </c>
      <c r="CO44" s="518">
        <f t="shared" si="25"/>
        <v>270000</v>
      </c>
      <c r="CP44" s="504">
        <f t="shared" si="26"/>
        <v>0.87216274089935764</v>
      </c>
      <c r="CQ44" s="378">
        <f t="shared" si="27"/>
        <v>1.3258040756199361</v>
      </c>
      <c r="CR44" s="591" t="s">
        <v>1220</v>
      </c>
      <c r="CS44" s="389" t="s">
        <v>1249</v>
      </c>
      <c r="CT44" s="102" t="s">
        <v>1968</v>
      </c>
    </row>
    <row r="45" spans="2:98" ht="30" customHeight="1">
      <c r="B45" s="994"/>
      <c r="C45" s="990"/>
      <c r="D45" s="944"/>
      <c r="E45" s="947"/>
      <c r="F45" s="956"/>
      <c r="G45" s="858"/>
      <c r="H45" s="858"/>
      <c r="I45" s="900"/>
      <c r="J45" s="858"/>
      <c r="K45" s="900"/>
      <c r="L45" s="901"/>
      <c r="M45" s="858"/>
      <c r="N45" s="900"/>
      <c r="O45" s="901"/>
      <c r="P45" s="858"/>
      <c r="Q45" s="900"/>
      <c r="R45" s="901"/>
      <c r="S45" s="914"/>
      <c r="T45" s="831"/>
      <c r="U45" s="896"/>
      <c r="V45" s="860"/>
      <c r="W45" s="845"/>
      <c r="X45" s="858"/>
      <c r="Y45" s="845"/>
      <c r="Z45" s="858"/>
      <c r="AA45" s="845"/>
      <c r="AB45" s="847"/>
      <c r="AC45" s="831"/>
      <c r="AD45" s="795"/>
      <c r="AE45" s="778"/>
      <c r="AF45" s="788"/>
      <c r="AG45" s="778"/>
      <c r="AH45" s="788"/>
      <c r="AI45" s="778"/>
      <c r="AJ45" s="788"/>
      <c r="AK45" s="778"/>
      <c r="AL45" s="788"/>
      <c r="AM45" s="778"/>
      <c r="AN45" s="788"/>
      <c r="AO45" s="950"/>
      <c r="AP45" s="939"/>
      <c r="AQ45" s="27" t="s">
        <v>55</v>
      </c>
      <c r="AR45" s="366" t="s">
        <v>1217</v>
      </c>
      <c r="AS45" s="27" t="s">
        <v>1261</v>
      </c>
      <c r="AT45" s="40">
        <v>0</v>
      </c>
      <c r="AU45" s="60">
        <v>1</v>
      </c>
      <c r="AV45" s="60">
        <v>0</v>
      </c>
      <c r="AW45" s="413">
        <f t="shared" si="11"/>
        <v>0</v>
      </c>
      <c r="AX45" s="60">
        <v>1</v>
      </c>
      <c r="AY45" s="413">
        <f t="shared" si="12"/>
        <v>1</v>
      </c>
      <c r="AZ45" s="60">
        <v>0</v>
      </c>
      <c r="BA45" s="415">
        <f t="shared" si="13"/>
        <v>0</v>
      </c>
      <c r="BB45" s="47">
        <v>0</v>
      </c>
      <c r="BC45" s="422">
        <f t="shared" si="14"/>
        <v>0</v>
      </c>
      <c r="BD45" s="54">
        <v>0</v>
      </c>
      <c r="BE45" s="60">
        <v>1</v>
      </c>
      <c r="BF45" s="60">
        <v>0</v>
      </c>
      <c r="BG45" s="49">
        <v>0</v>
      </c>
      <c r="BH45" s="333" t="str">
        <f t="shared" si="1"/>
        <v xml:space="preserve"> -</v>
      </c>
      <c r="BI45" s="453" t="str">
        <f t="shared" si="2"/>
        <v xml:space="preserve"> -</v>
      </c>
      <c r="BJ45" s="334">
        <f t="shared" si="3"/>
        <v>1</v>
      </c>
      <c r="BK45" s="453">
        <f t="shared" si="4"/>
        <v>1</v>
      </c>
      <c r="BL45" s="334" t="str">
        <f t="shared" si="5"/>
        <v xml:space="preserve"> -</v>
      </c>
      <c r="BM45" s="453" t="str">
        <f t="shared" si="6"/>
        <v xml:space="preserve"> -</v>
      </c>
      <c r="BN45" s="334" t="str">
        <f t="shared" si="7"/>
        <v xml:space="preserve"> -</v>
      </c>
      <c r="BO45" s="453" t="str">
        <f t="shared" si="8"/>
        <v xml:space="preserve"> -</v>
      </c>
      <c r="BP45" s="685">
        <f t="shared" si="29"/>
        <v>1</v>
      </c>
      <c r="BQ45" s="453">
        <f t="shared" si="9"/>
        <v>1</v>
      </c>
      <c r="BR45" s="633">
        <f t="shared" si="10"/>
        <v>1</v>
      </c>
      <c r="BS45" s="54">
        <v>0</v>
      </c>
      <c r="BT45" s="60">
        <v>0</v>
      </c>
      <c r="BU45" s="60">
        <v>0</v>
      </c>
      <c r="BV45" s="125" t="str">
        <f t="shared" si="15"/>
        <v xml:space="preserve"> -</v>
      </c>
      <c r="BW45" s="378" t="str">
        <f t="shared" si="16"/>
        <v xml:space="preserve"> -</v>
      </c>
      <c r="BX45" s="54">
        <v>39156</v>
      </c>
      <c r="BY45" s="60">
        <v>39156</v>
      </c>
      <c r="BZ45" s="60">
        <v>0</v>
      </c>
      <c r="CA45" s="125">
        <f t="shared" si="17"/>
        <v>1</v>
      </c>
      <c r="CB45" s="378" t="str">
        <f t="shared" si="18"/>
        <v xml:space="preserve"> -</v>
      </c>
      <c r="CC45" s="55">
        <v>0</v>
      </c>
      <c r="CD45" s="60">
        <v>0</v>
      </c>
      <c r="CE45" s="60">
        <v>0</v>
      </c>
      <c r="CF45" s="125" t="str">
        <f t="shared" si="19"/>
        <v xml:space="preserve"> -</v>
      </c>
      <c r="CG45" s="378" t="str">
        <f t="shared" si="20"/>
        <v xml:space="preserve"> -</v>
      </c>
      <c r="CH45" s="54">
        <v>0</v>
      </c>
      <c r="CI45" s="60">
        <v>0</v>
      </c>
      <c r="CJ45" s="60">
        <v>0</v>
      </c>
      <c r="CK45" s="125" t="str">
        <f t="shared" si="21"/>
        <v xml:space="preserve"> -</v>
      </c>
      <c r="CL45" s="378" t="str">
        <f t="shared" si="22"/>
        <v xml:space="preserve"> -</v>
      </c>
      <c r="CM45" s="515">
        <f t="shared" si="23"/>
        <v>39156</v>
      </c>
      <c r="CN45" s="516">
        <f t="shared" si="24"/>
        <v>39156</v>
      </c>
      <c r="CO45" s="516">
        <f t="shared" si="25"/>
        <v>0</v>
      </c>
      <c r="CP45" s="506">
        <f t="shared" si="26"/>
        <v>1</v>
      </c>
      <c r="CQ45" s="377" t="str">
        <f t="shared" si="27"/>
        <v xml:space="preserve"> -</v>
      </c>
      <c r="CR45" s="591" t="s">
        <v>1220</v>
      </c>
      <c r="CS45" s="389" t="s">
        <v>1249</v>
      </c>
      <c r="CT45" s="102" t="s">
        <v>1965</v>
      </c>
    </row>
    <row r="46" spans="2:98" ht="60" customHeight="1" thickBot="1">
      <c r="B46" s="994"/>
      <c r="C46" s="990"/>
      <c r="D46" s="944"/>
      <c r="E46" s="947"/>
      <c r="F46" s="956"/>
      <c r="G46" s="858"/>
      <c r="H46" s="858"/>
      <c r="I46" s="900"/>
      <c r="J46" s="858"/>
      <c r="K46" s="900"/>
      <c r="L46" s="901"/>
      <c r="M46" s="858"/>
      <c r="N46" s="900"/>
      <c r="O46" s="901"/>
      <c r="P46" s="858"/>
      <c r="Q46" s="900"/>
      <c r="R46" s="901"/>
      <c r="S46" s="914"/>
      <c r="T46" s="831"/>
      <c r="U46" s="896"/>
      <c r="V46" s="860"/>
      <c r="W46" s="845"/>
      <c r="X46" s="858"/>
      <c r="Y46" s="845"/>
      <c r="Z46" s="858"/>
      <c r="AA46" s="845"/>
      <c r="AB46" s="847"/>
      <c r="AC46" s="831"/>
      <c r="AD46" s="795"/>
      <c r="AE46" s="778"/>
      <c r="AF46" s="788"/>
      <c r="AG46" s="778"/>
      <c r="AH46" s="788"/>
      <c r="AI46" s="778"/>
      <c r="AJ46" s="788"/>
      <c r="AK46" s="778"/>
      <c r="AL46" s="788"/>
      <c r="AM46" s="778"/>
      <c r="AN46" s="788"/>
      <c r="AO46" s="950"/>
      <c r="AP46" s="939"/>
      <c r="AQ46" s="300" t="s">
        <v>56</v>
      </c>
      <c r="AR46" s="276" t="s">
        <v>1217</v>
      </c>
      <c r="AS46" s="27" t="s">
        <v>1262</v>
      </c>
      <c r="AT46" s="40">
        <v>0</v>
      </c>
      <c r="AU46" s="60">
        <v>1</v>
      </c>
      <c r="AV46" s="60">
        <v>1</v>
      </c>
      <c r="AW46" s="413">
        <v>0.25</v>
      </c>
      <c r="AX46" s="60">
        <v>1</v>
      </c>
      <c r="AY46" s="413">
        <v>0.25</v>
      </c>
      <c r="AZ46" s="60">
        <v>1</v>
      </c>
      <c r="BA46" s="415">
        <v>0.25</v>
      </c>
      <c r="BB46" s="47">
        <v>1</v>
      </c>
      <c r="BC46" s="422">
        <v>0.25</v>
      </c>
      <c r="BD46" s="54">
        <v>1</v>
      </c>
      <c r="BE46" s="60">
        <v>1</v>
      </c>
      <c r="BF46" s="60">
        <v>1</v>
      </c>
      <c r="BG46" s="49">
        <v>0</v>
      </c>
      <c r="BH46" s="333">
        <f t="shared" si="1"/>
        <v>1</v>
      </c>
      <c r="BI46" s="453">
        <f t="shared" si="2"/>
        <v>1</v>
      </c>
      <c r="BJ46" s="334">
        <f t="shared" si="3"/>
        <v>1</v>
      </c>
      <c r="BK46" s="453">
        <f t="shared" si="4"/>
        <v>1</v>
      </c>
      <c r="BL46" s="334">
        <f t="shared" si="5"/>
        <v>1</v>
      </c>
      <c r="BM46" s="453">
        <f t="shared" si="6"/>
        <v>1</v>
      </c>
      <c r="BN46" s="334">
        <f t="shared" si="7"/>
        <v>0</v>
      </c>
      <c r="BO46" s="453">
        <f t="shared" si="8"/>
        <v>0</v>
      </c>
      <c r="BP46" s="685">
        <f t="shared" si="28"/>
        <v>0.75</v>
      </c>
      <c r="BQ46" s="453">
        <f t="shared" si="9"/>
        <v>0.75</v>
      </c>
      <c r="BR46" s="633">
        <f t="shared" si="10"/>
        <v>0.75</v>
      </c>
      <c r="BS46" s="62">
        <v>0</v>
      </c>
      <c r="BT46" s="92">
        <v>0</v>
      </c>
      <c r="BU46" s="92">
        <v>0</v>
      </c>
      <c r="BV46" s="148" t="str">
        <f t="shared" si="15"/>
        <v xml:space="preserve"> -</v>
      </c>
      <c r="BW46" s="385" t="str">
        <f t="shared" si="16"/>
        <v xml:space="preserve"> -</v>
      </c>
      <c r="BX46" s="62">
        <v>0</v>
      </c>
      <c r="BY46" s="92">
        <v>0</v>
      </c>
      <c r="BZ46" s="92">
        <v>0</v>
      </c>
      <c r="CA46" s="148" t="str">
        <f t="shared" si="17"/>
        <v xml:space="preserve"> -</v>
      </c>
      <c r="CB46" s="385" t="str">
        <f t="shared" si="18"/>
        <v xml:space="preserve"> -</v>
      </c>
      <c r="CC46" s="63">
        <v>0</v>
      </c>
      <c r="CD46" s="92">
        <v>0</v>
      </c>
      <c r="CE46" s="92">
        <v>0</v>
      </c>
      <c r="CF46" s="148" t="str">
        <f t="shared" si="19"/>
        <v xml:space="preserve"> -</v>
      </c>
      <c r="CG46" s="385" t="str">
        <f t="shared" si="20"/>
        <v xml:space="preserve"> -</v>
      </c>
      <c r="CH46" s="62">
        <v>0</v>
      </c>
      <c r="CI46" s="92">
        <v>0</v>
      </c>
      <c r="CJ46" s="92">
        <v>0</v>
      </c>
      <c r="CK46" s="148" t="str">
        <f t="shared" si="21"/>
        <v xml:space="preserve"> -</v>
      </c>
      <c r="CL46" s="385" t="str">
        <f t="shared" si="22"/>
        <v xml:space="preserve"> -</v>
      </c>
      <c r="CM46" s="523">
        <f t="shared" si="23"/>
        <v>0</v>
      </c>
      <c r="CN46" s="524">
        <f t="shared" si="24"/>
        <v>0</v>
      </c>
      <c r="CO46" s="524">
        <f t="shared" si="25"/>
        <v>0</v>
      </c>
      <c r="CP46" s="505" t="str">
        <f t="shared" si="26"/>
        <v xml:space="preserve"> -</v>
      </c>
      <c r="CQ46" s="385" t="str">
        <f t="shared" si="27"/>
        <v xml:space="preserve"> -</v>
      </c>
      <c r="CR46" s="593" t="s">
        <v>1220</v>
      </c>
      <c r="CS46" s="390" t="s">
        <v>1249</v>
      </c>
      <c r="CT46" s="103" t="s">
        <v>1972</v>
      </c>
    </row>
    <row r="47" spans="2:98" ht="30" customHeight="1" thickBot="1">
      <c r="B47" s="994"/>
      <c r="C47" s="990"/>
      <c r="D47" s="944"/>
      <c r="E47" s="947"/>
      <c r="F47" s="956"/>
      <c r="G47" s="858"/>
      <c r="H47" s="858"/>
      <c r="I47" s="900"/>
      <c r="J47" s="858"/>
      <c r="K47" s="900"/>
      <c r="L47" s="901"/>
      <c r="M47" s="858"/>
      <c r="N47" s="900"/>
      <c r="O47" s="901"/>
      <c r="P47" s="858"/>
      <c r="Q47" s="900"/>
      <c r="R47" s="901"/>
      <c r="S47" s="914"/>
      <c r="T47" s="831"/>
      <c r="U47" s="896"/>
      <c r="V47" s="860"/>
      <c r="W47" s="845"/>
      <c r="X47" s="858"/>
      <c r="Y47" s="845"/>
      <c r="Z47" s="858"/>
      <c r="AA47" s="845"/>
      <c r="AB47" s="847"/>
      <c r="AC47" s="831"/>
      <c r="AD47" s="795"/>
      <c r="AE47" s="778"/>
      <c r="AF47" s="788"/>
      <c r="AG47" s="778"/>
      <c r="AH47" s="788"/>
      <c r="AI47" s="778"/>
      <c r="AJ47" s="788"/>
      <c r="AK47" s="778"/>
      <c r="AL47" s="788"/>
      <c r="AM47" s="778"/>
      <c r="AN47" s="788"/>
      <c r="AO47" s="953"/>
      <c r="AP47" s="942"/>
      <c r="AQ47" s="302" t="s">
        <v>57</v>
      </c>
      <c r="AR47" s="253" t="s">
        <v>1217</v>
      </c>
      <c r="AS47" s="30" t="s">
        <v>1263</v>
      </c>
      <c r="AT47" s="68">
        <v>1</v>
      </c>
      <c r="AU47" s="109">
        <v>1</v>
      </c>
      <c r="AV47" s="109">
        <v>1</v>
      </c>
      <c r="AW47" s="423">
        <v>0.25</v>
      </c>
      <c r="AX47" s="109">
        <v>1</v>
      </c>
      <c r="AY47" s="423">
        <v>0.25</v>
      </c>
      <c r="AZ47" s="109">
        <v>1</v>
      </c>
      <c r="BA47" s="424">
        <v>0.25</v>
      </c>
      <c r="BB47" s="148">
        <v>1</v>
      </c>
      <c r="BC47" s="425">
        <v>0.25</v>
      </c>
      <c r="BD47" s="315">
        <v>1</v>
      </c>
      <c r="BE47" s="109">
        <v>1</v>
      </c>
      <c r="BF47" s="109">
        <v>1</v>
      </c>
      <c r="BG47" s="73">
        <v>0</v>
      </c>
      <c r="BH47" s="455">
        <f t="shared" si="1"/>
        <v>1</v>
      </c>
      <c r="BI47" s="456">
        <f t="shared" si="2"/>
        <v>1</v>
      </c>
      <c r="BJ47" s="365">
        <f t="shared" si="3"/>
        <v>1</v>
      </c>
      <c r="BK47" s="456">
        <f t="shared" si="4"/>
        <v>1</v>
      </c>
      <c r="BL47" s="365">
        <f t="shared" si="5"/>
        <v>1</v>
      </c>
      <c r="BM47" s="456">
        <f t="shared" si="6"/>
        <v>1</v>
      </c>
      <c r="BN47" s="365">
        <f t="shared" si="7"/>
        <v>0</v>
      </c>
      <c r="BO47" s="456">
        <f t="shared" si="8"/>
        <v>0</v>
      </c>
      <c r="BP47" s="688">
        <f t="shared" si="28"/>
        <v>0.75</v>
      </c>
      <c r="BQ47" s="456">
        <f t="shared" si="9"/>
        <v>0.75</v>
      </c>
      <c r="BR47" s="636">
        <f t="shared" si="10"/>
        <v>0.75</v>
      </c>
      <c r="BS47" s="408">
        <v>0</v>
      </c>
      <c r="BT47" s="409">
        <v>0</v>
      </c>
      <c r="BU47" s="409">
        <v>0</v>
      </c>
      <c r="BV47" s="386" t="str">
        <f t="shared" si="15"/>
        <v xml:space="preserve"> -</v>
      </c>
      <c r="BW47" s="387" t="str">
        <f t="shared" si="16"/>
        <v xml:space="preserve"> -</v>
      </c>
      <c r="BX47" s="408">
        <v>0</v>
      </c>
      <c r="BY47" s="409">
        <v>0</v>
      </c>
      <c r="BZ47" s="409">
        <v>0</v>
      </c>
      <c r="CA47" s="386" t="str">
        <f t="shared" si="17"/>
        <v xml:space="preserve"> -</v>
      </c>
      <c r="CB47" s="387" t="str">
        <f t="shared" si="18"/>
        <v xml:space="preserve"> -</v>
      </c>
      <c r="CC47" s="410">
        <v>0</v>
      </c>
      <c r="CD47" s="409">
        <v>0</v>
      </c>
      <c r="CE47" s="409">
        <v>0</v>
      </c>
      <c r="CF47" s="386" t="str">
        <f t="shared" si="19"/>
        <v xml:space="preserve"> -</v>
      </c>
      <c r="CG47" s="387" t="str">
        <f t="shared" si="20"/>
        <v xml:space="preserve"> -</v>
      </c>
      <c r="CH47" s="408">
        <v>0</v>
      </c>
      <c r="CI47" s="409">
        <v>0</v>
      </c>
      <c r="CJ47" s="409">
        <v>0</v>
      </c>
      <c r="CK47" s="386" t="str">
        <f t="shared" si="21"/>
        <v xml:space="preserve"> -</v>
      </c>
      <c r="CL47" s="387" t="str">
        <f t="shared" si="22"/>
        <v xml:space="preserve"> -</v>
      </c>
      <c r="CM47" s="526">
        <f t="shared" si="23"/>
        <v>0</v>
      </c>
      <c r="CN47" s="527">
        <f t="shared" si="24"/>
        <v>0</v>
      </c>
      <c r="CO47" s="527">
        <f t="shared" si="25"/>
        <v>0</v>
      </c>
      <c r="CP47" s="513" t="str">
        <f t="shared" si="26"/>
        <v xml:space="preserve"> -</v>
      </c>
      <c r="CQ47" s="387" t="str">
        <f t="shared" si="27"/>
        <v xml:space="preserve"> -</v>
      </c>
      <c r="CR47" s="726" t="s">
        <v>1220</v>
      </c>
      <c r="CS47" s="727" t="s">
        <v>1226</v>
      </c>
      <c r="CT47" s="728" t="s">
        <v>94</v>
      </c>
    </row>
    <row r="48" spans="2:98" ht="30" customHeight="1">
      <c r="B48" s="994"/>
      <c r="C48" s="990"/>
      <c r="D48" s="944"/>
      <c r="E48" s="947"/>
      <c r="F48" s="956"/>
      <c r="G48" s="858"/>
      <c r="H48" s="858"/>
      <c r="I48" s="900"/>
      <c r="J48" s="858"/>
      <c r="K48" s="900"/>
      <c r="L48" s="901"/>
      <c r="M48" s="858"/>
      <c r="N48" s="900"/>
      <c r="O48" s="901"/>
      <c r="P48" s="858"/>
      <c r="Q48" s="900"/>
      <c r="R48" s="901"/>
      <c r="S48" s="914"/>
      <c r="T48" s="831"/>
      <c r="U48" s="896"/>
      <c r="V48" s="860"/>
      <c r="W48" s="845"/>
      <c r="X48" s="858"/>
      <c r="Y48" s="845"/>
      <c r="Z48" s="858"/>
      <c r="AA48" s="845"/>
      <c r="AB48" s="847"/>
      <c r="AC48" s="831"/>
      <c r="AD48" s="795"/>
      <c r="AE48" s="778"/>
      <c r="AF48" s="788"/>
      <c r="AG48" s="778"/>
      <c r="AH48" s="788"/>
      <c r="AI48" s="778"/>
      <c r="AJ48" s="788"/>
      <c r="AK48" s="778"/>
      <c r="AL48" s="788"/>
      <c r="AM48" s="778"/>
      <c r="AN48" s="788"/>
      <c r="AO48" s="949">
        <f>+RESUMEN!J14</f>
        <v>0.66534391534391524</v>
      </c>
      <c r="AP48" s="938" t="s">
        <v>90</v>
      </c>
      <c r="AQ48" s="232" t="s">
        <v>58</v>
      </c>
      <c r="AR48" s="233" t="s">
        <v>1217</v>
      </c>
      <c r="AS48" s="28" t="s">
        <v>1264</v>
      </c>
      <c r="AT48" s="41">
        <v>1</v>
      </c>
      <c r="AU48" s="59">
        <v>1</v>
      </c>
      <c r="AV48" s="59">
        <v>1</v>
      </c>
      <c r="AW48" s="419">
        <v>0.25</v>
      </c>
      <c r="AX48" s="59">
        <v>1</v>
      </c>
      <c r="AY48" s="419">
        <v>0.25</v>
      </c>
      <c r="AZ48" s="59">
        <v>1</v>
      </c>
      <c r="BA48" s="420">
        <v>0.25</v>
      </c>
      <c r="BB48" s="48">
        <v>1</v>
      </c>
      <c r="BC48" s="420">
        <v>0.25</v>
      </c>
      <c r="BD48" s="52">
        <v>1</v>
      </c>
      <c r="BE48" s="90">
        <v>1</v>
      </c>
      <c r="BF48" s="90">
        <v>1</v>
      </c>
      <c r="BG48" s="69">
        <v>0</v>
      </c>
      <c r="BH48" s="329">
        <f t="shared" si="1"/>
        <v>1</v>
      </c>
      <c r="BI48" s="452">
        <f t="shared" si="2"/>
        <v>1</v>
      </c>
      <c r="BJ48" s="330">
        <f t="shared" si="3"/>
        <v>1</v>
      </c>
      <c r="BK48" s="452">
        <f t="shared" si="4"/>
        <v>1</v>
      </c>
      <c r="BL48" s="330">
        <f t="shared" si="5"/>
        <v>1</v>
      </c>
      <c r="BM48" s="452">
        <f t="shared" si="6"/>
        <v>1</v>
      </c>
      <c r="BN48" s="330">
        <f t="shared" si="7"/>
        <v>0</v>
      </c>
      <c r="BO48" s="452">
        <f t="shared" si="8"/>
        <v>0</v>
      </c>
      <c r="BP48" s="684">
        <f t="shared" si="28"/>
        <v>0.75</v>
      </c>
      <c r="BQ48" s="452">
        <f t="shared" si="9"/>
        <v>0.75</v>
      </c>
      <c r="BR48" s="632">
        <f t="shared" si="10"/>
        <v>0.75</v>
      </c>
      <c r="BS48" s="61">
        <v>0</v>
      </c>
      <c r="BT48" s="59">
        <v>0</v>
      </c>
      <c r="BU48" s="59">
        <v>0</v>
      </c>
      <c r="BV48" s="145" t="str">
        <f t="shared" si="15"/>
        <v xml:space="preserve"> -</v>
      </c>
      <c r="BW48" s="377" t="str">
        <f t="shared" si="16"/>
        <v xml:space="preserve"> -</v>
      </c>
      <c r="BX48" s="58">
        <v>0</v>
      </c>
      <c r="BY48" s="59">
        <v>0</v>
      </c>
      <c r="BZ48" s="59">
        <v>0</v>
      </c>
      <c r="CA48" s="145" t="str">
        <f t="shared" si="17"/>
        <v xml:space="preserve"> -</v>
      </c>
      <c r="CB48" s="377" t="str">
        <f t="shared" si="18"/>
        <v xml:space="preserve"> -</v>
      </c>
      <c r="CC48" s="61">
        <v>0</v>
      </c>
      <c r="CD48" s="59">
        <v>0</v>
      </c>
      <c r="CE48" s="59">
        <v>0</v>
      </c>
      <c r="CF48" s="145" t="str">
        <f t="shared" si="19"/>
        <v xml:space="preserve"> -</v>
      </c>
      <c r="CG48" s="377" t="str">
        <f t="shared" si="20"/>
        <v xml:space="preserve"> -</v>
      </c>
      <c r="CH48" s="58">
        <v>0</v>
      </c>
      <c r="CI48" s="59">
        <v>0</v>
      </c>
      <c r="CJ48" s="59">
        <v>0</v>
      </c>
      <c r="CK48" s="145" t="str">
        <f t="shared" si="21"/>
        <v xml:space="preserve"> -</v>
      </c>
      <c r="CL48" s="377" t="str">
        <f t="shared" si="22"/>
        <v xml:space="preserve"> -</v>
      </c>
      <c r="CM48" s="515">
        <f t="shared" si="23"/>
        <v>0</v>
      </c>
      <c r="CN48" s="516">
        <f t="shared" si="24"/>
        <v>0</v>
      </c>
      <c r="CO48" s="516">
        <f t="shared" si="25"/>
        <v>0</v>
      </c>
      <c r="CP48" s="506" t="str">
        <f t="shared" si="26"/>
        <v xml:space="preserve"> -</v>
      </c>
      <c r="CQ48" s="377" t="str">
        <f t="shared" si="27"/>
        <v xml:space="preserve"> -</v>
      </c>
      <c r="CR48" s="594" t="s">
        <v>1220</v>
      </c>
      <c r="CS48" s="108" t="s">
        <v>1226</v>
      </c>
      <c r="CT48" s="75" t="s">
        <v>1972</v>
      </c>
    </row>
    <row r="49" spans="2:98" ht="30" customHeight="1">
      <c r="B49" s="994"/>
      <c r="C49" s="990"/>
      <c r="D49" s="944"/>
      <c r="E49" s="947"/>
      <c r="F49" s="956"/>
      <c r="G49" s="858"/>
      <c r="H49" s="858"/>
      <c r="I49" s="900"/>
      <c r="J49" s="858"/>
      <c r="K49" s="900"/>
      <c r="L49" s="901"/>
      <c r="M49" s="858"/>
      <c r="N49" s="900"/>
      <c r="O49" s="901"/>
      <c r="P49" s="858"/>
      <c r="Q49" s="900"/>
      <c r="R49" s="901"/>
      <c r="S49" s="914"/>
      <c r="T49" s="831"/>
      <c r="U49" s="896"/>
      <c r="V49" s="860"/>
      <c r="W49" s="845"/>
      <c r="X49" s="858"/>
      <c r="Y49" s="845"/>
      <c r="Z49" s="858"/>
      <c r="AA49" s="845"/>
      <c r="AB49" s="847"/>
      <c r="AC49" s="831"/>
      <c r="AD49" s="795"/>
      <c r="AE49" s="778"/>
      <c r="AF49" s="788"/>
      <c r="AG49" s="778"/>
      <c r="AH49" s="788"/>
      <c r="AI49" s="778"/>
      <c r="AJ49" s="788"/>
      <c r="AK49" s="778"/>
      <c r="AL49" s="788"/>
      <c r="AM49" s="778"/>
      <c r="AN49" s="788"/>
      <c r="AO49" s="950"/>
      <c r="AP49" s="939"/>
      <c r="AQ49" s="230" t="s">
        <v>59</v>
      </c>
      <c r="AR49" s="231" t="s">
        <v>1217</v>
      </c>
      <c r="AS49" s="27" t="s">
        <v>1265</v>
      </c>
      <c r="AT49" s="40">
        <v>1</v>
      </c>
      <c r="AU49" s="60">
        <v>1</v>
      </c>
      <c r="AV49" s="60">
        <v>1</v>
      </c>
      <c r="AW49" s="413">
        <v>0.25</v>
      </c>
      <c r="AX49" s="60">
        <v>1</v>
      </c>
      <c r="AY49" s="413">
        <v>0.25</v>
      </c>
      <c r="AZ49" s="60">
        <v>1</v>
      </c>
      <c r="BA49" s="415">
        <v>0.25</v>
      </c>
      <c r="BB49" s="47">
        <v>1</v>
      </c>
      <c r="BC49" s="415">
        <v>0.25</v>
      </c>
      <c r="BD49" s="54">
        <v>1</v>
      </c>
      <c r="BE49" s="60">
        <v>1</v>
      </c>
      <c r="BF49" s="60">
        <v>1</v>
      </c>
      <c r="BG49" s="49">
        <v>0</v>
      </c>
      <c r="BH49" s="333">
        <f t="shared" si="1"/>
        <v>1</v>
      </c>
      <c r="BI49" s="453">
        <f t="shared" si="2"/>
        <v>1</v>
      </c>
      <c r="BJ49" s="334">
        <f t="shared" si="3"/>
        <v>1</v>
      </c>
      <c r="BK49" s="453">
        <f t="shared" si="4"/>
        <v>1</v>
      </c>
      <c r="BL49" s="334">
        <f t="shared" si="5"/>
        <v>1</v>
      </c>
      <c r="BM49" s="453">
        <f t="shared" si="6"/>
        <v>1</v>
      </c>
      <c r="BN49" s="334">
        <f t="shared" si="7"/>
        <v>0</v>
      </c>
      <c r="BO49" s="453">
        <f t="shared" si="8"/>
        <v>0</v>
      </c>
      <c r="BP49" s="685">
        <f t="shared" si="28"/>
        <v>0.75</v>
      </c>
      <c r="BQ49" s="453">
        <f t="shared" si="9"/>
        <v>0.75</v>
      </c>
      <c r="BR49" s="633">
        <f t="shared" si="10"/>
        <v>0.75</v>
      </c>
      <c r="BS49" s="55">
        <v>0</v>
      </c>
      <c r="BT49" s="60">
        <v>0</v>
      </c>
      <c r="BU49" s="60">
        <v>0</v>
      </c>
      <c r="BV49" s="125" t="str">
        <f t="shared" si="15"/>
        <v xml:space="preserve"> -</v>
      </c>
      <c r="BW49" s="378" t="str">
        <f t="shared" si="16"/>
        <v xml:space="preserve"> -</v>
      </c>
      <c r="BX49" s="54">
        <v>0</v>
      </c>
      <c r="BY49" s="60">
        <v>0</v>
      </c>
      <c r="BZ49" s="60">
        <v>0</v>
      </c>
      <c r="CA49" s="125" t="str">
        <f t="shared" si="17"/>
        <v xml:space="preserve"> -</v>
      </c>
      <c r="CB49" s="378" t="str">
        <f t="shared" si="18"/>
        <v xml:space="preserve"> -</v>
      </c>
      <c r="CC49" s="55">
        <v>0</v>
      </c>
      <c r="CD49" s="60">
        <v>0</v>
      </c>
      <c r="CE49" s="60">
        <v>0</v>
      </c>
      <c r="CF49" s="125" t="str">
        <f t="shared" si="19"/>
        <v xml:space="preserve"> -</v>
      </c>
      <c r="CG49" s="378" t="str">
        <f t="shared" si="20"/>
        <v xml:space="preserve"> -</v>
      </c>
      <c r="CH49" s="54">
        <v>0</v>
      </c>
      <c r="CI49" s="60">
        <v>0</v>
      </c>
      <c r="CJ49" s="60">
        <v>0</v>
      </c>
      <c r="CK49" s="125" t="str">
        <f t="shared" si="21"/>
        <v xml:space="preserve"> -</v>
      </c>
      <c r="CL49" s="378" t="str">
        <f t="shared" si="22"/>
        <v xml:space="preserve"> -</v>
      </c>
      <c r="CM49" s="515">
        <f t="shared" si="23"/>
        <v>0</v>
      </c>
      <c r="CN49" s="516">
        <f t="shared" si="24"/>
        <v>0</v>
      </c>
      <c r="CO49" s="516">
        <f t="shared" si="25"/>
        <v>0</v>
      </c>
      <c r="CP49" s="506" t="str">
        <f t="shared" si="26"/>
        <v xml:space="preserve"> -</v>
      </c>
      <c r="CQ49" s="377" t="str">
        <f t="shared" si="27"/>
        <v xml:space="preserve"> -</v>
      </c>
      <c r="CR49" s="591" t="s">
        <v>1220</v>
      </c>
      <c r="CS49" s="99" t="s">
        <v>1226</v>
      </c>
      <c r="CT49" s="102" t="s">
        <v>1972</v>
      </c>
    </row>
    <row r="50" spans="2:98" ht="30" customHeight="1">
      <c r="B50" s="994"/>
      <c r="C50" s="990"/>
      <c r="D50" s="944"/>
      <c r="E50" s="947"/>
      <c r="F50" s="956"/>
      <c r="G50" s="858"/>
      <c r="H50" s="858"/>
      <c r="I50" s="844"/>
      <c r="J50" s="858"/>
      <c r="K50" s="844"/>
      <c r="L50" s="872"/>
      <c r="M50" s="858"/>
      <c r="N50" s="844"/>
      <c r="O50" s="872"/>
      <c r="P50" s="858"/>
      <c r="Q50" s="844"/>
      <c r="R50" s="872"/>
      <c r="S50" s="914"/>
      <c r="T50" s="832"/>
      <c r="U50" s="899"/>
      <c r="V50" s="861"/>
      <c r="W50" s="845"/>
      <c r="X50" s="858"/>
      <c r="Y50" s="845"/>
      <c r="Z50" s="858"/>
      <c r="AA50" s="845"/>
      <c r="AB50" s="847"/>
      <c r="AC50" s="832"/>
      <c r="AD50" s="800"/>
      <c r="AE50" s="781"/>
      <c r="AF50" s="789"/>
      <c r="AG50" s="781"/>
      <c r="AH50" s="789"/>
      <c r="AI50" s="781"/>
      <c r="AJ50" s="789"/>
      <c r="AK50" s="781"/>
      <c r="AL50" s="789"/>
      <c r="AM50" s="781"/>
      <c r="AN50" s="789"/>
      <c r="AO50" s="950"/>
      <c r="AP50" s="939"/>
      <c r="AQ50" s="230" t="s">
        <v>60</v>
      </c>
      <c r="AR50" s="231" t="s">
        <v>1217</v>
      </c>
      <c r="AS50" s="27" t="s">
        <v>1266</v>
      </c>
      <c r="AT50" s="40">
        <v>1</v>
      </c>
      <c r="AU50" s="60">
        <v>1</v>
      </c>
      <c r="AV50" s="60">
        <v>1</v>
      </c>
      <c r="AW50" s="413">
        <v>0.25</v>
      </c>
      <c r="AX50" s="60">
        <v>1</v>
      </c>
      <c r="AY50" s="413">
        <v>0.25</v>
      </c>
      <c r="AZ50" s="60">
        <v>1</v>
      </c>
      <c r="BA50" s="415">
        <v>0.25</v>
      </c>
      <c r="BB50" s="47">
        <v>1</v>
      </c>
      <c r="BC50" s="415">
        <v>0.25</v>
      </c>
      <c r="BD50" s="54">
        <v>1</v>
      </c>
      <c r="BE50" s="60">
        <v>1</v>
      </c>
      <c r="BF50" s="60">
        <v>1</v>
      </c>
      <c r="BG50" s="49">
        <v>0</v>
      </c>
      <c r="BH50" s="333">
        <f t="shared" si="1"/>
        <v>1</v>
      </c>
      <c r="BI50" s="453">
        <f t="shared" si="2"/>
        <v>1</v>
      </c>
      <c r="BJ50" s="334">
        <f t="shared" si="3"/>
        <v>1</v>
      </c>
      <c r="BK50" s="453">
        <f t="shared" si="4"/>
        <v>1</v>
      </c>
      <c r="BL50" s="334">
        <f t="shared" si="5"/>
        <v>1</v>
      </c>
      <c r="BM50" s="453">
        <f t="shared" si="6"/>
        <v>1</v>
      </c>
      <c r="BN50" s="334">
        <f t="shared" si="7"/>
        <v>0</v>
      </c>
      <c r="BO50" s="453">
        <f t="shared" si="8"/>
        <v>0</v>
      </c>
      <c r="BP50" s="685">
        <f t="shared" si="28"/>
        <v>0.75</v>
      </c>
      <c r="BQ50" s="453">
        <f t="shared" si="9"/>
        <v>0.75</v>
      </c>
      <c r="BR50" s="633">
        <f t="shared" si="10"/>
        <v>0.75</v>
      </c>
      <c r="BS50" s="55">
        <v>0</v>
      </c>
      <c r="BT50" s="60">
        <v>0</v>
      </c>
      <c r="BU50" s="60">
        <v>0</v>
      </c>
      <c r="BV50" s="125" t="str">
        <f t="shared" si="15"/>
        <v xml:space="preserve"> -</v>
      </c>
      <c r="BW50" s="378" t="str">
        <f t="shared" si="16"/>
        <v xml:space="preserve"> -</v>
      </c>
      <c r="BX50" s="54">
        <v>0</v>
      </c>
      <c r="BY50" s="60">
        <v>0</v>
      </c>
      <c r="BZ50" s="60">
        <v>0</v>
      </c>
      <c r="CA50" s="125" t="str">
        <f t="shared" si="17"/>
        <v xml:space="preserve"> -</v>
      </c>
      <c r="CB50" s="378" t="str">
        <f t="shared" si="18"/>
        <v xml:space="preserve"> -</v>
      </c>
      <c r="CC50" s="55">
        <v>0</v>
      </c>
      <c r="CD50" s="60">
        <v>0</v>
      </c>
      <c r="CE50" s="60">
        <v>0</v>
      </c>
      <c r="CF50" s="125" t="str">
        <f t="shared" si="19"/>
        <v xml:space="preserve"> -</v>
      </c>
      <c r="CG50" s="378" t="str">
        <f t="shared" si="20"/>
        <v xml:space="preserve"> -</v>
      </c>
      <c r="CH50" s="54">
        <v>0</v>
      </c>
      <c r="CI50" s="60">
        <v>0</v>
      </c>
      <c r="CJ50" s="60">
        <v>0</v>
      </c>
      <c r="CK50" s="125" t="str">
        <f t="shared" si="21"/>
        <v xml:space="preserve"> -</v>
      </c>
      <c r="CL50" s="378" t="str">
        <f t="shared" si="22"/>
        <v xml:space="preserve"> -</v>
      </c>
      <c r="CM50" s="517">
        <f t="shared" si="23"/>
        <v>0</v>
      </c>
      <c r="CN50" s="518">
        <f t="shared" si="24"/>
        <v>0</v>
      </c>
      <c r="CO50" s="518">
        <f t="shared" si="25"/>
        <v>0</v>
      </c>
      <c r="CP50" s="504" t="str">
        <f t="shared" si="26"/>
        <v xml:space="preserve"> -</v>
      </c>
      <c r="CQ50" s="378" t="str">
        <f t="shared" si="27"/>
        <v xml:space="preserve"> -</v>
      </c>
      <c r="CR50" s="591" t="s">
        <v>1220</v>
      </c>
      <c r="CS50" s="99" t="s">
        <v>1226</v>
      </c>
      <c r="CT50" s="102" t="s">
        <v>1972</v>
      </c>
    </row>
    <row r="51" spans="2:98" ht="45.75" customHeight="1">
      <c r="B51" s="994"/>
      <c r="C51" s="990"/>
      <c r="D51" s="944"/>
      <c r="E51" s="947"/>
      <c r="F51" s="956" t="s">
        <v>222</v>
      </c>
      <c r="G51" s="858">
        <v>0.14000000000000001</v>
      </c>
      <c r="H51" s="858">
        <v>0.6</v>
      </c>
      <c r="I51" s="865">
        <f>+H51-G51</f>
        <v>0.45999999999999996</v>
      </c>
      <c r="J51" s="858">
        <v>0.3</v>
      </c>
      <c r="K51" s="865">
        <f>+J51-G51</f>
        <v>0.15999999999999998</v>
      </c>
      <c r="L51" s="864"/>
      <c r="M51" s="858">
        <v>0.4</v>
      </c>
      <c r="N51" s="865">
        <f>+M51-J51</f>
        <v>0.10000000000000003</v>
      </c>
      <c r="O51" s="864"/>
      <c r="P51" s="858">
        <v>0.5</v>
      </c>
      <c r="Q51" s="865">
        <f>+P51-M51</f>
        <v>9.9999999999999978E-2</v>
      </c>
      <c r="R51" s="864"/>
      <c r="S51" s="858">
        <v>0.6</v>
      </c>
      <c r="T51" s="865">
        <f>+S51-P51</f>
        <v>9.9999999999999978E-2</v>
      </c>
      <c r="U51" s="895"/>
      <c r="V51" s="859">
        <v>0.37</v>
      </c>
      <c r="W51" s="845">
        <f>+IF(V51=0,0,V51-G51)</f>
        <v>0.22999999999999998</v>
      </c>
      <c r="X51" s="858">
        <v>0.37</v>
      </c>
      <c r="Y51" s="845">
        <f>+IF(X51=0,0,X51-V51)</f>
        <v>0</v>
      </c>
      <c r="Z51" s="858"/>
      <c r="AA51" s="845">
        <f>+IF(Z51=0,0,Z51-X51)</f>
        <v>0</v>
      </c>
      <c r="AB51" s="847"/>
      <c r="AC51" s="830">
        <f>+IF(AB51=0,0,AB51-Z51)</f>
        <v>0</v>
      </c>
      <c r="AD51" s="794">
        <f>+IF(K51=0," -",W51/K51)</f>
        <v>1.4375</v>
      </c>
      <c r="AE51" s="777">
        <f>+IF(K51=0," -",IF(AD51&gt;100%,100%,AD51))</f>
        <v>1</v>
      </c>
      <c r="AF51" s="787">
        <f>+IF(N51=0," -",Y51/N51)</f>
        <v>0</v>
      </c>
      <c r="AG51" s="777">
        <f>+IF(N51=0," -",IF(AF51&gt;100%,100%,AF51))</f>
        <v>0</v>
      </c>
      <c r="AH51" s="787">
        <f>+IF(Q51=0," -",AA51/Q51)</f>
        <v>0</v>
      </c>
      <c r="AI51" s="777">
        <f>+IF(Q51=0," -",IF(AH51&gt;100%,100%,AH51))</f>
        <v>0</v>
      </c>
      <c r="AJ51" s="787">
        <f>+IF(T51=0," -",AC51/T51)</f>
        <v>0</v>
      </c>
      <c r="AK51" s="777">
        <f>+IF(T51=0," -",IF(AJ51&gt;100%,100%,AJ51))</f>
        <v>0</v>
      </c>
      <c r="AL51" s="787">
        <f>+SUM(AC51,AA51,Y51,W51)/I51</f>
        <v>0.5</v>
      </c>
      <c r="AM51" s="777">
        <f>+IF(AL51&gt;100%,100%,IF(AL51&lt;0%,0%,AL51))</f>
        <v>0.5</v>
      </c>
      <c r="AN51" s="787"/>
      <c r="AO51" s="950"/>
      <c r="AP51" s="939"/>
      <c r="AQ51" s="230" t="s">
        <v>61</v>
      </c>
      <c r="AR51" s="231" t="s">
        <v>1217</v>
      </c>
      <c r="AS51" s="27" t="s">
        <v>1267</v>
      </c>
      <c r="AT51" s="40">
        <v>0</v>
      </c>
      <c r="AU51" s="60">
        <v>1</v>
      </c>
      <c r="AV51" s="60">
        <v>0</v>
      </c>
      <c r="AW51" s="413">
        <v>0</v>
      </c>
      <c r="AX51" s="60">
        <v>1</v>
      </c>
      <c r="AY51" s="413">
        <v>0.33</v>
      </c>
      <c r="AZ51" s="60">
        <v>1</v>
      </c>
      <c r="BA51" s="415">
        <v>0.33</v>
      </c>
      <c r="BB51" s="47">
        <v>1</v>
      </c>
      <c r="BC51" s="415">
        <v>0.34</v>
      </c>
      <c r="BD51" s="54">
        <v>0</v>
      </c>
      <c r="BE51" s="60">
        <v>1</v>
      </c>
      <c r="BF51" s="60">
        <v>1</v>
      </c>
      <c r="BG51" s="49">
        <v>0</v>
      </c>
      <c r="BH51" s="333" t="str">
        <f t="shared" si="1"/>
        <v xml:space="preserve"> -</v>
      </c>
      <c r="BI51" s="453" t="str">
        <f t="shared" si="2"/>
        <v xml:space="preserve"> -</v>
      </c>
      <c r="BJ51" s="334">
        <f t="shared" si="3"/>
        <v>1</v>
      </c>
      <c r="BK51" s="453">
        <f t="shared" si="4"/>
        <v>1</v>
      </c>
      <c r="BL51" s="334">
        <f t="shared" si="5"/>
        <v>1</v>
      </c>
      <c r="BM51" s="453">
        <f t="shared" si="6"/>
        <v>1</v>
      </c>
      <c r="BN51" s="334">
        <f t="shared" si="7"/>
        <v>0</v>
      </c>
      <c r="BO51" s="453">
        <f t="shared" si="8"/>
        <v>0</v>
      </c>
      <c r="BP51" s="685">
        <f>+AVERAGE(BE51:BG51)/AU51</f>
        <v>0.66666666666666663</v>
      </c>
      <c r="BQ51" s="453">
        <f t="shared" si="9"/>
        <v>0.66666666666666663</v>
      </c>
      <c r="BR51" s="633">
        <f t="shared" si="10"/>
        <v>0.66666666666666663</v>
      </c>
      <c r="BS51" s="55">
        <v>0</v>
      </c>
      <c r="BT51" s="60">
        <v>0</v>
      </c>
      <c r="BU51" s="60">
        <v>0</v>
      </c>
      <c r="BV51" s="125" t="str">
        <f t="shared" si="15"/>
        <v xml:space="preserve"> -</v>
      </c>
      <c r="BW51" s="378" t="str">
        <f t="shared" si="16"/>
        <v xml:space="preserve"> -</v>
      </c>
      <c r="BX51" s="54">
        <v>0</v>
      </c>
      <c r="BY51" s="60">
        <v>0</v>
      </c>
      <c r="BZ51" s="60">
        <v>0</v>
      </c>
      <c r="CA51" s="125" t="str">
        <f t="shared" si="17"/>
        <v xml:space="preserve"> -</v>
      </c>
      <c r="CB51" s="378" t="str">
        <f t="shared" si="18"/>
        <v xml:space="preserve"> -</v>
      </c>
      <c r="CC51" s="55">
        <v>0</v>
      </c>
      <c r="CD51" s="60">
        <v>0</v>
      </c>
      <c r="CE51" s="60">
        <v>0</v>
      </c>
      <c r="CF51" s="125" t="str">
        <f t="shared" si="19"/>
        <v xml:space="preserve"> -</v>
      </c>
      <c r="CG51" s="378" t="str">
        <f t="shared" si="20"/>
        <v xml:space="preserve"> -</v>
      </c>
      <c r="CH51" s="54">
        <v>0</v>
      </c>
      <c r="CI51" s="60">
        <v>0</v>
      </c>
      <c r="CJ51" s="60">
        <v>0</v>
      </c>
      <c r="CK51" s="125" t="str">
        <f t="shared" si="21"/>
        <v xml:space="preserve"> -</v>
      </c>
      <c r="CL51" s="378" t="str">
        <f t="shared" si="22"/>
        <v xml:space="preserve"> -</v>
      </c>
      <c r="CM51" s="515">
        <f t="shared" si="23"/>
        <v>0</v>
      </c>
      <c r="CN51" s="516">
        <f t="shared" si="24"/>
        <v>0</v>
      </c>
      <c r="CO51" s="516">
        <f t="shared" si="25"/>
        <v>0</v>
      </c>
      <c r="CP51" s="506" t="str">
        <f t="shared" si="26"/>
        <v xml:space="preserve"> -</v>
      </c>
      <c r="CQ51" s="377" t="str">
        <f t="shared" si="27"/>
        <v xml:space="preserve"> -</v>
      </c>
      <c r="CR51" s="591" t="s">
        <v>1220</v>
      </c>
      <c r="CS51" s="99" t="s">
        <v>1226</v>
      </c>
      <c r="CT51" s="102" t="s">
        <v>1972</v>
      </c>
    </row>
    <row r="52" spans="2:98" ht="45.75" customHeight="1">
      <c r="B52" s="994"/>
      <c r="C52" s="990"/>
      <c r="D52" s="944"/>
      <c r="E52" s="947"/>
      <c r="F52" s="956"/>
      <c r="G52" s="858"/>
      <c r="H52" s="858"/>
      <c r="I52" s="900"/>
      <c r="J52" s="858"/>
      <c r="K52" s="900"/>
      <c r="L52" s="901"/>
      <c r="M52" s="858"/>
      <c r="N52" s="900"/>
      <c r="O52" s="901"/>
      <c r="P52" s="858"/>
      <c r="Q52" s="900"/>
      <c r="R52" s="901"/>
      <c r="S52" s="858"/>
      <c r="T52" s="900"/>
      <c r="U52" s="896"/>
      <c r="V52" s="860"/>
      <c r="W52" s="845"/>
      <c r="X52" s="858"/>
      <c r="Y52" s="845"/>
      <c r="Z52" s="858"/>
      <c r="AA52" s="845"/>
      <c r="AB52" s="847"/>
      <c r="AC52" s="831"/>
      <c r="AD52" s="795"/>
      <c r="AE52" s="778"/>
      <c r="AF52" s="788"/>
      <c r="AG52" s="778"/>
      <c r="AH52" s="788"/>
      <c r="AI52" s="778"/>
      <c r="AJ52" s="788"/>
      <c r="AK52" s="778"/>
      <c r="AL52" s="788"/>
      <c r="AM52" s="778"/>
      <c r="AN52" s="788"/>
      <c r="AO52" s="950"/>
      <c r="AP52" s="939"/>
      <c r="AQ52" s="230" t="s">
        <v>62</v>
      </c>
      <c r="AR52" s="231" t="s">
        <v>1217</v>
      </c>
      <c r="AS52" s="27" t="s">
        <v>1268</v>
      </c>
      <c r="AT52" s="40">
        <v>0</v>
      </c>
      <c r="AU52" s="60">
        <v>1</v>
      </c>
      <c r="AV52" s="60">
        <v>1</v>
      </c>
      <c r="AW52" s="413">
        <v>0.25</v>
      </c>
      <c r="AX52" s="60">
        <v>1</v>
      </c>
      <c r="AY52" s="413">
        <v>0.25</v>
      </c>
      <c r="AZ52" s="60">
        <v>1</v>
      </c>
      <c r="BA52" s="415">
        <v>0.25</v>
      </c>
      <c r="BB52" s="47">
        <v>1</v>
      </c>
      <c r="BC52" s="415">
        <v>0.25</v>
      </c>
      <c r="BD52" s="54">
        <v>1</v>
      </c>
      <c r="BE52" s="60">
        <v>1</v>
      </c>
      <c r="BF52" s="60">
        <v>1</v>
      </c>
      <c r="BG52" s="49">
        <v>0</v>
      </c>
      <c r="BH52" s="333">
        <f t="shared" si="1"/>
        <v>1</v>
      </c>
      <c r="BI52" s="453">
        <f t="shared" si="2"/>
        <v>1</v>
      </c>
      <c r="BJ52" s="334">
        <f t="shared" si="3"/>
        <v>1</v>
      </c>
      <c r="BK52" s="453">
        <f t="shared" si="4"/>
        <v>1</v>
      </c>
      <c r="BL52" s="334">
        <f t="shared" si="5"/>
        <v>1</v>
      </c>
      <c r="BM52" s="453">
        <f t="shared" si="6"/>
        <v>1</v>
      </c>
      <c r="BN52" s="334">
        <f t="shared" si="7"/>
        <v>0</v>
      </c>
      <c r="BO52" s="453">
        <f t="shared" si="8"/>
        <v>0</v>
      </c>
      <c r="BP52" s="685">
        <f t="shared" si="28"/>
        <v>0.75</v>
      </c>
      <c r="BQ52" s="453">
        <f t="shared" si="9"/>
        <v>0.75</v>
      </c>
      <c r="BR52" s="633">
        <f t="shared" si="10"/>
        <v>0.75</v>
      </c>
      <c r="BS52" s="55">
        <v>0</v>
      </c>
      <c r="BT52" s="60">
        <v>0</v>
      </c>
      <c r="BU52" s="60">
        <v>0</v>
      </c>
      <c r="BV52" s="125" t="str">
        <f t="shared" si="15"/>
        <v xml:space="preserve"> -</v>
      </c>
      <c r="BW52" s="378" t="str">
        <f t="shared" si="16"/>
        <v xml:space="preserve"> -</v>
      </c>
      <c r="BX52" s="54">
        <v>0</v>
      </c>
      <c r="BY52" s="60">
        <v>0</v>
      </c>
      <c r="BZ52" s="60">
        <v>0</v>
      </c>
      <c r="CA52" s="125" t="str">
        <f t="shared" si="17"/>
        <v xml:space="preserve"> -</v>
      </c>
      <c r="CB52" s="378" t="str">
        <f t="shared" si="18"/>
        <v xml:space="preserve"> -</v>
      </c>
      <c r="CC52" s="55">
        <v>0</v>
      </c>
      <c r="CD52" s="60">
        <v>0</v>
      </c>
      <c r="CE52" s="60">
        <v>0</v>
      </c>
      <c r="CF52" s="125" t="str">
        <f t="shared" si="19"/>
        <v xml:space="preserve"> -</v>
      </c>
      <c r="CG52" s="378" t="str">
        <f t="shared" si="20"/>
        <v xml:space="preserve"> -</v>
      </c>
      <c r="CH52" s="54">
        <v>0</v>
      </c>
      <c r="CI52" s="60">
        <v>0</v>
      </c>
      <c r="CJ52" s="60">
        <v>0</v>
      </c>
      <c r="CK52" s="125" t="str">
        <f t="shared" si="21"/>
        <v xml:space="preserve"> -</v>
      </c>
      <c r="CL52" s="378" t="str">
        <f t="shared" si="22"/>
        <v xml:space="preserve"> -</v>
      </c>
      <c r="CM52" s="517">
        <f t="shared" si="23"/>
        <v>0</v>
      </c>
      <c r="CN52" s="518">
        <f t="shared" si="24"/>
        <v>0</v>
      </c>
      <c r="CO52" s="518">
        <f t="shared" si="25"/>
        <v>0</v>
      </c>
      <c r="CP52" s="504" t="str">
        <f t="shared" si="26"/>
        <v xml:space="preserve"> -</v>
      </c>
      <c r="CQ52" s="378" t="str">
        <f t="shared" si="27"/>
        <v xml:space="preserve"> -</v>
      </c>
      <c r="CR52" s="591" t="s">
        <v>1220</v>
      </c>
      <c r="CS52" s="99" t="s">
        <v>1226</v>
      </c>
      <c r="CT52" s="102" t="s">
        <v>1972</v>
      </c>
    </row>
    <row r="53" spans="2:98" ht="30" customHeight="1">
      <c r="B53" s="994"/>
      <c r="C53" s="990"/>
      <c r="D53" s="944"/>
      <c r="E53" s="947"/>
      <c r="F53" s="956"/>
      <c r="G53" s="858"/>
      <c r="H53" s="858"/>
      <c r="I53" s="900"/>
      <c r="J53" s="858"/>
      <c r="K53" s="900"/>
      <c r="L53" s="901"/>
      <c r="M53" s="858"/>
      <c r="N53" s="900"/>
      <c r="O53" s="901"/>
      <c r="P53" s="858"/>
      <c r="Q53" s="900"/>
      <c r="R53" s="901"/>
      <c r="S53" s="858"/>
      <c r="T53" s="900"/>
      <c r="U53" s="896"/>
      <c r="V53" s="860"/>
      <c r="W53" s="845"/>
      <c r="X53" s="858"/>
      <c r="Y53" s="845"/>
      <c r="Z53" s="858"/>
      <c r="AA53" s="845"/>
      <c r="AB53" s="847"/>
      <c r="AC53" s="831"/>
      <c r="AD53" s="795"/>
      <c r="AE53" s="778"/>
      <c r="AF53" s="788"/>
      <c r="AG53" s="778"/>
      <c r="AH53" s="788"/>
      <c r="AI53" s="778"/>
      <c r="AJ53" s="788"/>
      <c r="AK53" s="778"/>
      <c r="AL53" s="788"/>
      <c r="AM53" s="778"/>
      <c r="AN53" s="788"/>
      <c r="AO53" s="950"/>
      <c r="AP53" s="939"/>
      <c r="AQ53" s="230" t="s">
        <v>63</v>
      </c>
      <c r="AR53" s="231" t="s">
        <v>1217</v>
      </c>
      <c r="AS53" s="27" t="s">
        <v>1269</v>
      </c>
      <c r="AT53" s="40">
        <v>0</v>
      </c>
      <c r="AU53" s="60">
        <v>1</v>
      </c>
      <c r="AV53" s="60">
        <v>1</v>
      </c>
      <c r="AW53" s="413">
        <v>0.25</v>
      </c>
      <c r="AX53" s="60">
        <v>1</v>
      </c>
      <c r="AY53" s="413">
        <v>0.25</v>
      </c>
      <c r="AZ53" s="60">
        <v>1</v>
      </c>
      <c r="BA53" s="415">
        <v>0.25</v>
      </c>
      <c r="BB53" s="47">
        <v>1</v>
      </c>
      <c r="BC53" s="415">
        <v>0.25</v>
      </c>
      <c r="BD53" s="54">
        <v>1</v>
      </c>
      <c r="BE53" s="60">
        <v>1</v>
      </c>
      <c r="BF53" s="60">
        <v>1</v>
      </c>
      <c r="BG53" s="49">
        <v>0</v>
      </c>
      <c r="BH53" s="333">
        <f t="shared" si="1"/>
        <v>1</v>
      </c>
      <c r="BI53" s="453">
        <f t="shared" si="2"/>
        <v>1</v>
      </c>
      <c r="BJ53" s="334">
        <f t="shared" si="3"/>
        <v>1</v>
      </c>
      <c r="BK53" s="453">
        <f t="shared" si="4"/>
        <v>1</v>
      </c>
      <c r="BL53" s="334">
        <f t="shared" si="5"/>
        <v>1</v>
      </c>
      <c r="BM53" s="453">
        <f t="shared" si="6"/>
        <v>1</v>
      </c>
      <c r="BN53" s="334">
        <f t="shared" si="7"/>
        <v>0</v>
      </c>
      <c r="BO53" s="453">
        <f t="shared" si="8"/>
        <v>0</v>
      </c>
      <c r="BP53" s="685">
        <f t="shared" si="28"/>
        <v>0.75</v>
      </c>
      <c r="BQ53" s="453">
        <f t="shared" si="9"/>
        <v>0.75</v>
      </c>
      <c r="BR53" s="633">
        <f t="shared" si="10"/>
        <v>0.75</v>
      </c>
      <c r="BS53" s="55">
        <v>0</v>
      </c>
      <c r="BT53" s="60">
        <v>0</v>
      </c>
      <c r="BU53" s="60">
        <v>0</v>
      </c>
      <c r="BV53" s="125" t="str">
        <f t="shared" si="15"/>
        <v xml:space="preserve"> -</v>
      </c>
      <c r="BW53" s="378" t="str">
        <f t="shared" si="16"/>
        <v xml:space="preserve"> -</v>
      </c>
      <c r="BX53" s="54">
        <v>0</v>
      </c>
      <c r="BY53" s="60">
        <v>0</v>
      </c>
      <c r="BZ53" s="60">
        <v>0</v>
      </c>
      <c r="CA53" s="125" t="str">
        <f t="shared" si="17"/>
        <v xml:space="preserve"> -</v>
      </c>
      <c r="CB53" s="378" t="str">
        <f t="shared" si="18"/>
        <v xml:space="preserve"> -</v>
      </c>
      <c r="CC53" s="55">
        <v>0</v>
      </c>
      <c r="CD53" s="60">
        <v>0</v>
      </c>
      <c r="CE53" s="60">
        <v>0</v>
      </c>
      <c r="CF53" s="125" t="str">
        <f t="shared" si="19"/>
        <v xml:space="preserve"> -</v>
      </c>
      <c r="CG53" s="378" t="str">
        <f t="shared" si="20"/>
        <v xml:space="preserve"> -</v>
      </c>
      <c r="CH53" s="54">
        <v>0</v>
      </c>
      <c r="CI53" s="60">
        <v>0</v>
      </c>
      <c r="CJ53" s="60">
        <v>0</v>
      </c>
      <c r="CK53" s="125" t="str">
        <f t="shared" si="21"/>
        <v xml:space="preserve"> -</v>
      </c>
      <c r="CL53" s="378" t="str">
        <f t="shared" si="22"/>
        <v xml:space="preserve"> -</v>
      </c>
      <c r="CM53" s="515">
        <f t="shared" si="23"/>
        <v>0</v>
      </c>
      <c r="CN53" s="516">
        <f t="shared" si="24"/>
        <v>0</v>
      </c>
      <c r="CO53" s="516">
        <f t="shared" si="25"/>
        <v>0</v>
      </c>
      <c r="CP53" s="506" t="str">
        <f t="shared" si="26"/>
        <v xml:space="preserve"> -</v>
      </c>
      <c r="CQ53" s="377" t="str">
        <f t="shared" si="27"/>
        <v xml:space="preserve"> -</v>
      </c>
      <c r="CR53" s="591" t="s">
        <v>1220</v>
      </c>
      <c r="CS53" s="99" t="s">
        <v>1226</v>
      </c>
      <c r="CT53" s="102" t="s">
        <v>1972</v>
      </c>
    </row>
    <row r="54" spans="2:98" ht="30" customHeight="1">
      <c r="B54" s="994"/>
      <c r="C54" s="990"/>
      <c r="D54" s="944"/>
      <c r="E54" s="947"/>
      <c r="F54" s="956"/>
      <c r="G54" s="858"/>
      <c r="H54" s="858"/>
      <c r="I54" s="900"/>
      <c r="J54" s="858"/>
      <c r="K54" s="900"/>
      <c r="L54" s="901"/>
      <c r="M54" s="858"/>
      <c r="N54" s="900"/>
      <c r="O54" s="901"/>
      <c r="P54" s="858"/>
      <c r="Q54" s="900"/>
      <c r="R54" s="901"/>
      <c r="S54" s="858"/>
      <c r="T54" s="900"/>
      <c r="U54" s="896"/>
      <c r="V54" s="860"/>
      <c r="W54" s="845"/>
      <c r="X54" s="858"/>
      <c r="Y54" s="845"/>
      <c r="Z54" s="858"/>
      <c r="AA54" s="845"/>
      <c r="AB54" s="847"/>
      <c r="AC54" s="831"/>
      <c r="AD54" s="795"/>
      <c r="AE54" s="778"/>
      <c r="AF54" s="788"/>
      <c r="AG54" s="778"/>
      <c r="AH54" s="788"/>
      <c r="AI54" s="778"/>
      <c r="AJ54" s="788"/>
      <c r="AK54" s="778"/>
      <c r="AL54" s="788"/>
      <c r="AM54" s="778"/>
      <c r="AN54" s="788"/>
      <c r="AO54" s="950"/>
      <c r="AP54" s="939"/>
      <c r="AQ54" s="230" t="s">
        <v>64</v>
      </c>
      <c r="AR54" s="231" t="s">
        <v>1217</v>
      </c>
      <c r="AS54" s="27" t="s">
        <v>1270</v>
      </c>
      <c r="AT54" s="40">
        <v>1</v>
      </c>
      <c r="AU54" s="60">
        <v>1</v>
      </c>
      <c r="AV54" s="60">
        <v>1</v>
      </c>
      <c r="AW54" s="413">
        <v>0.25</v>
      </c>
      <c r="AX54" s="60">
        <v>1</v>
      </c>
      <c r="AY54" s="413">
        <v>0.25</v>
      </c>
      <c r="AZ54" s="60">
        <v>1</v>
      </c>
      <c r="BA54" s="415">
        <v>0.25</v>
      </c>
      <c r="BB54" s="47">
        <v>1</v>
      </c>
      <c r="BC54" s="415">
        <v>0.25</v>
      </c>
      <c r="BD54" s="54">
        <v>1</v>
      </c>
      <c r="BE54" s="60">
        <v>1</v>
      </c>
      <c r="BF54" s="60">
        <v>1</v>
      </c>
      <c r="BG54" s="49">
        <v>0</v>
      </c>
      <c r="BH54" s="333">
        <f t="shared" si="1"/>
        <v>1</v>
      </c>
      <c r="BI54" s="453">
        <f t="shared" si="2"/>
        <v>1</v>
      </c>
      <c r="BJ54" s="334">
        <f t="shared" si="3"/>
        <v>1</v>
      </c>
      <c r="BK54" s="453">
        <f t="shared" si="4"/>
        <v>1</v>
      </c>
      <c r="BL54" s="334">
        <f t="shared" si="5"/>
        <v>1</v>
      </c>
      <c r="BM54" s="453">
        <f t="shared" si="6"/>
        <v>1</v>
      </c>
      <c r="BN54" s="334">
        <f t="shared" si="7"/>
        <v>0</v>
      </c>
      <c r="BO54" s="453">
        <f t="shared" si="8"/>
        <v>0</v>
      </c>
      <c r="BP54" s="685">
        <f t="shared" si="28"/>
        <v>0.75</v>
      </c>
      <c r="BQ54" s="453">
        <f t="shared" si="9"/>
        <v>0.75</v>
      </c>
      <c r="BR54" s="633">
        <f t="shared" si="10"/>
        <v>0.75</v>
      </c>
      <c r="BS54" s="55">
        <v>0</v>
      </c>
      <c r="BT54" s="60">
        <v>0</v>
      </c>
      <c r="BU54" s="60">
        <v>0</v>
      </c>
      <c r="BV54" s="125" t="str">
        <f t="shared" si="15"/>
        <v xml:space="preserve"> -</v>
      </c>
      <c r="BW54" s="378" t="str">
        <f t="shared" si="16"/>
        <v xml:space="preserve"> -</v>
      </c>
      <c r="BX54" s="54">
        <v>0</v>
      </c>
      <c r="BY54" s="60">
        <v>0</v>
      </c>
      <c r="BZ54" s="60">
        <v>0</v>
      </c>
      <c r="CA54" s="125" t="str">
        <f t="shared" si="17"/>
        <v xml:space="preserve"> -</v>
      </c>
      <c r="CB54" s="378" t="str">
        <f t="shared" si="18"/>
        <v xml:space="preserve"> -</v>
      </c>
      <c r="CC54" s="55">
        <v>0</v>
      </c>
      <c r="CD54" s="60">
        <v>0</v>
      </c>
      <c r="CE54" s="60">
        <v>0</v>
      </c>
      <c r="CF54" s="125" t="str">
        <f t="shared" si="19"/>
        <v xml:space="preserve"> -</v>
      </c>
      <c r="CG54" s="378" t="str">
        <f t="shared" si="20"/>
        <v xml:space="preserve"> -</v>
      </c>
      <c r="CH54" s="54">
        <v>0</v>
      </c>
      <c r="CI54" s="60">
        <v>0</v>
      </c>
      <c r="CJ54" s="60">
        <v>0</v>
      </c>
      <c r="CK54" s="125" t="str">
        <f t="shared" si="21"/>
        <v xml:space="preserve"> -</v>
      </c>
      <c r="CL54" s="378" t="str">
        <f t="shared" si="22"/>
        <v xml:space="preserve"> -</v>
      </c>
      <c r="CM54" s="517">
        <f t="shared" si="23"/>
        <v>0</v>
      </c>
      <c r="CN54" s="518">
        <f t="shared" si="24"/>
        <v>0</v>
      </c>
      <c r="CO54" s="518">
        <f t="shared" si="25"/>
        <v>0</v>
      </c>
      <c r="CP54" s="504" t="str">
        <f t="shared" si="26"/>
        <v xml:space="preserve"> -</v>
      </c>
      <c r="CQ54" s="378" t="str">
        <f t="shared" si="27"/>
        <v xml:space="preserve"> -</v>
      </c>
      <c r="CR54" s="591" t="s">
        <v>1220</v>
      </c>
      <c r="CS54" s="99" t="s">
        <v>1226</v>
      </c>
      <c r="CT54" s="102" t="s">
        <v>1972</v>
      </c>
    </row>
    <row r="55" spans="2:98" ht="30" customHeight="1">
      <c r="B55" s="994"/>
      <c r="C55" s="990"/>
      <c r="D55" s="944"/>
      <c r="E55" s="947"/>
      <c r="F55" s="956"/>
      <c r="G55" s="858"/>
      <c r="H55" s="858"/>
      <c r="I55" s="900"/>
      <c r="J55" s="858"/>
      <c r="K55" s="900"/>
      <c r="L55" s="901"/>
      <c r="M55" s="858"/>
      <c r="N55" s="900"/>
      <c r="O55" s="901"/>
      <c r="P55" s="858"/>
      <c r="Q55" s="900"/>
      <c r="R55" s="901"/>
      <c r="S55" s="858"/>
      <c r="T55" s="900"/>
      <c r="U55" s="896"/>
      <c r="V55" s="860"/>
      <c r="W55" s="845"/>
      <c r="X55" s="858"/>
      <c r="Y55" s="845"/>
      <c r="Z55" s="858"/>
      <c r="AA55" s="845"/>
      <c r="AB55" s="847"/>
      <c r="AC55" s="831"/>
      <c r="AD55" s="795"/>
      <c r="AE55" s="778"/>
      <c r="AF55" s="788"/>
      <c r="AG55" s="778"/>
      <c r="AH55" s="788"/>
      <c r="AI55" s="778"/>
      <c r="AJ55" s="788"/>
      <c r="AK55" s="778"/>
      <c r="AL55" s="788"/>
      <c r="AM55" s="778"/>
      <c r="AN55" s="788"/>
      <c r="AO55" s="950"/>
      <c r="AP55" s="939"/>
      <c r="AQ55" s="27" t="s">
        <v>65</v>
      </c>
      <c r="AR55" s="9">
        <v>0</v>
      </c>
      <c r="AS55" s="27" t="s">
        <v>1271</v>
      </c>
      <c r="AT55" s="40">
        <v>0</v>
      </c>
      <c r="AU55" s="60">
        <v>7</v>
      </c>
      <c r="AV55" s="60">
        <v>1</v>
      </c>
      <c r="AW55" s="413">
        <f t="shared" si="11"/>
        <v>0.14285714285714285</v>
      </c>
      <c r="AX55" s="60">
        <v>2</v>
      </c>
      <c r="AY55" s="413">
        <f t="shared" si="12"/>
        <v>0.2857142857142857</v>
      </c>
      <c r="AZ55" s="60">
        <v>2</v>
      </c>
      <c r="BA55" s="415">
        <f t="shared" si="13"/>
        <v>0.2857142857142857</v>
      </c>
      <c r="BB55" s="47">
        <v>2</v>
      </c>
      <c r="BC55" s="415">
        <f t="shared" si="14"/>
        <v>0.2857142857142857</v>
      </c>
      <c r="BD55" s="54">
        <v>1</v>
      </c>
      <c r="BE55" s="60">
        <v>2</v>
      </c>
      <c r="BF55" s="60">
        <v>1</v>
      </c>
      <c r="BG55" s="49">
        <v>0</v>
      </c>
      <c r="BH55" s="333">
        <f t="shared" si="1"/>
        <v>1</v>
      </c>
      <c r="BI55" s="453">
        <f t="shared" si="2"/>
        <v>1</v>
      </c>
      <c r="BJ55" s="334">
        <f t="shared" si="3"/>
        <v>1</v>
      </c>
      <c r="BK55" s="453">
        <f t="shared" si="4"/>
        <v>1</v>
      </c>
      <c r="BL55" s="334">
        <f t="shared" si="5"/>
        <v>0.5</v>
      </c>
      <c r="BM55" s="453">
        <f t="shared" si="6"/>
        <v>0.5</v>
      </c>
      <c r="BN55" s="334">
        <f t="shared" si="7"/>
        <v>0</v>
      </c>
      <c r="BO55" s="453">
        <f t="shared" si="8"/>
        <v>0</v>
      </c>
      <c r="BP55" s="685">
        <f t="shared" ref="BP55" si="30">+SUM(BD55:BG55)/AU55</f>
        <v>0.5714285714285714</v>
      </c>
      <c r="BQ55" s="453">
        <f t="shared" si="9"/>
        <v>0.5714285714285714</v>
      </c>
      <c r="BR55" s="633">
        <f t="shared" si="10"/>
        <v>0.5714285714285714</v>
      </c>
      <c r="BS55" s="55">
        <v>0</v>
      </c>
      <c r="BT55" s="60">
        <v>0</v>
      </c>
      <c r="BU55" s="60">
        <v>0</v>
      </c>
      <c r="BV55" s="125" t="str">
        <f t="shared" si="15"/>
        <v xml:space="preserve"> -</v>
      </c>
      <c r="BW55" s="378" t="str">
        <f t="shared" si="16"/>
        <v xml:space="preserve"> -</v>
      </c>
      <c r="BX55" s="54">
        <v>0</v>
      </c>
      <c r="BY55" s="60">
        <v>0</v>
      </c>
      <c r="BZ55" s="60">
        <v>0</v>
      </c>
      <c r="CA55" s="125" t="str">
        <f t="shared" si="17"/>
        <v xml:space="preserve"> -</v>
      </c>
      <c r="CB55" s="378" t="str">
        <f t="shared" si="18"/>
        <v xml:space="preserve"> -</v>
      </c>
      <c r="CC55" s="55">
        <v>0</v>
      </c>
      <c r="CD55" s="60">
        <v>0</v>
      </c>
      <c r="CE55" s="60">
        <v>0</v>
      </c>
      <c r="CF55" s="125" t="str">
        <f t="shared" si="19"/>
        <v xml:space="preserve"> -</v>
      </c>
      <c r="CG55" s="378" t="str">
        <f t="shared" si="20"/>
        <v xml:space="preserve"> -</v>
      </c>
      <c r="CH55" s="54">
        <v>40000</v>
      </c>
      <c r="CI55" s="60">
        <v>0</v>
      </c>
      <c r="CJ55" s="60">
        <v>0</v>
      </c>
      <c r="CK55" s="125">
        <f t="shared" si="21"/>
        <v>0</v>
      </c>
      <c r="CL55" s="378" t="str">
        <f t="shared" si="22"/>
        <v xml:space="preserve"> -</v>
      </c>
      <c r="CM55" s="515">
        <f t="shared" si="23"/>
        <v>40000</v>
      </c>
      <c r="CN55" s="516">
        <f t="shared" si="24"/>
        <v>0</v>
      </c>
      <c r="CO55" s="516">
        <f t="shared" si="25"/>
        <v>0</v>
      </c>
      <c r="CP55" s="506">
        <f t="shared" si="26"/>
        <v>0</v>
      </c>
      <c r="CQ55" s="377" t="str">
        <f t="shared" si="27"/>
        <v xml:space="preserve"> -</v>
      </c>
      <c r="CR55" s="591" t="s">
        <v>1220</v>
      </c>
      <c r="CS55" s="99" t="s">
        <v>1226</v>
      </c>
      <c r="CT55" s="102" t="s">
        <v>1967</v>
      </c>
    </row>
    <row r="56" spans="2:98" ht="30" customHeight="1" thickBot="1">
      <c r="B56" s="994"/>
      <c r="C56" s="990"/>
      <c r="D56" s="944"/>
      <c r="E56" s="947"/>
      <c r="F56" s="956"/>
      <c r="G56" s="858"/>
      <c r="H56" s="858"/>
      <c r="I56" s="900"/>
      <c r="J56" s="858"/>
      <c r="K56" s="900"/>
      <c r="L56" s="901"/>
      <c r="M56" s="858"/>
      <c r="N56" s="900"/>
      <c r="O56" s="901"/>
      <c r="P56" s="858"/>
      <c r="Q56" s="900"/>
      <c r="R56" s="901"/>
      <c r="S56" s="858"/>
      <c r="T56" s="900"/>
      <c r="U56" s="896"/>
      <c r="V56" s="860"/>
      <c r="W56" s="845"/>
      <c r="X56" s="858"/>
      <c r="Y56" s="845"/>
      <c r="Z56" s="858"/>
      <c r="AA56" s="845"/>
      <c r="AB56" s="847"/>
      <c r="AC56" s="831"/>
      <c r="AD56" s="795"/>
      <c r="AE56" s="778"/>
      <c r="AF56" s="788"/>
      <c r="AG56" s="778"/>
      <c r="AH56" s="788"/>
      <c r="AI56" s="778"/>
      <c r="AJ56" s="788"/>
      <c r="AK56" s="778"/>
      <c r="AL56" s="788"/>
      <c r="AM56" s="778"/>
      <c r="AN56" s="788"/>
      <c r="AO56" s="951"/>
      <c r="AP56" s="940"/>
      <c r="AQ56" s="234" t="s">
        <v>242</v>
      </c>
      <c r="AR56" s="235" t="s">
        <v>1217</v>
      </c>
      <c r="AS56" s="29" t="s">
        <v>1272</v>
      </c>
      <c r="AT56" s="44">
        <v>0</v>
      </c>
      <c r="AU56" s="105">
        <v>1</v>
      </c>
      <c r="AV56" s="105">
        <v>1</v>
      </c>
      <c r="AW56" s="416">
        <v>0.25</v>
      </c>
      <c r="AX56" s="105">
        <v>1</v>
      </c>
      <c r="AY56" s="416">
        <v>0.25</v>
      </c>
      <c r="AZ56" s="105">
        <v>1</v>
      </c>
      <c r="BA56" s="417">
        <v>0.25</v>
      </c>
      <c r="BB56" s="50">
        <v>1</v>
      </c>
      <c r="BC56" s="417">
        <v>0.25</v>
      </c>
      <c r="BD56" s="62">
        <v>0</v>
      </c>
      <c r="BE56" s="92">
        <v>1</v>
      </c>
      <c r="BF56" s="92">
        <v>0</v>
      </c>
      <c r="BG56" s="70">
        <v>0</v>
      </c>
      <c r="BH56" s="331">
        <f t="shared" si="1"/>
        <v>0</v>
      </c>
      <c r="BI56" s="457">
        <f t="shared" si="2"/>
        <v>0</v>
      </c>
      <c r="BJ56" s="332">
        <f t="shared" si="3"/>
        <v>1</v>
      </c>
      <c r="BK56" s="457">
        <f t="shared" si="4"/>
        <v>1</v>
      </c>
      <c r="BL56" s="332">
        <f t="shared" si="5"/>
        <v>0</v>
      </c>
      <c r="BM56" s="457">
        <f t="shared" si="6"/>
        <v>0</v>
      </c>
      <c r="BN56" s="332">
        <f t="shared" si="7"/>
        <v>0</v>
      </c>
      <c r="BO56" s="457">
        <f t="shared" si="8"/>
        <v>0</v>
      </c>
      <c r="BP56" s="686">
        <f t="shared" si="28"/>
        <v>0.25</v>
      </c>
      <c r="BQ56" s="457">
        <f t="shared" si="9"/>
        <v>0.25</v>
      </c>
      <c r="BR56" s="634">
        <f t="shared" si="10"/>
        <v>0.25</v>
      </c>
      <c r="BS56" s="57">
        <v>0</v>
      </c>
      <c r="BT56" s="105">
        <v>0</v>
      </c>
      <c r="BU56" s="105">
        <v>0</v>
      </c>
      <c r="BV56" s="147" t="str">
        <f t="shared" si="15"/>
        <v xml:space="preserve"> -</v>
      </c>
      <c r="BW56" s="381" t="str">
        <f t="shared" si="16"/>
        <v xml:space="preserve"> -</v>
      </c>
      <c r="BX56" s="56">
        <v>0</v>
      </c>
      <c r="BY56" s="105">
        <v>0</v>
      </c>
      <c r="BZ56" s="105">
        <v>0</v>
      </c>
      <c r="CA56" s="147" t="str">
        <f t="shared" si="17"/>
        <v xml:space="preserve"> -</v>
      </c>
      <c r="CB56" s="381" t="str">
        <f t="shared" si="18"/>
        <v xml:space="preserve"> -</v>
      </c>
      <c r="CC56" s="57">
        <v>0</v>
      </c>
      <c r="CD56" s="105">
        <v>0</v>
      </c>
      <c r="CE56" s="105">
        <v>0</v>
      </c>
      <c r="CF56" s="147" t="str">
        <f t="shared" si="19"/>
        <v xml:space="preserve"> -</v>
      </c>
      <c r="CG56" s="381" t="str">
        <f t="shared" si="20"/>
        <v xml:space="preserve"> -</v>
      </c>
      <c r="CH56" s="56">
        <v>0</v>
      </c>
      <c r="CI56" s="105">
        <v>0</v>
      </c>
      <c r="CJ56" s="105">
        <v>0</v>
      </c>
      <c r="CK56" s="147" t="str">
        <f t="shared" si="21"/>
        <v xml:space="preserve"> -</v>
      </c>
      <c r="CL56" s="381" t="str">
        <f t="shared" si="22"/>
        <v xml:space="preserve"> -</v>
      </c>
      <c r="CM56" s="519">
        <f t="shared" si="23"/>
        <v>0</v>
      </c>
      <c r="CN56" s="520">
        <f t="shared" si="24"/>
        <v>0</v>
      </c>
      <c r="CO56" s="520">
        <f t="shared" si="25"/>
        <v>0</v>
      </c>
      <c r="CP56" s="507" t="str">
        <f t="shared" si="26"/>
        <v xml:space="preserve"> -</v>
      </c>
      <c r="CQ56" s="381" t="str">
        <f t="shared" si="27"/>
        <v xml:space="preserve"> -</v>
      </c>
      <c r="CR56" s="592" t="s">
        <v>1220</v>
      </c>
      <c r="CS56" s="215" t="s">
        <v>1273</v>
      </c>
      <c r="CT56" s="107" t="s">
        <v>95</v>
      </c>
    </row>
    <row r="57" spans="2:98" ht="30" customHeight="1">
      <c r="B57" s="994"/>
      <c r="C57" s="990"/>
      <c r="D57" s="944"/>
      <c r="E57" s="947"/>
      <c r="F57" s="956"/>
      <c r="G57" s="858"/>
      <c r="H57" s="858"/>
      <c r="I57" s="900"/>
      <c r="J57" s="858"/>
      <c r="K57" s="900"/>
      <c r="L57" s="901"/>
      <c r="M57" s="858"/>
      <c r="N57" s="900"/>
      <c r="O57" s="901"/>
      <c r="P57" s="858"/>
      <c r="Q57" s="900"/>
      <c r="R57" s="901"/>
      <c r="S57" s="858"/>
      <c r="T57" s="900"/>
      <c r="U57" s="896"/>
      <c r="V57" s="860"/>
      <c r="W57" s="845"/>
      <c r="X57" s="858"/>
      <c r="Y57" s="845"/>
      <c r="Z57" s="858"/>
      <c r="AA57" s="845"/>
      <c r="AB57" s="847"/>
      <c r="AC57" s="831"/>
      <c r="AD57" s="795"/>
      <c r="AE57" s="778"/>
      <c r="AF57" s="788"/>
      <c r="AG57" s="778"/>
      <c r="AH57" s="788"/>
      <c r="AI57" s="778"/>
      <c r="AJ57" s="788"/>
      <c r="AK57" s="778"/>
      <c r="AL57" s="788"/>
      <c r="AM57" s="778"/>
      <c r="AN57" s="788"/>
      <c r="AO57" s="952">
        <f>+RESUMEN!J15</f>
        <v>0.56874999999999998</v>
      </c>
      <c r="AP57" s="941" t="s">
        <v>91</v>
      </c>
      <c r="AQ57" s="26" t="s">
        <v>66</v>
      </c>
      <c r="AR57" s="373" t="s">
        <v>1217</v>
      </c>
      <c r="AS57" s="26" t="s">
        <v>1274</v>
      </c>
      <c r="AT57" s="39">
        <v>0</v>
      </c>
      <c r="AU57" s="90">
        <v>4</v>
      </c>
      <c r="AV57" s="90">
        <v>0</v>
      </c>
      <c r="AW57" s="412">
        <f t="shared" si="11"/>
        <v>0</v>
      </c>
      <c r="AX57" s="90">
        <v>1</v>
      </c>
      <c r="AY57" s="412">
        <f t="shared" si="12"/>
        <v>0.25</v>
      </c>
      <c r="AZ57" s="90">
        <v>2</v>
      </c>
      <c r="BA57" s="414">
        <f t="shared" si="13"/>
        <v>0.5</v>
      </c>
      <c r="BB57" s="46">
        <v>1</v>
      </c>
      <c r="BC57" s="421">
        <f t="shared" si="14"/>
        <v>0.25</v>
      </c>
      <c r="BD57" s="52">
        <v>0</v>
      </c>
      <c r="BE57" s="90">
        <v>1</v>
      </c>
      <c r="BF57" s="90">
        <v>0</v>
      </c>
      <c r="BG57" s="69">
        <v>0</v>
      </c>
      <c r="BH57" s="458" t="str">
        <f t="shared" si="1"/>
        <v xml:space="preserve"> -</v>
      </c>
      <c r="BI57" s="459" t="str">
        <f t="shared" si="2"/>
        <v xml:space="preserve"> -</v>
      </c>
      <c r="BJ57" s="460">
        <f t="shared" si="3"/>
        <v>1</v>
      </c>
      <c r="BK57" s="459">
        <f t="shared" si="4"/>
        <v>1</v>
      </c>
      <c r="BL57" s="460">
        <f t="shared" si="5"/>
        <v>0</v>
      </c>
      <c r="BM57" s="459">
        <f t="shared" si="6"/>
        <v>0</v>
      </c>
      <c r="BN57" s="460">
        <f t="shared" si="7"/>
        <v>0</v>
      </c>
      <c r="BO57" s="459">
        <f t="shared" si="8"/>
        <v>0</v>
      </c>
      <c r="BP57" s="687">
        <f t="shared" ref="BP57:BP60" si="31">+SUM(BD57:BG57)/AU57</f>
        <v>0.25</v>
      </c>
      <c r="BQ57" s="459">
        <f t="shared" si="9"/>
        <v>0.25</v>
      </c>
      <c r="BR57" s="635">
        <f t="shared" si="10"/>
        <v>0.25</v>
      </c>
      <c r="BS57" s="52">
        <v>0</v>
      </c>
      <c r="BT57" s="90">
        <v>0</v>
      </c>
      <c r="BU57" s="90">
        <v>0</v>
      </c>
      <c r="BV57" s="146" t="str">
        <f t="shared" si="15"/>
        <v xml:space="preserve"> -</v>
      </c>
      <c r="BW57" s="384" t="str">
        <f t="shared" si="16"/>
        <v xml:space="preserve"> -</v>
      </c>
      <c r="BX57" s="52">
        <v>4000</v>
      </c>
      <c r="BY57" s="90">
        <v>4000</v>
      </c>
      <c r="BZ57" s="90">
        <v>0</v>
      </c>
      <c r="CA57" s="146">
        <f t="shared" si="17"/>
        <v>1</v>
      </c>
      <c r="CB57" s="384" t="str">
        <f t="shared" si="18"/>
        <v xml:space="preserve"> -</v>
      </c>
      <c r="CC57" s="53">
        <v>0</v>
      </c>
      <c r="CD57" s="90">
        <v>0</v>
      </c>
      <c r="CE57" s="90">
        <v>0</v>
      </c>
      <c r="CF57" s="146" t="str">
        <f t="shared" si="19"/>
        <v xml:space="preserve"> -</v>
      </c>
      <c r="CG57" s="384" t="str">
        <f t="shared" si="20"/>
        <v xml:space="preserve"> -</v>
      </c>
      <c r="CH57" s="52">
        <v>0</v>
      </c>
      <c r="CI57" s="90">
        <v>0</v>
      </c>
      <c r="CJ57" s="90">
        <v>0</v>
      </c>
      <c r="CK57" s="146" t="str">
        <f t="shared" si="21"/>
        <v xml:space="preserve"> -</v>
      </c>
      <c r="CL57" s="384" t="str">
        <f t="shared" si="22"/>
        <v xml:space="preserve"> -</v>
      </c>
      <c r="CM57" s="521">
        <f t="shared" si="23"/>
        <v>4000</v>
      </c>
      <c r="CN57" s="522">
        <f t="shared" si="24"/>
        <v>4000</v>
      </c>
      <c r="CO57" s="522">
        <f t="shared" si="25"/>
        <v>0</v>
      </c>
      <c r="CP57" s="503">
        <f t="shared" si="26"/>
        <v>1</v>
      </c>
      <c r="CQ57" s="384" t="str">
        <f t="shared" si="27"/>
        <v xml:space="preserve"> -</v>
      </c>
      <c r="CR57" s="590" t="s">
        <v>1220</v>
      </c>
      <c r="CS57" s="388" t="s">
        <v>1226</v>
      </c>
      <c r="CT57" s="101" t="s">
        <v>96</v>
      </c>
    </row>
    <row r="58" spans="2:98" ht="30" customHeight="1">
      <c r="B58" s="994"/>
      <c r="C58" s="990"/>
      <c r="D58" s="944"/>
      <c r="E58" s="947"/>
      <c r="F58" s="956"/>
      <c r="G58" s="858"/>
      <c r="H58" s="858"/>
      <c r="I58" s="900"/>
      <c r="J58" s="858"/>
      <c r="K58" s="900"/>
      <c r="L58" s="901"/>
      <c r="M58" s="858"/>
      <c r="N58" s="900"/>
      <c r="O58" s="901"/>
      <c r="P58" s="858"/>
      <c r="Q58" s="900"/>
      <c r="R58" s="901"/>
      <c r="S58" s="858"/>
      <c r="T58" s="900"/>
      <c r="U58" s="896"/>
      <c r="V58" s="860"/>
      <c r="W58" s="845"/>
      <c r="X58" s="858"/>
      <c r="Y58" s="845"/>
      <c r="Z58" s="858"/>
      <c r="AA58" s="845"/>
      <c r="AB58" s="847"/>
      <c r="AC58" s="831"/>
      <c r="AD58" s="795"/>
      <c r="AE58" s="778"/>
      <c r="AF58" s="788"/>
      <c r="AG58" s="778"/>
      <c r="AH58" s="788"/>
      <c r="AI58" s="778"/>
      <c r="AJ58" s="788"/>
      <c r="AK58" s="778"/>
      <c r="AL58" s="788"/>
      <c r="AM58" s="778"/>
      <c r="AN58" s="788"/>
      <c r="AO58" s="950"/>
      <c r="AP58" s="939"/>
      <c r="AQ58" s="27" t="s">
        <v>67</v>
      </c>
      <c r="AR58" s="366" t="s">
        <v>1217</v>
      </c>
      <c r="AS58" s="27" t="s">
        <v>1275</v>
      </c>
      <c r="AT58" s="40">
        <v>0</v>
      </c>
      <c r="AU58" s="60">
        <v>4</v>
      </c>
      <c r="AV58" s="60">
        <v>0</v>
      </c>
      <c r="AW58" s="413">
        <f t="shared" si="11"/>
        <v>0</v>
      </c>
      <c r="AX58" s="60">
        <v>2</v>
      </c>
      <c r="AY58" s="413">
        <f t="shared" si="12"/>
        <v>0.5</v>
      </c>
      <c r="AZ58" s="60">
        <v>1</v>
      </c>
      <c r="BA58" s="415">
        <f t="shared" si="13"/>
        <v>0.25</v>
      </c>
      <c r="BB58" s="47">
        <v>1</v>
      </c>
      <c r="BC58" s="422">
        <f t="shared" si="14"/>
        <v>0.25</v>
      </c>
      <c r="BD58" s="54">
        <v>0</v>
      </c>
      <c r="BE58" s="60">
        <v>1.5</v>
      </c>
      <c r="BF58" s="60">
        <v>4</v>
      </c>
      <c r="BG58" s="49">
        <v>0</v>
      </c>
      <c r="BH58" s="333" t="str">
        <f t="shared" si="1"/>
        <v xml:space="preserve"> -</v>
      </c>
      <c r="BI58" s="453" t="str">
        <f t="shared" si="2"/>
        <v xml:space="preserve"> -</v>
      </c>
      <c r="BJ58" s="334">
        <f t="shared" si="3"/>
        <v>0.75</v>
      </c>
      <c r="BK58" s="453">
        <f t="shared" si="4"/>
        <v>0.75</v>
      </c>
      <c r="BL58" s="334">
        <f t="shared" si="5"/>
        <v>4</v>
      </c>
      <c r="BM58" s="453">
        <f t="shared" si="6"/>
        <v>1</v>
      </c>
      <c r="BN58" s="334">
        <f t="shared" si="7"/>
        <v>0</v>
      </c>
      <c r="BO58" s="453">
        <f t="shared" si="8"/>
        <v>0</v>
      </c>
      <c r="BP58" s="685">
        <f t="shared" si="31"/>
        <v>1.375</v>
      </c>
      <c r="BQ58" s="453">
        <f t="shared" si="9"/>
        <v>1</v>
      </c>
      <c r="BR58" s="633">
        <f t="shared" si="10"/>
        <v>1</v>
      </c>
      <c r="BS58" s="54">
        <v>0</v>
      </c>
      <c r="BT58" s="60">
        <v>0</v>
      </c>
      <c r="BU58" s="60">
        <v>0</v>
      </c>
      <c r="BV58" s="125" t="str">
        <f t="shared" si="15"/>
        <v xml:space="preserve"> -</v>
      </c>
      <c r="BW58" s="378" t="str">
        <f t="shared" si="16"/>
        <v xml:space="preserve"> -</v>
      </c>
      <c r="BX58" s="54">
        <v>8000</v>
      </c>
      <c r="BY58" s="60">
        <v>4333</v>
      </c>
      <c r="BZ58" s="60">
        <v>0</v>
      </c>
      <c r="CA58" s="125">
        <f t="shared" si="17"/>
        <v>0.54162500000000002</v>
      </c>
      <c r="CB58" s="378" t="str">
        <f t="shared" si="18"/>
        <v xml:space="preserve"> -</v>
      </c>
      <c r="CC58" s="55">
        <v>0</v>
      </c>
      <c r="CD58" s="60">
        <v>0</v>
      </c>
      <c r="CE58" s="60">
        <v>0</v>
      </c>
      <c r="CF58" s="125" t="str">
        <f t="shared" si="19"/>
        <v xml:space="preserve"> -</v>
      </c>
      <c r="CG58" s="378" t="str">
        <f t="shared" si="20"/>
        <v xml:space="preserve"> -</v>
      </c>
      <c r="CH58" s="54">
        <v>0</v>
      </c>
      <c r="CI58" s="60">
        <v>0</v>
      </c>
      <c r="CJ58" s="60">
        <v>0</v>
      </c>
      <c r="CK58" s="125" t="str">
        <f t="shared" si="21"/>
        <v xml:space="preserve"> -</v>
      </c>
      <c r="CL58" s="378" t="str">
        <f t="shared" si="22"/>
        <v xml:space="preserve"> -</v>
      </c>
      <c r="CM58" s="517">
        <f t="shared" si="23"/>
        <v>8000</v>
      </c>
      <c r="CN58" s="518">
        <f t="shared" si="24"/>
        <v>4333</v>
      </c>
      <c r="CO58" s="518">
        <f t="shared" si="25"/>
        <v>0</v>
      </c>
      <c r="CP58" s="504">
        <f t="shared" si="26"/>
        <v>0.54162500000000002</v>
      </c>
      <c r="CQ58" s="378" t="str">
        <f t="shared" si="27"/>
        <v xml:space="preserve"> -</v>
      </c>
      <c r="CR58" s="591" t="s">
        <v>1220</v>
      </c>
      <c r="CS58" s="389" t="s">
        <v>1226</v>
      </c>
      <c r="CT58" s="102" t="s">
        <v>96</v>
      </c>
    </row>
    <row r="59" spans="2:98" ht="30" customHeight="1">
      <c r="B59" s="994"/>
      <c r="C59" s="990"/>
      <c r="D59" s="944"/>
      <c r="E59" s="947"/>
      <c r="F59" s="956"/>
      <c r="G59" s="858"/>
      <c r="H59" s="858"/>
      <c r="I59" s="900"/>
      <c r="J59" s="858"/>
      <c r="K59" s="900"/>
      <c r="L59" s="901"/>
      <c r="M59" s="858"/>
      <c r="N59" s="900"/>
      <c r="O59" s="901"/>
      <c r="P59" s="858"/>
      <c r="Q59" s="900"/>
      <c r="R59" s="901"/>
      <c r="S59" s="858"/>
      <c r="T59" s="900"/>
      <c r="U59" s="896"/>
      <c r="V59" s="860"/>
      <c r="W59" s="845"/>
      <c r="X59" s="858"/>
      <c r="Y59" s="845"/>
      <c r="Z59" s="858"/>
      <c r="AA59" s="845"/>
      <c r="AB59" s="847"/>
      <c r="AC59" s="831"/>
      <c r="AD59" s="795"/>
      <c r="AE59" s="778"/>
      <c r="AF59" s="788"/>
      <c r="AG59" s="778"/>
      <c r="AH59" s="788"/>
      <c r="AI59" s="778"/>
      <c r="AJ59" s="788"/>
      <c r="AK59" s="778"/>
      <c r="AL59" s="788"/>
      <c r="AM59" s="778"/>
      <c r="AN59" s="788"/>
      <c r="AO59" s="950"/>
      <c r="AP59" s="939"/>
      <c r="AQ59" s="27" t="s">
        <v>68</v>
      </c>
      <c r="AR59" s="366" t="s">
        <v>1217</v>
      </c>
      <c r="AS59" s="27" t="s">
        <v>1276</v>
      </c>
      <c r="AT59" s="40">
        <v>0</v>
      </c>
      <c r="AU59" s="60">
        <v>4</v>
      </c>
      <c r="AV59" s="60">
        <v>0</v>
      </c>
      <c r="AW59" s="413">
        <f t="shared" si="11"/>
        <v>0</v>
      </c>
      <c r="AX59" s="60">
        <v>1</v>
      </c>
      <c r="AY59" s="413">
        <f t="shared" si="12"/>
        <v>0.25</v>
      </c>
      <c r="AZ59" s="60">
        <v>1</v>
      </c>
      <c r="BA59" s="415">
        <f t="shared" si="13"/>
        <v>0.25</v>
      </c>
      <c r="BB59" s="47">
        <v>2</v>
      </c>
      <c r="BC59" s="422">
        <f t="shared" si="14"/>
        <v>0.5</v>
      </c>
      <c r="BD59" s="54">
        <v>0</v>
      </c>
      <c r="BE59" s="60">
        <v>1</v>
      </c>
      <c r="BF59" s="60">
        <v>4</v>
      </c>
      <c r="BG59" s="49">
        <v>0</v>
      </c>
      <c r="BH59" s="333" t="str">
        <f t="shared" si="1"/>
        <v xml:space="preserve"> -</v>
      </c>
      <c r="BI59" s="453" t="str">
        <f t="shared" si="2"/>
        <v xml:space="preserve"> -</v>
      </c>
      <c r="BJ59" s="334">
        <f t="shared" si="3"/>
        <v>1</v>
      </c>
      <c r="BK59" s="453">
        <f t="shared" si="4"/>
        <v>1</v>
      </c>
      <c r="BL59" s="334">
        <f t="shared" si="5"/>
        <v>4</v>
      </c>
      <c r="BM59" s="453">
        <f t="shared" si="6"/>
        <v>1</v>
      </c>
      <c r="BN59" s="334">
        <f t="shared" si="7"/>
        <v>0</v>
      </c>
      <c r="BO59" s="453">
        <f t="shared" si="8"/>
        <v>0</v>
      </c>
      <c r="BP59" s="685">
        <f t="shared" si="31"/>
        <v>1.25</v>
      </c>
      <c r="BQ59" s="453">
        <f t="shared" si="9"/>
        <v>1</v>
      </c>
      <c r="BR59" s="633">
        <f t="shared" si="10"/>
        <v>1</v>
      </c>
      <c r="BS59" s="54">
        <v>0</v>
      </c>
      <c r="BT59" s="60">
        <v>0</v>
      </c>
      <c r="BU59" s="60">
        <v>0</v>
      </c>
      <c r="BV59" s="125" t="str">
        <f t="shared" si="15"/>
        <v xml:space="preserve"> -</v>
      </c>
      <c r="BW59" s="378" t="str">
        <f t="shared" si="16"/>
        <v xml:space="preserve"> -</v>
      </c>
      <c r="BX59" s="54">
        <v>4000</v>
      </c>
      <c r="BY59" s="60">
        <v>4000</v>
      </c>
      <c r="BZ59" s="60">
        <v>0</v>
      </c>
      <c r="CA59" s="125">
        <f t="shared" si="17"/>
        <v>1</v>
      </c>
      <c r="CB59" s="378" t="str">
        <f t="shared" si="18"/>
        <v xml:space="preserve"> -</v>
      </c>
      <c r="CC59" s="55">
        <v>0</v>
      </c>
      <c r="CD59" s="60">
        <v>0</v>
      </c>
      <c r="CE59" s="60">
        <v>0</v>
      </c>
      <c r="CF59" s="125" t="str">
        <f t="shared" si="19"/>
        <v xml:space="preserve"> -</v>
      </c>
      <c r="CG59" s="378" t="str">
        <f t="shared" si="20"/>
        <v xml:space="preserve"> -</v>
      </c>
      <c r="CH59" s="54">
        <v>0</v>
      </c>
      <c r="CI59" s="60">
        <v>0</v>
      </c>
      <c r="CJ59" s="60">
        <v>0</v>
      </c>
      <c r="CK59" s="125" t="str">
        <f t="shared" si="21"/>
        <v xml:space="preserve"> -</v>
      </c>
      <c r="CL59" s="378" t="str">
        <f t="shared" si="22"/>
        <v xml:space="preserve"> -</v>
      </c>
      <c r="CM59" s="515">
        <f t="shared" si="23"/>
        <v>4000</v>
      </c>
      <c r="CN59" s="516">
        <f t="shared" si="24"/>
        <v>4000</v>
      </c>
      <c r="CO59" s="516">
        <f t="shared" si="25"/>
        <v>0</v>
      </c>
      <c r="CP59" s="506">
        <f t="shared" si="26"/>
        <v>1</v>
      </c>
      <c r="CQ59" s="377" t="str">
        <f t="shared" si="27"/>
        <v xml:space="preserve"> -</v>
      </c>
      <c r="CR59" s="591" t="s">
        <v>1220</v>
      </c>
      <c r="CS59" s="389" t="s">
        <v>1226</v>
      </c>
      <c r="CT59" s="102" t="s">
        <v>96</v>
      </c>
    </row>
    <row r="60" spans="2:98" ht="60" customHeight="1" thickBot="1">
      <c r="B60" s="994"/>
      <c r="C60" s="990"/>
      <c r="D60" s="944"/>
      <c r="E60" s="947"/>
      <c r="F60" s="956"/>
      <c r="G60" s="858"/>
      <c r="H60" s="858"/>
      <c r="I60" s="900"/>
      <c r="J60" s="858"/>
      <c r="K60" s="900"/>
      <c r="L60" s="901"/>
      <c r="M60" s="858"/>
      <c r="N60" s="900"/>
      <c r="O60" s="901"/>
      <c r="P60" s="858"/>
      <c r="Q60" s="900"/>
      <c r="R60" s="901"/>
      <c r="S60" s="858"/>
      <c r="T60" s="900"/>
      <c r="U60" s="896"/>
      <c r="V60" s="860"/>
      <c r="W60" s="845"/>
      <c r="X60" s="858"/>
      <c r="Y60" s="845"/>
      <c r="Z60" s="858"/>
      <c r="AA60" s="845"/>
      <c r="AB60" s="847"/>
      <c r="AC60" s="831"/>
      <c r="AD60" s="795"/>
      <c r="AE60" s="778"/>
      <c r="AF60" s="788"/>
      <c r="AG60" s="778"/>
      <c r="AH60" s="788"/>
      <c r="AI60" s="778"/>
      <c r="AJ60" s="788"/>
      <c r="AK60" s="778"/>
      <c r="AL60" s="788"/>
      <c r="AM60" s="778"/>
      <c r="AN60" s="788"/>
      <c r="AO60" s="953"/>
      <c r="AP60" s="942"/>
      <c r="AQ60" s="30" t="s">
        <v>69</v>
      </c>
      <c r="AR60" s="10" t="s">
        <v>1217</v>
      </c>
      <c r="AS60" s="30" t="s">
        <v>1277</v>
      </c>
      <c r="AT60" s="45">
        <v>0</v>
      </c>
      <c r="AU60" s="92">
        <v>8</v>
      </c>
      <c r="AV60" s="92">
        <v>0</v>
      </c>
      <c r="AW60" s="423">
        <f t="shared" si="11"/>
        <v>0</v>
      </c>
      <c r="AX60" s="92">
        <v>2</v>
      </c>
      <c r="AY60" s="423">
        <f t="shared" si="12"/>
        <v>0.25</v>
      </c>
      <c r="AZ60" s="92">
        <v>3</v>
      </c>
      <c r="BA60" s="424">
        <f t="shared" si="13"/>
        <v>0.375</v>
      </c>
      <c r="BB60" s="51">
        <v>3</v>
      </c>
      <c r="BC60" s="425">
        <f t="shared" si="14"/>
        <v>0.375</v>
      </c>
      <c r="BD60" s="62">
        <v>0</v>
      </c>
      <c r="BE60" s="92">
        <v>0.2</v>
      </c>
      <c r="BF60" s="92">
        <v>0</v>
      </c>
      <c r="BG60" s="70">
        <v>0</v>
      </c>
      <c r="BH60" s="455" t="str">
        <f t="shared" si="1"/>
        <v xml:space="preserve"> -</v>
      </c>
      <c r="BI60" s="456" t="str">
        <f t="shared" si="2"/>
        <v xml:space="preserve"> -</v>
      </c>
      <c r="BJ60" s="365">
        <f t="shared" si="3"/>
        <v>0.1</v>
      </c>
      <c r="BK60" s="456">
        <f t="shared" si="4"/>
        <v>0.1</v>
      </c>
      <c r="BL60" s="365">
        <f t="shared" si="5"/>
        <v>0</v>
      </c>
      <c r="BM60" s="456">
        <f t="shared" si="6"/>
        <v>0</v>
      </c>
      <c r="BN60" s="365">
        <f t="shared" si="7"/>
        <v>0</v>
      </c>
      <c r="BO60" s="456">
        <f t="shared" si="8"/>
        <v>0</v>
      </c>
      <c r="BP60" s="688">
        <f t="shared" si="31"/>
        <v>2.5000000000000001E-2</v>
      </c>
      <c r="BQ60" s="456">
        <f t="shared" si="9"/>
        <v>2.5000000000000001E-2</v>
      </c>
      <c r="BR60" s="636">
        <f t="shared" si="10"/>
        <v>2.5000000000000001E-2</v>
      </c>
      <c r="BS60" s="62">
        <v>0</v>
      </c>
      <c r="BT60" s="92">
        <v>0</v>
      </c>
      <c r="BU60" s="92">
        <v>0</v>
      </c>
      <c r="BV60" s="148" t="str">
        <f t="shared" si="15"/>
        <v xml:space="preserve"> -</v>
      </c>
      <c r="BW60" s="385" t="str">
        <f t="shared" si="16"/>
        <v xml:space="preserve"> -</v>
      </c>
      <c r="BX60" s="62">
        <v>5000</v>
      </c>
      <c r="BY60" s="92">
        <v>667</v>
      </c>
      <c r="BZ60" s="92">
        <v>0</v>
      </c>
      <c r="CA60" s="148">
        <f t="shared" si="17"/>
        <v>0.13339999999999999</v>
      </c>
      <c r="CB60" s="385" t="str">
        <f t="shared" si="18"/>
        <v xml:space="preserve"> -</v>
      </c>
      <c r="CC60" s="63">
        <v>0</v>
      </c>
      <c r="CD60" s="92">
        <v>0</v>
      </c>
      <c r="CE60" s="92">
        <v>0</v>
      </c>
      <c r="CF60" s="148" t="str">
        <f t="shared" si="19"/>
        <v xml:space="preserve"> -</v>
      </c>
      <c r="CG60" s="385" t="str">
        <f t="shared" si="20"/>
        <v xml:space="preserve"> -</v>
      </c>
      <c r="CH60" s="62">
        <v>0</v>
      </c>
      <c r="CI60" s="92">
        <v>0</v>
      </c>
      <c r="CJ60" s="92">
        <v>0</v>
      </c>
      <c r="CK60" s="148" t="str">
        <f t="shared" si="21"/>
        <v xml:space="preserve"> -</v>
      </c>
      <c r="CL60" s="385" t="str">
        <f t="shared" si="22"/>
        <v xml:space="preserve"> -</v>
      </c>
      <c r="CM60" s="523">
        <f t="shared" si="23"/>
        <v>5000</v>
      </c>
      <c r="CN60" s="524">
        <f t="shared" si="24"/>
        <v>667</v>
      </c>
      <c r="CO60" s="524">
        <f t="shared" si="25"/>
        <v>0</v>
      </c>
      <c r="CP60" s="505">
        <f t="shared" si="26"/>
        <v>0.13339999999999999</v>
      </c>
      <c r="CQ60" s="385" t="str">
        <f t="shared" si="27"/>
        <v xml:space="preserve"> -</v>
      </c>
      <c r="CR60" s="593" t="s">
        <v>1220</v>
      </c>
      <c r="CS60" s="390" t="s">
        <v>1249</v>
      </c>
      <c r="CT60" s="103" t="s">
        <v>96</v>
      </c>
    </row>
    <row r="61" spans="2:98" ht="60" customHeight="1">
      <c r="B61" s="994"/>
      <c r="C61" s="990"/>
      <c r="D61" s="944"/>
      <c r="E61" s="947"/>
      <c r="F61" s="956"/>
      <c r="G61" s="858"/>
      <c r="H61" s="858"/>
      <c r="I61" s="900"/>
      <c r="J61" s="858"/>
      <c r="K61" s="900"/>
      <c r="L61" s="901"/>
      <c r="M61" s="858"/>
      <c r="N61" s="900"/>
      <c r="O61" s="901"/>
      <c r="P61" s="858"/>
      <c r="Q61" s="900"/>
      <c r="R61" s="901"/>
      <c r="S61" s="858"/>
      <c r="T61" s="900"/>
      <c r="U61" s="896"/>
      <c r="V61" s="860"/>
      <c r="W61" s="845"/>
      <c r="X61" s="858"/>
      <c r="Y61" s="845"/>
      <c r="Z61" s="858"/>
      <c r="AA61" s="845"/>
      <c r="AB61" s="847"/>
      <c r="AC61" s="831"/>
      <c r="AD61" s="795"/>
      <c r="AE61" s="778"/>
      <c r="AF61" s="788"/>
      <c r="AG61" s="778"/>
      <c r="AH61" s="788"/>
      <c r="AI61" s="778"/>
      <c r="AJ61" s="788"/>
      <c r="AK61" s="778"/>
      <c r="AL61" s="788"/>
      <c r="AM61" s="778"/>
      <c r="AN61" s="788"/>
      <c r="AO61" s="949">
        <f>+RESUMEN!J16</f>
        <v>0.67045454545454541</v>
      </c>
      <c r="AP61" s="938" t="s">
        <v>92</v>
      </c>
      <c r="AQ61" s="232" t="s">
        <v>70</v>
      </c>
      <c r="AR61" s="233">
        <v>0</v>
      </c>
      <c r="AS61" s="28" t="s">
        <v>1278</v>
      </c>
      <c r="AT61" s="41">
        <v>0</v>
      </c>
      <c r="AU61" s="59">
        <v>1</v>
      </c>
      <c r="AV61" s="59">
        <v>1</v>
      </c>
      <c r="AW61" s="419">
        <v>0.25</v>
      </c>
      <c r="AX61" s="59">
        <v>1</v>
      </c>
      <c r="AY61" s="419">
        <v>0.25</v>
      </c>
      <c r="AZ61" s="59">
        <v>1</v>
      </c>
      <c r="BA61" s="420">
        <v>0.25</v>
      </c>
      <c r="BB61" s="48">
        <v>1</v>
      </c>
      <c r="BC61" s="420">
        <v>0.25</v>
      </c>
      <c r="BD61" s="52">
        <v>1</v>
      </c>
      <c r="BE61" s="90">
        <v>1</v>
      </c>
      <c r="BF61" s="90">
        <v>1</v>
      </c>
      <c r="BG61" s="69">
        <v>0</v>
      </c>
      <c r="BH61" s="329">
        <f t="shared" si="1"/>
        <v>1</v>
      </c>
      <c r="BI61" s="452">
        <f t="shared" si="2"/>
        <v>1</v>
      </c>
      <c r="BJ61" s="330">
        <f t="shared" si="3"/>
        <v>1</v>
      </c>
      <c r="BK61" s="452">
        <f t="shared" si="4"/>
        <v>1</v>
      </c>
      <c r="BL61" s="330">
        <f t="shared" si="5"/>
        <v>1</v>
      </c>
      <c r="BM61" s="452">
        <f t="shared" si="6"/>
        <v>1</v>
      </c>
      <c r="BN61" s="330">
        <f t="shared" si="7"/>
        <v>0</v>
      </c>
      <c r="BO61" s="452">
        <f t="shared" si="8"/>
        <v>0</v>
      </c>
      <c r="BP61" s="684">
        <f t="shared" si="28"/>
        <v>0.75</v>
      </c>
      <c r="BQ61" s="452">
        <f t="shared" si="9"/>
        <v>0.75</v>
      </c>
      <c r="BR61" s="632">
        <f t="shared" si="10"/>
        <v>0.75</v>
      </c>
      <c r="BS61" s="61">
        <v>0</v>
      </c>
      <c r="BT61" s="59">
        <v>0</v>
      </c>
      <c r="BU61" s="59">
        <v>0</v>
      </c>
      <c r="BV61" s="145" t="str">
        <f t="shared" si="15"/>
        <v xml:space="preserve"> -</v>
      </c>
      <c r="BW61" s="377" t="str">
        <f t="shared" si="16"/>
        <v xml:space="preserve"> -</v>
      </c>
      <c r="BX61" s="58">
        <v>0</v>
      </c>
      <c r="BY61" s="59">
        <v>0</v>
      </c>
      <c r="BZ61" s="59">
        <v>0</v>
      </c>
      <c r="CA61" s="145" t="str">
        <f t="shared" si="17"/>
        <v xml:space="preserve"> -</v>
      </c>
      <c r="CB61" s="377" t="str">
        <f t="shared" si="18"/>
        <v xml:space="preserve"> -</v>
      </c>
      <c r="CC61" s="61">
        <v>74554</v>
      </c>
      <c r="CD61" s="59">
        <v>74554</v>
      </c>
      <c r="CE61" s="59">
        <v>0</v>
      </c>
      <c r="CF61" s="145">
        <f t="shared" si="19"/>
        <v>1</v>
      </c>
      <c r="CG61" s="377" t="str">
        <f t="shared" si="20"/>
        <v xml:space="preserve"> -</v>
      </c>
      <c r="CH61" s="58">
        <v>50000</v>
      </c>
      <c r="CI61" s="59">
        <v>0</v>
      </c>
      <c r="CJ61" s="59">
        <v>0</v>
      </c>
      <c r="CK61" s="145">
        <f t="shared" si="21"/>
        <v>0</v>
      </c>
      <c r="CL61" s="377" t="str">
        <f t="shared" si="22"/>
        <v xml:space="preserve"> -</v>
      </c>
      <c r="CM61" s="515">
        <f t="shared" si="23"/>
        <v>124554</v>
      </c>
      <c r="CN61" s="516">
        <f t="shared" si="24"/>
        <v>74554</v>
      </c>
      <c r="CO61" s="516">
        <f t="shared" si="25"/>
        <v>0</v>
      </c>
      <c r="CP61" s="506">
        <f t="shared" si="26"/>
        <v>0.59856768951619377</v>
      </c>
      <c r="CQ61" s="377" t="str">
        <f t="shared" si="27"/>
        <v xml:space="preserve"> -</v>
      </c>
      <c r="CR61" s="594" t="s">
        <v>1220</v>
      </c>
      <c r="CS61" s="108" t="s">
        <v>1226</v>
      </c>
      <c r="CT61" s="75" t="s">
        <v>1970</v>
      </c>
    </row>
    <row r="62" spans="2:98" ht="30" customHeight="1">
      <c r="B62" s="994"/>
      <c r="C62" s="990"/>
      <c r="D62" s="944"/>
      <c r="E62" s="947"/>
      <c r="F62" s="956"/>
      <c r="G62" s="858"/>
      <c r="H62" s="858"/>
      <c r="I62" s="900"/>
      <c r="J62" s="858"/>
      <c r="K62" s="900"/>
      <c r="L62" s="901"/>
      <c r="M62" s="858"/>
      <c r="N62" s="900"/>
      <c r="O62" s="901"/>
      <c r="P62" s="858"/>
      <c r="Q62" s="900"/>
      <c r="R62" s="901"/>
      <c r="S62" s="858"/>
      <c r="T62" s="900"/>
      <c r="U62" s="896"/>
      <c r="V62" s="860"/>
      <c r="W62" s="845"/>
      <c r="X62" s="858"/>
      <c r="Y62" s="845"/>
      <c r="Z62" s="858"/>
      <c r="AA62" s="845"/>
      <c r="AB62" s="847"/>
      <c r="AC62" s="831"/>
      <c r="AD62" s="795"/>
      <c r="AE62" s="778"/>
      <c r="AF62" s="788"/>
      <c r="AG62" s="778"/>
      <c r="AH62" s="788"/>
      <c r="AI62" s="778"/>
      <c r="AJ62" s="788"/>
      <c r="AK62" s="778"/>
      <c r="AL62" s="788"/>
      <c r="AM62" s="778"/>
      <c r="AN62" s="788"/>
      <c r="AO62" s="950"/>
      <c r="AP62" s="939"/>
      <c r="AQ62" s="27" t="s">
        <v>71</v>
      </c>
      <c r="AR62" s="9" t="s">
        <v>1217</v>
      </c>
      <c r="AS62" s="27" t="s">
        <v>1279</v>
      </c>
      <c r="AT62" s="40">
        <v>0</v>
      </c>
      <c r="AU62" s="60">
        <v>16</v>
      </c>
      <c r="AV62" s="60">
        <v>4</v>
      </c>
      <c r="AW62" s="413">
        <f t="shared" si="11"/>
        <v>0.25</v>
      </c>
      <c r="AX62" s="60">
        <v>4</v>
      </c>
      <c r="AY62" s="413">
        <f t="shared" si="12"/>
        <v>0.25</v>
      </c>
      <c r="AZ62" s="60">
        <v>4</v>
      </c>
      <c r="BA62" s="415">
        <f t="shared" si="13"/>
        <v>0.25</v>
      </c>
      <c r="BB62" s="47">
        <v>4</v>
      </c>
      <c r="BC62" s="415">
        <f t="shared" si="14"/>
        <v>0.25</v>
      </c>
      <c r="BD62" s="54">
        <v>3</v>
      </c>
      <c r="BE62" s="60">
        <v>4</v>
      </c>
      <c r="BF62" s="60">
        <v>3</v>
      </c>
      <c r="BG62" s="49">
        <v>0</v>
      </c>
      <c r="BH62" s="333">
        <f t="shared" si="1"/>
        <v>0.75</v>
      </c>
      <c r="BI62" s="453">
        <f t="shared" si="2"/>
        <v>0.75</v>
      </c>
      <c r="BJ62" s="334">
        <f t="shared" si="3"/>
        <v>1</v>
      </c>
      <c r="BK62" s="453">
        <f t="shared" si="4"/>
        <v>1</v>
      </c>
      <c r="BL62" s="334">
        <f t="shared" si="5"/>
        <v>0.75</v>
      </c>
      <c r="BM62" s="453">
        <f t="shared" si="6"/>
        <v>0.75</v>
      </c>
      <c r="BN62" s="334">
        <f t="shared" si="7"/>
        <v>0</v>
      </c>
      <c r="BO62" s="453">
        <f t="shared" si="8"/>
        <v>0</v>
      </c>
      <c r="BP62" s="685">
        <f t="shared" ref="BP62" si="32">+SUM(BD62:BG62)/AU62</f>
        <v>0.625</v>
      </c>
      <c r="BQ62" s="453">
        <f t="shared" si="9"/>
        <v>0.625</v>
      </c>
      <c r="BR62" s="633">
        <f t="shared" si="10"/>
        <v>0.625</v>
      </c>
      <c r="BS62" s="55">
        <v>0</v>
      </c>
      <c r="BT62" s="60">
        <v>0</v>
      </c>
      <c r="BU62" s="60">
        <v>0</v>
      </c>
      <c r="BV62" s="125" t="str">
        <f t="shared" si="15"/>
        <v xml:space="preserve"> -</v>
      </c>
      <c r="BW62" s="378" t="str">
        <f t="shared" si="16"/>
        <v xml:space="preserve"> -</v>
      </c>
      <c r="BX62" s="54">
        <v>0</v>
      </c>
      <c r="BY62" s="60">
        <v>0</v>
      </c>
      <c r="BZ62" s="60">
        <v>0</v>
      </c>
      <c r="CA62" s="125" t="str">
        <f t="shared" si="17"/>
        <v xml:space="preserve"> -</v>
      </c>
      <c r="CB62" s="378" t="str">
        <f t="shared" si="18"/>
        <v xml:space="preserve"> -</v>
      </c>
      <c r="CC62" s="55">
        <v>19250</v>
      </c>
      <c r="CD62" s="60">
        <v>19250</v>
      </c>
      <c r="CE62" s="60">
        <v>0</v>
      </c>
      <c r="CF62" s="125">
        <f t="shared" si="19"/>
        <v>1</v>
      </c>
      <c r="CG62" s="378" t="str">
        <f t="shared" si="20"/>
        <v xml:space="preserve"> -</v>
      </c>
      <c r="CH62" s="54">
        <v>0</v>
      </c>
      <c r="CI62" s="60">
        <v>0</v>
      </c>
      <c r="CJ62" s="60">
        <v>0</v>
      </c>
      <c r="CK62" s="125" t="str">
        <f t="shared" si="21"/>
        <v xml:space="preserve"> -</v>
      </c>
      <c r="CL62" s="378" t="str">
        <f t="shared" si="22"/>
        <v xml:space="preserve"> -</v>
      </c>
      <c r="CM62" s="517">
        <f t="shared" si="23"/>
        <v>19250</v>
      </c>
      <c r="CN62" s="518">
        <f t="shared" si="24"/>
        <v>19250</v>
      </c>
      <c r="CO62" s="518">
        <f t="shared" si="25"/>
        <v>0</v>
      </c>
      <c r="CP62" s="504">
        <f t="shared" si="26"/>
        <v>1</v>
      </c>
      <c r="CQ62" s="378" t="str">
        <f t="shared" si="27"/>
        <v xml:space="preserve"> -</v>
      </c>
      <c r="CR62" s="591" t="s">
        <v>1220</v>
      </c>
      <c r="CS62" s="99" t="s">
        <v>1226</v>
      </c>
      <c r="CT62" s="102" t="s">
        <v>1973</v>
      </c>
    </row>
    <row r="63" spans="2:98" ht="45.75" customHeight="1">
      <c r="B63" s="994"/>
      <c r="C63" s="990"/>
      <c r="D63" s="944"/>
      <c r="E63" s="947"/>
      <c r="F63" s="956"/>
      <c r="G63" s="858"/>
      <c r="H63" s="858"/>
      <c r="I63" s="844"/>
      <c r="J63" s="858"/>
      <c r="K63" s="844"/>
      <c r="L63" s="872"/>
      <c r="M63" s="858"/>
      <c r="N63" s="844"/>
      <c r="O63" s="872"/>
      <c r="P63" s="858"/>
      <c r="Q63" s="844"/>
      <c r="R63" s="872"/>
      <c r="S63" s="858"/>
      <c r="T63" s="844"/>
      <c r="U63" s="899"/>
      <c r="V63" s="861"/>
      <c r="W63" s="845"/>
      <c r="X63" s="858"/>
      <c r="Y63" s="845"/>
      <c r="Z63" s="858"/>
      <c r="AA63" s="845"/>
      <c r="AB63" s="847"/>
      <c r="AC63" s="832"/>
      <c r="AD63" s="800"/>
      <c r="AE63" s="781"/>
      <c r="AF63" s="789"/>
      <c r="AG63" s="781"/>
      <c r="AH63" s="789"/>
      <c r="AI63" s="781"/>
      <c r="AJ63" s="789"/>
      <c r="AK63" s="781"/>
      <c r="AL63" s="789"/>
      <c r="AM63" s="781"/>
      <c r="AN63" s="789"/>
      <c r="AO63" s="950"/>
      <c r="AP63" s="939"/>
      <c r="AQ63" s="230" t="s">
        <v>72</v>
      </c>
      <c r="AR63" s="231" t="s">
        <v>1217</v>
      </c>
      <c r="AS63" s="27" t="s">
        <v>1280</v>
      </c>
      <c r="AT63" s="40">
        <v>0</v>
      </c>
      <c r="AU63" s="60">
        <v>1</v>
      </c>
      <c r="AV63" s="60">
        <v>1</v>
      </c>
      <c r="AW63" s="413">
        <v>0.25</v>
      </c>
      <c r="AX63" s="60">
        <v>1</v>
      </c>
      <c r="AY63" s="413">
        <v>0.25</v>
      </c>
      <c r="AZ63" s="60">
        <v>1</v>
      </c>
      <c r="BA63" s="415">
        <v>0.25</v>
      </c>
      <c r="BB63" s="47">
        <v>1</v>
      </c>
      <c r="BC63" s="415">
        <v>0.25</v>
      </c>
      <c r="BD63" s="54">
        <v>1</v>
      </c>
      <c r="BE63" s="60">
        <v>1</v>
      </c>
      <c r="BF63" s="60">
        <v>1</v>
      </c>
      <c r="BG63" s="49">
        <v>0</v>
      </c>
      <c r="BH63" s="333">
        <f t="shared" si="1"/>
        <v>1</v>
      </c>
      <c r="BI63" s="453">
        <f t="shared" si="2"/>
        <v>1</v>
      </c>
      <c r="BJ63" s="334">
        <f t="shared" si="3"/>
        <v>1</v>
      </c>
      <c r="BK63" s="453">
        <f t="shared" si="4"/>
        <v>1</v>
      </c>
      <c r="BL63" s="334">
        <f t="shared" si="5"/>
        <v>1</v>
      </c>
      <c r="BM63" s="453">
        <f t="shared" si="6"/>
        <v>1</v>
      </c>
      <c r="BN63" s="334">
        <f t="shared" si="7"/>
        <v>0</v>
      </c>
      <c r="BO63" s="453">
        <f t="shared" si="8"/>
        <v>0</v>
      </c>
      <c r="BP63" s="685">
        <f t="shared" si="28"/>
        <v>0.75</v>
      </c>
      <c r="BQ63" s="453">
        <f t="shared" si="9"/>
        <v>0.75</v>
      </c>
      <c r="BR63" s="633">
        <f t="shared" si="10"/>
        <v>0.75</v>
      </c>
      <c r="BS63" s="55">
        <v>0</v>
      </c>
      <c r="BT63" s="60">
        <v>0</v>
      </c>
      <c r="BU63" s="60">
        <v>0</v>
      </c>
      <c r="BV63" s="125" t="str">
        <f t="shared" si="15"/>
        <v xml:space="preserve"> -</v>
      </c>
      <c r="BW63" s="378" t="str">
        <f t="shared" si="16"/>
        <v xml:space="preserve"> -</v>
      </c>
      <c r="BX63" s="54">
        <v>0</v>
      </c>
      <c r="BY63" s="60">
        <v>0</v>
      </c>
      <c r="BZ63" s="60">
        <v>0</v>
      </c>
      <c r="CA63" s="125" t="str">
        <f t="shared" si="17"/>
        <v xml:space="preserve"> -</v>
      </c>
      <c r="CB63" s="378" t="str">
        <f t="shared" si="18"/>
        <v xml:space="preserve"> -</v>
      </c>
      <c r="CC63" s="55">
        <v>19250</v>
      </c>
      <c r="CD63" s="60">
        <v>19250</v>
      </c>
      <c r="CE63" s="60">
        <v>0</v>
      </c>
      <c r="CF63" s="125">
        <f t="shared" si="19"/>
        <v>1</v>
      </c>
      <c r="CG63" s="378" t="str">
        <f t="shared" si="20"/>
        <v xml:space="preserve"> -</v>
      </c>
      <c r="CH63" s="54">
        <v>0</v>
      </c>
      <c r="CI63" s="60">
        <v>0</v>
      </c>
      <c r="CJ63" s="60">
        <v>0</v>
      </c>
      <c r="CK63" s="125" t="str">
        <f t="shared" si="21"/>
        <v xml:space="preserve"> -</v>
      </c>
      <c r="CL63" s="378" t="str">
        <f t="shared" si="22"/>
        <v xml:space="preserve"> -</v>
      </c>
      <c r="CM63" s="515">
        <f t="shared" si="23"/>
        <v>19250</v>
      </c>
      <c r="CN63" s="516">
        <f t="shared" si="24"/>
        <v>19250</v>
      </c>
      <c r="CO63" s="516">
        <f t="shared" si="25"/>
        <v>0</v>
      </c>
      <c r="CP63" s="506">
        <f t="shared" si="26"/>
        <v>1</v>
      </c>
      <c r="CQ63" s="377" t="str">
        <f t="shared" si="27"/>
        <v xml:space="preserve"> -</v>
      </c>
      <c r="CR63" s="591" t="s">
        <v>1220</v>
      </c>
      <c r="CS63" s="99" t="s">
        <v>1226</v>
      </c>
      <c r="CT63" s="102" t="s">
        <v>1973</v>
      </c>
    </row>
    <row r="64" spans="2:98" ht="45.75" customHeight="1">
      <c r="B64" s="994"/>
      <c r="C64" s="990"/>
      <c r="D64" s="944"/>
      <c r="E64" s="947"/>
      <c r="F64" s="956" t="s">
        <v>223</v>
      </c>
      <c r="G64" s="837">
        <v>79.400000000000006</v>
      </c>
      <c r="H64" s="840">
        <v>90</v>
      </c>
      <c r="I64" s="911">
        <f>+H64-G64</f>
        <v>10.599999999999994</v>
      </c>
      <c r="J64" s="837">
        <v>79.400000000000006</v>
      </c>
      <c r="K64" s="839">
        <f>+J64-G64</f>
        <v>0</v>
      </c>
      <c r="L64" s="838"/>
      <c r="M64" s="840">
        <v>90</v>
      </c>
      <c r="N64" s="911">
        <f>+M64-J64</f>
        <v>10.599999999999994</v>
      </c>
      <c r="O64" s="841"/>
      <c r="P64" s="840">
        <v>90</v>
      </c>
      <c r="Q64" s="839">
        <f>+P64-M64</f>
        <v>0</v>
      </c>
      <c r="R64" s="841"/>
      <c r="S64" s="840">
        <v>90</v>
      </c>
      <c r="T64" s="839">
        <f>+S64-P64</f>
        <v>0</v>
      </c>
      <c r="U64" s="885"/>
      <c r="V64" s="868">
        <v>82.4</v>
      </c>
      <c r="W64" s="825">
        <f>+IF(V64=0,0,V64-G64)</f>
        <v>3</v>
      </c>
      <c r="X64" s="837">
        <v>85.6</v>
      </c>
      <c r="Y64" s="825">
        <f>+IF(X64=0,0,X64-V64)</f>
        <v>3.1999999999999886</v>
      </c>
      <c r="Z64" s="840"/>
      <c r="AA64" s="825">
        <f>+IF(Z64=0,0,Z64-X64)</f>
        <v>0</v>
      </c>
      <c r="AB64" s="827"/>
      <c r="AC64" s="834">
        <f>+IF(AB64=0,0,AB64-Z64)</f>
        <v>0</v>
      </c>
      <c r="AD64" s="794" t="str">
        <f>+IF(K64=0," -",W64/K64)</f>
        <v xml:space="preserve"> -</v>
      </c>
      <c r="AE64" s="777" t="str">
        <f>+IF(K64=0," -",IF(AD64&gt;100%,100%,AD64))</f>
        <v xml:space="preserve"> -</v>
      </c>
      <c r="AF64" s="787">
        <f>+IF(N64=0," -",Y64/N64)</f>
        <v>0.30188679245282929</v>
      </c>
      <c r="AG64" s="777">
        <f>+IF(N64=0," -",IF(AF64&gt;100%,100%,AF64))</f>
        <v>0.30188679245282929</v>
      </c>
      <c r="AH64" s="787" t="str">
        <f>+IF(Q64=0," -",AA64/Q64)</f>
        <v xml:space="preserve"> -</v>
      </c>
      <c r="AI64" s="777" t="str">
        <f>+IF(Q64=0," -",IF(AH64&gt;100%,100%,AH64))</f>
        <v xml:space="preserve"> -</v>
      </c>
      <c r="AJ64" s="787" t="str">
        <f>+IF(T64=0," -",AC64/T64)</f>
        <v xml:space="preserve"> -</v>
      </c>
      <c r="AK64" s="777" t="str">
        <f>+IF(T64=0," -",IF(AJ64&gt;100%,100%,AJ64))</f>
        <v xml:space="preserve"> -</v>
      </c>
      <c r="AL64" s="787">
        <f>+SUM(AC64,AA64,Y64,W64)/I64</f>
        <v>0.58490566037735769</v>
      </c>
      <c r="AM64" s="777">
        <f>+IF(AL64&gt;100%,100%,IF(AL64&lt;0%,0%,AL64))</f>
        <v>0.58490566037735769</v>
      </c>
      <c r="AN64" s="787"/>
      <c r="AO64" s="950"/>
      <c r="AP64" s="939"/>
      <c r="AQ64" s="448" t="s">
        <v>73</v>
      </c>
      <c r="AR64" s="447">
        <v>0</v>
      </c>
      <c r="AS64" s="27" t="s">
        <v>1281</v>
      </c>
      <c r="AT64" s="40">
        <v>0</v>
      </c>
      <c r="AU64" s="60">
        <v>1</v>
      </c>
      <c r="AV64" s="60">
        <v>0</v>
      </c>
      <c r="AW64" s="413">
        <f t="shared" si="11"/>
        <v>0</v>
      </c>
      <c r="AX64" s="60">
        <v>1</v>
      </c>
      <c r="AY64" s="413">
        <v>0.33</v>
      </c>
      <c r="AZ64" s="60">
        <v>1</v>
      </c>
      <c r="BA64" s="415">
        <v>0.33</v>
      </c>
      <c r="BB64" s="47">
        <v>1</v>
      </c>
      <c r="BC64" s="415">
        <v>0.34</v>
      </c>
      <c r="BD64" s="54">
        <v>0</v>
      </c>
      <c r="BE64" s="60">
        <v>1</v>
      </c>
      <c r="BF64" s="60">
        <v>0.5</v>
      </c>
      <c r="BG64" s="49">
        <v>0</v>
      </c>
      <c r="BH64" s="333" t="str">
        <f t="shared" si="1"/>
        <v xml:space="preserve"> -</v>
      </c>
      <c r="BI64" s="453" t="str">
        <f t="shared" si="2"/>
        <v xml:space="preserve"> -</v>
      </c>
      <c r="BJ64" s="334">
        <f t="shared" si="3"/>
        <v>1</v>
      </c>
      <c r="BK64" s="453">
        <f t="shared" si="4"/>
        <v>1</v>
      </c>
      <c r="BL64" s="334">
        <f t="shared" si="5"/>
        <v>0.5</v>
      </c>
      <c r="BM64" s="453">
        <f t="shared" si="6"/>
        <v>0.5</v>
      </c>
      <c r="BN64" s="334">
        <f t="shared" si="7"/>
        <v>0</v>
      </c>
      <c r="BO64" s="453">
        <f t="shared" si="8"/>
        <v>0</v>
      </c>
      <c r="BP64" s="685">
        <f>+AVERAGE(BE64:BG64)/AU64</f>
        <v>0.5</v>
      </c>
      <c r="BQ64" s="453">
        <f t="shared" si="9"/>
        <v>0.5</v>
      </c>
      <c r="BR64" s="633">
        <f t="shared" si="10"/>
        <v>0.5</v>
      </c>
      <c r="BS64" s="55">
        <v>0</v>
      </c>
      <c r="BT64" s="60">
        <v>0</v>
      </c>
      <c r="BU64" s="60">
        <v>0</v>
      </c>
      <c r="BV64" s="125" t="str">
        <f t="shared" si="15"/>
        <v xml:space="preserve"> -</v>
      </c>
      <c r="BW64" s="378" t="str">
        <f t="shared" si="16"/>
        <v xml:space="preserve"> -</v>
      </c>
      <c r="BX64" s="54">
        <v>106190</v>
      </c>
      <c r="BY64" s="60">
        <v>102190</v>
      </c>
      <c r="BZ64" s="60">
        <v>0</v>
      </c>
      <c r="CA64" s="125">
        <f t="shared" si="17"/>
        <v>0.96233166964874284</v>
      </c>
      <c r="CB64" s="378" t="str">
        <f t="shared" si="18"/>
        <v xml:space="preserve"> -</v>
      </c>
      <c r="CC64" s="55">
        <v>19250</v>
      </c>
      <c r="CD64" s="60">
        <v>19250</v>
      </c>
      <c r="CE64" s="60">
        <v>0</v>
      </c>
      <c r="CF64" s="125">
        <f t="shared" si="19"/>
        <v>1</v>
      </c>
      <c r="CG64" s="378" t="str">
        <f t="shared" si="20"/>
        <v xml:space="preserve"> -</v>
      </c>
      <c r="CH64" s="54">
        <v>200000</v>
      </c>
      <c r="CI64" s="60">
        <v>0</v>
      </c>
      <c r="CJ64" s="60">
        <v>0</v>
      </c>
      <c r="CK64" s="125">
        <f t="shared" si="21"/>
        <v>0</v>
      </c>
      <c r="CL64" s="378" t="str">
        <f t="shared" si="22"/>
        <v xml:space="preserve"> -</v>
      </c>
      <c r="CM64" s="517">
        <f t="shared" si="23"/>
        <v>325440</v>
      </c>
      <c r="CN64" s="518">
        <f t="shared" si="24"/>
        <v>121440</v>
      </c>
      <c r="CO64" s="518">
        <f t="shared" si="25"/>
        <v>0</v>
      </c>
      <c r="CP64" s="504">
        <f t="shared" si="26"/>
        <v>0.37315634218289084</v>
      </c>
      <c r="CQ64" s="378" t="str">
        <f t="shared" si="27"/>
        <v xml:space="preserve"> -</v>
      </c>
      <c r="CR64" s="591" t="s">
        <v>1220</v>
      </c>
      <c r="CS64" s="99" t="s">
        <v>1226</v>
      </c>
      <c r="CT64" s="102" t="s">
        <v>1973</v>
      </c>
    </row>
    <row r="65" spans="2:98" ht="45.75" customHeight="1">
      <c r="B65" s="994"/>
      <c r="C65" s="990"/>
      <c r="D65" s="944"/>
      <c r="E65" s="947"/>
      <c r="F65" s="956"/>
      <c r="G65" s="837"/>
      <c r="H65" s="840"/>
      <c r="I65" s="912"/>
      <c r="J65" s="837"/>
      <c r="K65" s="888"/>
      <c r="L65" s="915"/>
      <c r="M65" s="840"/>
      <c r="N65" s="912"/>
      <c r="O65" s="889"/>
      <c r="P65" s="840"/>
      <c r="Q65" s="888"/>
      <c r="R65" s="889"/>
      <c r="S65" s="840"/>
      <c r="T65" s="888"/>
      <c r="U65" s="886"/>
      <c r="V65" s="869"/>
      <c r="W65" s="825"/>
      <c r="X65" s="837"/>
      <c r="Y65" s="825"/>
      <c r="Z65" s="840"/>
      <c r="AA65" s="825"/>
      <c r="AB65" s="827"/>
      <c r="AC65" s="835"/>
      <c r="AD65" s="795"/>
      <c r="AE65" s="778"/>
      <c r="AF65" s="788"/>
      <c r="AG65" s="778"/>
      <c r="AH65" s="788"/>
      <c r="AI65" s="778"/>
      <c r="AJ65" s="788"/>
      <c r="AK65" s="778"/>
      <c r="AL65" s="788"/>
      <c r="AM65" s="778"/>
      <c r="AN65" s="788"/>
      <c r="AO65" s="950"/>
      <c r="AP65" s="939"/>
      <c r="AQ65" s="230" t="s">
        <v>74</v>
      </c>
      <c r="AR65" s="231" t="s">
        <v>1217</v>
      </c>
      <c r="AS65" s="27" t="s">
        <v>1282</v>
      </c>
      <c r="AT65" s="40">
        <v>1</v>
      </c>
      <c r="AU65" s="60">
        <v>1</v>
      </c>
      <c r="AV65" s="60">
        <v>1</v>
      </c>
      <c r="AW65" s="413">
        <v>0.25</v>
      </c>
      <c r="AX65" s="60">
        <v>1</v>
      </c>
      <c r="AY65" s="413">
        <v>0.25</v>
      </c>
      <c r="AZ65" s="60">
        <v>1</v>
      </c>
      <c r="BA65" s="415">
        <v>0.25</v>
      </c>
      <c r="BB65" s="47">
        <v>1</v>
      </c>
      <c r="BC65" s="415">
        <v>0.25</v>
      </c>
      <c r="BD65" s="54">
        <v>1</v>
      </c>
      <c r="BE65" s="60">
        <v>1</v>
      </c>
      <c r="BF65" s="60">
        <v>1</v>
      </c>
      <c r="BG65" s="49">
        <v>0</v>
      </c>
      <c r="BH65" s="333">
        <f t="shared" si="1"/>
        <v>1</v>
      </c>
      <c r="BI65" s="453">
        <f t="shared" si="2"/>
        <v>1</v>
      </c>
      <c r="BJ65" s="334">
        <f t="shared" si="3"/>
        <v>1</v>
      </c>
      <c r="BK65" s="453">
        <f t="shared" si="4"/>
        <v>1</v>
      </c>
      <c r="BL65" s="334">
        <f t="shared" si="5"/>
        <v>1</v>
      </c>
      <c r="BM65" s="453">
        <f t="shared" si="6"/>
        <v>1</v>
      </c>
      <c r="BN65" s="334">
        <f t="shared" si="7"/>
        <v>0</v>
      </c>
      <c r="BO65" s="453">
        <f t="shared" si="8"/>
        <v>0</v>
      </c>
      <c r="BP65" s="685">
        <f t="shared" si="28"/>
        <v>0.75</v>
      </c>
      <c r="BQ65" s="453">
        <f t="shared" si="9"/>
        <v>0.75</v>
      </c>
      <c r="BR65" s="633">
        <f t="shared" si="10"/>
        <v>0.75</v>
      </c>
      <c r="BS65" s="55">
        <v>250000</v>
      </c>
      <c r="BT65" s="60">
        <v>14250</v>
      </c>
      <c r="BU65" s="60">
        <v>0</v>
      </c>
      <c r="BV65" s="125">
        <f t="shared" si="15"/>
        <v>5.7000000000000002E-2</v>
      </c>
      <c r="BW65" s="378" t="str">
        <f t="shared" si="16"/>
        <v xml:space="preserve"> -</v>
      </c>
      <c r="BX65" s="54">
        <v>0</v>
      </c>
      <c r="BY65" s="60">
        <v>0</v>
      </c>
      <c r="BZ65" s="60">
        <v>0</v>
      </c>
      <c r="CA65" s="125" t="str">
        <f t="shared" si="17"/>
        <v xml:space="preserve"> -</v>
      </c>
      <c r="CB65" s="378" t="str">
        <f t="shared" si="18"/>
        <v xml:space="preserve"> -</v>
      </c>
      <c r="CC65" s="55">
        <v>19250</v>
      </c>
      <c r="CD65" s="60">
        <v>19250</v>
      </c>
      <c r="CE65" s="60">
        <v>0</v>
      </c>
      <c r="CF65" s="125">
        <f t="shared" si="19"/>
        <v>1</v>
      </c>
      <c r="CG65" s="378" t="str">
        <f t="shared" si="20"/>
        <v xml:space="preserve"> -</v>
      </c>
      <c r="CH65" s="54">
        <v>0</v>
      </c>
      <c r="CI65" s="60">
        <v>0</v>
      </c>
      <c r="CJ65" s="60">
        <v>0</v>
      </c>
      <c r="CK65" s="125" t="str">
        <f t="shared" si="21"/>
        <v xml:space="preserve"> -</v>
      </c>
      <c r="CL65" s="378" t="str">
        <f t="shared" si="22"/>
        <v xml:space="preserve"> -</v>
      </c>
      <c r="CM65" s="515">
        <f t="shared" si="23"/>
        <v>269250</v>
      </c>
      <c r="CN65" s="516">
        <f t="shared" si="24"/>
        <v>33500</v>
      </c>
      <c r="CO65" s="516">
        <f t="shared" si="25"/>
        <v>0</v>
      </c>
      <c r="CP65" s="506">
        <f t="shared" si="26"/>
        <v>0.12441968430826369</v>
      </c>
      <c r="CQ65" s="377" t="str">
        <f t="shared" si="27"/>
        <v xml:space="preserve"> -</v>
      </c>
      <c r="CR65" s="591" t="s">
        <v>1220</v>
      </c>
      <c r="CS65" s="99" t="s">
        <v>1226</v>
      </c>
      <c r="CT65" s="102" t="s">
        <v>1973</v>
      </c>
    </row>
    <row r="66" spans="2:98" ht="30" customHeight="1">
      <c r="B66" s="994"/>
      <c r="C66" s="990"/>
      <c r="D66" s="944"/>
      <c r="E66" s="947"/>
      <c r="F66" s="956"/>
      <c r="G66" s="837"/>
      <c r="H66" s="840"/>
      <c r="I66" s="912"/>
      <c r="J66" s="837"/>
      <c r="K66" s="888"/>
      <c r="L66" s="915"/>
      <c r="M66" s="840"/>
      <c r="N66" s="912"/>
      <c r="O66" s="889"/>
      <c r="P66" s="840"/>
      <c r="Q66" s="888"/>
      <c r="R66" s="889"/>
      <c r="S66" s="840"/>
      <c r="T66" s="888"/>
      <c r="U66" s="886"/>
      <c r="V66" s="869"/>
      <c r="W66" s="825"/>
      <c r="X66" s="837"/>
      <c r="Y66" s="825"/>
      <c r="Z66" s="840"/>
      <c r="AA66" s="825"/>
      <c r="AB66" s="827"/>
      <c r="AC66" s="835"/>
      <c r="AD66" s="795"/>
      <c r="AE66" s="778"/>
      <c r="AF66" s="788"/>
      <c r="AG66" s="778"/>
      <c r="AH66" s="788"/>
      <c r="AI66" s="778"/>
      <c r="AJ66" s="788"/>
      <c r="AK66" s="778"/>
      <c r="AL66" s="788"/>
      <c r="AM66" s="778"/>
      <c r="AN66" s="788"/>
      <c r="AO66" s="950"/>
      <c r="AP66" s="939"/>
      <c r="AQ66" s="27" t="s">
        <v>75</v>
      </c>
      <c r="AR66" s="9" t="s">
        <v>1217</v>
      </c>
      <c r="AS66" s="27" t="s">
        <v>1283</v>
      </c>
      <c r="AT66" s="40">
        <v>1</v>
      </c>
      <c r="AU66" s="60">
        <v>1</v>
      </c>
      <c r="AV66" s="60">
        <v>1</v>
      </c>
      <c r="AW66" s="413">
        <f t="shared" si="11"/>
        <v>1</v>
      </c>
      <c r="AX66" s="60">
        <v>0</v>
      </c>
      <c r="AY66" s="413">
        <f t="shared" si="12"/>
        <v>0</v>
      </c>
      <c r="AZ66" s="60">
        <v>0</v>
      </c>
      <c r="BA66" s="415">
        <f t="shared" si="13"/>
        <v>0</v>
      </c>
      <c r="BB66" s="47">
        <v>0</v>
      </c>
      <c r="BC66" s="415">
        <f t="shared" si="14"/>
        <v>0</v>
      </c>
      <c r="BD66" s="54">
        <v>1</v>
      </c>
      <c r="BE66" s="60">
        <v>0</v>
      </c>
      <c r="BF66" s="60">
        <v>0</v>
      </c>
      <c r="BG66" s="49">
        <v>0</v>
      </c>
      <c r="BH66" s="333">
        <f t="shared" si="1"/>
        <v>1</v>
      </c>
      <c r="BI66" s="453">
        <f t="shared" si="2"/>
        <v>1</v>
      </c>
      <c r="BJ66" s="334" t="str">
        <f t="shared" si="3"/>
        <v xml:space="preserve"> -</v>
      </c>
      <c r="BK66" s="453" t="str">
        <f t="shared" si="4"/>
        <v xml:space="preserve"> -</v>
      </c>
      <c r="BL66" s="334" t="str">
        <f t="shared" si="5"/>
        <v xml:space="preserve"> -</v>
      </c>
      <c r="BM66" s="453" t="str">
        <f t="shared" si="6"/>
        <v xml:space="preserve"> -</v>
      </c>
      <c r="BN66" s="334" t="str">
        <f t="shared" si="7"/>
        <v xml:space="preserve"> -</v>
      </c>
      <c r="BO66" s="453" t="str">
        <f t="shared" si="8"/>
        <v xml:space="preserve"> -</v>
      </c>
      <c r="BP66" s="685">
        <f t="shared" ref="BP66:BP67" si="33">+SUM(BD66:BG66)/AU66</f>
        <v>1</v>
      </c>
      <c r="BQ66" s="453">
        <f t="shared" si="9"/>
        <v>1</v>
      </c>
      <c r="BR66" s="633">
        <f t="shared" si="10"/>
        <v>1</v>
      </c>
      <c r="BS66" s="55">
        <v>0</v>
      </c>
      <c r="BT66" s="60">
        <v>0</v>
      </c>
      <c r="BU66" s="60">
        <v>0</v>
      </c>
      <c r="BV66" s="125" t="str">
        <f t="shared" si="15"/>
        <v xml:space="preserve"> -</v>
      </c>
      <c r="BW66" s="378" t="str">
        <f t="shared" si="16"/>
        <v xml:space="preserve"> -</v>
      </c>
      <c r="BX66" s="54">
        <v>0</v>
      </c>
      <c r="BY66" s="60">
        <v>0</v>
      </c>
      <c r="BZ66" s="60">
        <v>0</v>
      </c>
      <c r="CA66" s="125" t="str">
        <f t="shared" si="17"/>
        <v xml:space="preserve"> -</v>
      </c>
      <c r="CB66" s="378" t="str">
        <f t="shared" si="18"/>
        <v xml:space="preserve"> -</v>
      </c>
      <c r="CC66" s="55">
        <v>0</v>
      </c>
      <c r="CD66" s="60">
        <v>0</v>
      </c>
      <c r="CE66" s="60">
        <v>0</v>
      </c>
      <c r="CF66" s="125" t="str">
        <f t="shared" si="19"/>
        <v xml:space="preserve"> -</v>
      </c>
      <c r="CG66" s="378" t="str">
        <f t="shared" si="20"/>
        <v xml:space="preserve"> -</v>
      </c>
      <c r="CH66" s="54">
        <v>0</v>
      </c>
      <c r="CI66" s="60">
        <v>0</v>
      </c>
      <c r="CJ66" s="60">
        <v>0</v>
      </c>
      <c r="CK66" s="125" t="str">
        <f t="shared" si="21"/>
        <v xml:space="preserve"> -</v>
      </c>
      <c r="CL66" s="378" t="str">
        <f t="shared" si="22"/>
        <v xml:space="preserve"> -</v>
      </c>
      <c r="CM66" s="517">
        <f t="shared" si="23"/>
        <v>0</v>
      </c>
      <c r="CN66" s="518">
        <f t="shared" si="24"/>
        <v>0</v>
      </c>
      <c r="CO66" s="518">
        <f t="shared" si="25"/>
        <v>0</v>
      </c>
      <c r="CP66" s="504" t="str">
        <f t="shared" si="26"/>
        <v xml:space="preserve"> -</v>
      </c>
      <c r="CQ66" s="378" t="str">
        <f t="shared" si="27"/>
        <v xml:space="preserve"> -</v>
      </c>
      <c r="CR66" s="591" t="s">
        <v>1220</v>
      </c>
      <c r="CS66" s="99" t="s">
        <v>1226</v>
      </c>
      <c r="CT66" s="102" t="s">
        <v>1973</v>
      </c>
    </row>
    <row r="67" spans="2:98" ht="45.75" customHeight="1">
      <c r="B67" s="994"/>
      <c r="C67" s="990"/>
      <c r="D67" s="944"/>
      <c r="E67" s="947"/>
      <c r="F67" s="956"/>
      <c r="G67" s="837"/>
      <c r="H67" s="840"/>
      <c r="I67" s="912"/>
      <c r="J67" s="837"/>
      <c r="K67" s="888"/>
      <c r="L67" s="915"/>
      <c r="M67" s="840"/>
      <c r="N67" s="912"/>
      <c r="O67" s="889"/>
      <c r="P67" s="840"/>
      <c r="Q67" s="888"/>
      <c r="R67" s="889"/>
      <c r="S67" s="840"/>
      <c r="T67" s="888"/>
      <c r="U67" s="886"/>
      <c r="V67" s="869"/>
      <c r="W67" s="825"/>
      <c r="X67" s="837"/>
      <c r="Y67" s="825"/>
      <c r="Z67" s="840"/>
      <c r="AA67" s="825"/>
      <c r="AB67" s="827"/>
      <c r="AC67" s="835"/>
      <c r="AD67" s="795"/>
      <c r="AE67" s="778"/>
      <c r="AF67" s="788"/>
      <c r="AG67" s="778"/>
      <c r="AH67" s="788"/>
      <c r="AI67" s="778"/>
      <c r="AJ67" s="788"/>
      <c r="AK67" s="778"/>
      <c r="AL67" s="788"/>
      <c r="AM67" s="778"/>
      <c r="AN67" s="788"/>
      <c r="AO67" s="950"/>
      <c r="AP67" s="939"/>
      <c r="AQ67" s="27" t="s">
        <v>76</v>
      </c>
      <c r="AR67" s="9" t="s">
        <v>1217</v>
      </c>
      <c r="AS67" s="27" t="s">
        <v>1284</v>
      </c>
      <c r="AT67" s="40">
        <v>1</v>
      </c>
      <c r="AU67" s="60">
        <v>1</v>
      </c>
      <c r="AV67" s="60">
        <v>0</v>
      </c>
      <c r="AW67" s="413">
        <f t="shared" si="11"/>
        <v>0</v>
      </c>
      <c r="AX67" s="60">
        <v>1</v>
      </c>
      <c r="AY67" s="413">
        <f t="shared" si="12"/>
        <v>1</v>
      </c>
      <c r="AZ67" s="60">
        <v>0</v>
      </c>
      <c r="BA67" s="415">
        <f t="shared" si="13"/>
        <v>0</v>
      </c>
      <c r="BB67" s="47">
        <v>0</v>
      </c>
      <c r="BC67" s="415">
        <f t="shared" si="14"/>
        <v>0</v>
      </c>
      <c r="BD67" s="54">
        <v>0</v>
      </c>
      <c r="BE67" s="60">
        <v>0</v>
      </c>
      <c r="BF67" s="60">
        <v>0</v>
      </c>
      <c r="BG67" s="49">
        <v>0</v>
      </c>
      <c r="BH67" s="333" t="str">
        <f t="shared" si="1"/>
        <v xml:space="preserve"> -</v>
      </c>
      <c r="BI67" s="453" t="str">
        <f t="shared" si="2"/>
        <v xml:space="preserve"> -</v>
      </c>
      <c r="BJ67" s="334">
        <f t="shared" si="3"/>
        <v>0</v>
      </c>
      <c r="BK67" s="453">
        <f t="shared" si="4"/>
        <v>0</v>
      </c>
      <c r="BL67" s="334" t="str">
        <f t="shared" si="5"/>
        <v xml:space="preserve"> -</v>
      </c>
      <c r="BM67" s="453" t="str">
        <f t="shared" si="6"/>
        <v xml:space="preserve"> -</v>
      </c>
      <c r="BN67" s="334" t="str">
        <f t="shared" si="7"/>
        <v xml:space="preserve"> -</v>
      </c>
      <c r="BO67" s="453" t="str">
        <f t="shared" si="8"/>
        <v xml:space="preserve"> -</v>
      </c>
      <c r="BP67" s="685">
        <f t="shared" si="33"/>
        <v>0</v>
      </c>
      <c r="BQ67" s="453">
        <f t="shared" si="9"/>
        <v>0</v>
      </c>
      <c r="BR67" s="633">
        <f t="shared" si="10"/>
        <v>0</v>
      </c>
      <c r="BS67" s="55">
        <v>0</v>
      </c>
      <c r="BT67" s="60">
        <v>0</v>
      </c>
      <c r="BU67" s="60">
        <v>0</v>
      </c>
      <c r="BV67" s="125" t="str">
        <f t="shared" si="15"/>
        <v xml:space="preserve"> -</v>
      </c>
      <c r="BW67" s="378" t="str">
        <f t="shared" si="16"/>
        <v xml:space="preserve"> -</v>
      </c>
      <c r="BX67" s="54">
        <v>0</v>
      </c>
      <c r="BY67" s="60">
        <v>0</v>
      </c>
      <c r="BZ67" s="60">
        <v>0</v>
      </c>
      <c r="CA67" s="125" t="str">
        <f t="shared" si="17"/>
        <v xml:space="preserve"> -</v>
      </c>
      <c r="CB67" s="378" t="str">
        <f t="shared" si="18"/>
        <v xml:space="preserve"> -</v>
      </c>
      <c r="CC67" s="55">
        <v>0</v>
      </c>
      <c r="CD67" s="60">
        <v>0</v>
      </c>
      <c r="CE67" s="60">
        <v>0</v>
      </c>
      <c r="CF67" s="125" t="str">
        <f t="shared" si="19"/>
        <v xml:space="preserve"> -</v>
      </c>
      <c r="CG67" s="378" t="str">
        <f t="shared" si="20"/>
        <v xml:space="preserve"> -</v>
      </c>
      <c r="CH67" s="54">
        <v>0</v>
      </c>
      <c r="CI67" s="60">
        <v>0</v>
      </c>
      <c r="CJ67" s="60">
        <v>0</v>
      </c>
      <c r="CK67" s="125" t="str">
        <f t="shared" si="21"/>
        <v xml:space="preserve"> -</v>
      </c>
      <c r="CL67" s="378" t="str">
        <f t="shared" si="22"/>
        <v xml:space="preserve"> -</v>
      </c>
      <c r="CM67" s="515">
        <f t="shared" si="23"/>
        <v>0</v>
      </c>
      <c r="CN67" s="516">
        <f t="shared" si="24"/>
        <v>0</v>
      </c>
      <c r="CO67" s="516">
        <f t="shared" si="25"/>
        <v>0</v>
      </c>
      <c r="CP67" s="506" t="str">
        <f t="shared" si="26"/>
        <v xml:space="preserve"> -</v>
      </c>
      <c r="CQ67" s="377" t="str">
        <f t="shared" si="27"/>
        <v xml:space="preserve"> -</v>
      </c>
      <c r="CR67" s="591" t="s">
        <v>1220</v>
      </c>
      <c r="CS67" s="99" t="s">
        <v>1226</v>
      </c>
      <c r="CT67" s="102" t="s">
        <v>1971</v>
      </c>
    </row>
    <row r="68" spans="2:98" ht="45.75" customHeight="1">
      <c r="B68" s="994"/>
      <c r="C68" s="990"/>
      <c r="D68" s="944"/>
      <c r="E68" s="947"/>
      <c r="F68" s="956"/>
      <c r="G68" s="837"/>
      <c r="H68" s="840"/>
      <c r="I68" s="912"/>
      <c r="J68" s="837"/>
      <c r="K68" s="888"/>
      <c r="L68" s="915"/>
      <c r="M68" s="840"/>
      <c r="N68" s="912"/>
      <c r="O68" s="889"/>
      <c r="P68" s="840"/>
      <c r="Q68" s="888"/>
      <c r="R68" s="889"/>
      <c r="S68" s="840"/>
      <c r="T68" s="888"/>
      <c r="U68" s="886"/>
      <c r="V68" s="869"/>
      <c r="W68" s="825"/>
      <c r="X68" s="837"/>
      <c r="Y68" s="825"/>
      <c r="Z68" s="840"/>
      <c r="AA68" s="825"/>
      <c r="AB68" s="827"/>
      <c r="AC68" s="835"/>
      <c r="AD68" s="795"/>
      <c r="AE68" s="778"/>
      <c r="AF68" s="788"/>
      <c r="AG68" s="778"/>
      <c r="AH68" s="788"/>
      <c r="AI68" s="778"/>
      <c r="AJ68" s="788"/>
      <c r="AK68" s="778"/>
      <c r="AL68" s="788"/>
      <c r="AM68" s="778"/>
      <c r="AN68" s="788"/>
      <c r="AO68" s="950"/>
      <c r="AP68" s="939"/>
      <c r="AQ68" s="448" t="s">
        <v>77</v>
      </c>
      <c r="AR68" s="447" t="s">
        <v>1217</v>
      </c>
      <c r="AS68" s="27" t="s">
        <v>1285</v>
      </c>
      <c r="AT68" s="40">
        <v>0</v>
      </c>
      <c r="AU68" s="60">
        <v>1</v>
      </c>
      <c r="AV68" s="60">
        <v>1</v>
      </c>
      <c r="AW68" s="413">
        <v>0.25</v>
      </c>
      <c r="AX68" s="60">
        <v>1</v>
      </c>
      <c r="AY68" s="413">
        <v>0.25</v>
      </c>
      <c r="AZ68" s="60">
        <v>1</v>
      </c>
      <c r="BA68" s="415">
        <v>0.25</v>
      </c>
      <c r="BB68" s="47">
        <v>1</v>
      </c>
      <c r="BC68" s="415">
        <v>0.25</v>
      </c>
      <c r="BD68" s="54">
        <v>1</v>
      </c>
      <c r="BE68" s="60">
        <v>1</v>
      </c>
      <c r="BF68" s="60">
        <v>1</v>
      </c>
      <c r="BG68" s="49">
        <v>0</v>
      </c>
      <c r="BH68" s="333">
        <f t="shared" si="1"/>
        <v>1</v>
      </c>
      <c r="BI68" s="453">
        <f t="shared" si="2"/>
        <v>1</v>
      </c>
      <c r="BJ68" s="334">
        <f t="shared" si="3"/>
        <v>1</v>
      </c>
      <c r="BK68" s="453">
        <f t="shared" si="4"/>
        <v>1</v>
      </c>
      <c r="BL68" s="334">
        <f t="shared" si="5"/>
        <v>1</v>
      </c>
      <c r="BM68" s="453">
        <f t="shared" si="6"/>
        <v>1</v>
      </c>
      <c r="BN68" s="334">
        <f t="shared" si="7"/>
        <v>0</v>
      </c>
      <c r="BO68" s="453">
        <f t="shared" si="8"/>
        <v>0</v>
      </c>
      <c r="BP68" s="685">
        <f>+AVERAGE(BD68:BG68)/AU68</f>
        <v>0.75</v>
      </c>
      <c r="BQ68" s="453">
        <f t="shared" si="9"/>
        <v>0.75</v>
      </c>
      <c r="BR68" s="633">
        <f t="shared" si="10"/>
        <v>0.75</v>
      </c>
      <c r="BS68" s="55">
        <v>0</v>
      </c>
      <c r="BT68" s="60">
        <v>0</v>
      </c>
      <c r="BU68" s="60">
        <v>0</v>
      </c>
      <c r="BV68" s="125" t="str">
        <f t="shared" si="15"/>
        <v xml:space="preserve"> -</v>
      </c>
      <c r="BW68" s="378" t="str">
        <f t="shared" si="16"/>
        <v xml:space="preserve"> -</v>
      </c>
      <c r="BX68" s="54">
        <v>0</v>
      </c>
      <c r="BY68" s="60">
        <v>0</v>
      </c>
      <c r="BZ68" s="60">
        <v>0</v>
      </c>
      <c r="CA68" s="125" t="str">
        <f t="shared" si="17"/>
        <v xml:space="preserve"> -</v>
      </c>
      <c r="CB68" s="378" t="str">
        <f t="shared" si="18"/>
        <v xml:space="preserve"> -</v>
      </c>
      <c r="CC68" s="55">
        <v>0</v>
      </c>
      <c r="CD68" s="60">
        <v>0</v>
      </c>
      <c r="CE68" s="60">
        <v>0</v>
      </c>
      <c r="CF68" s="125" t="str">
        <f t="shared" si="19"/>
        <v xml:space="preserve"> -</v>
      </c>
      <c r="CG68" s="378" t="str">
        <f t="shared" si="20"/>
        <v xml:space="preserve"> -</v>
      </c>
      <c r="CH68" s="54">
        <v>0</v>
      </c>
      <c r="CI68" s="60">
        <v>0</v>
      </c>
      <c r="CJ68" s="60">
        <v>0</v>
      </c>
      <c r="CK68" s="125" t="str">
        <f t="shared" si="21"/>
        <v xml:space="preserve"> -</v>
      </c>
      <c r="CL68" s="378" t="str">
        <f t="shared" si="22"/>
        <v xml:space="preserve"> -</v>
      </c>
      <c r="CM68" s="517">
        <f t="shared" si="23"/>
        <v>0</v>
      </c>
      <c r="CN68" s="518">
        <f t="shared" si="24"/>
        <v>0</v>
      </c>
      <c r="CO68" s="518">
        <f t="shared" si="25"/>
        <v>0</v>
      </c>
      <c r="CP68" s="504" t="str">
        <f t="shared" si="26"/>
        <v xml:space="preserve"> -</v>
      </c>
      <c r="CQ68" s="378" t="str">
        <f t="shared" si="27"/>
        <v xml:space="preserve"> -</v>
      </c>
      <c r="CR68" s="591" t="s">
        <v>1220</v>
      </c>
      <c r="CS68" s="99" t="s">
        <v>1226</v>
      </c>
      <c r="CT68" s="102" t="s">
        <v>1971</v>
      </c>
    </row>
    <row r="69" spans="2:98" ht="45.75" customHeight="1">
      <c r="B69" s="994"/>
      <c r="C69" s="990"/>
      <c r="D69" s="944"/>
      <c r="E69" s="947"/>
      <c r="F69" s="956"/>
      <c r="G69" s="837"/>
      <c r="H69" s="840"/>
      <c r="I69" s="912"/>
      <c r="J69" s="837"/>
      <c r="K69" s="888"/>
      <c r="L69" s="915"/>
      <c r="M69" s="840"/>
      <c r="N69" s="912"/>
      <c r="O69" s="889"/>
      <c r="P69" s="840"/>
      <c r="Q69" s="888"/>
      <c r="R69" s="889"/>
      <c r="S69" s="840"/>
      <c r="T69" s="888"/>
      <c r="U69" s="886"/>
      <c r="V69" s="869"/>
      <c r="W69" s="825"/>
      <c r="X69" s="837"/>
      <c r="Y69" s="825"/>
      <c r="Z69" s="840"/>
      <c r="AA69" s="825"/>
      <c r="AB69" s="827"/>
      <c r="AC69" s="835"/>
      <c r="AD69" s="795"/>
      <c r="AE69" s="778"/>
      <c r="AF69" s="788"/>
      <c r="AG69" s="778"/>
      <c r="AH69" s="788"/>
      <c r="AI69" s="778"/>
      <c r="AJ69" s="788"/>
      <c r="AK69" s="778"/>
      <c r="AL69" s="788"/>
      <c r="AM69" s="778"/>
      <c r="AN69" s="788"/>
      <c r="AO69" s="950"/>
      <c r="AP69" s="939"/>
      <c r="AQ69" s="230" t="s">
        <v>78</v>
      </c>
      <c r="AR69" s="231" t="s">
        <v>1217</v>
      </c>
      <c r="AS69" s="27" t="s">
        <v>1286</v>
      </c>
      <c r="AT69" s="40">
        <v>0</v>
      </c>
      <c r="AU69" s="60">
        <v>1</v>
      </c>
      <c r="AV69" s="60">
        <v>1</v>
      </c>
      <c r="AW69" s="413">
        <v>0.25</v>
      </c>
      <c r="AX69" s="60">
        <v>1</v>
      </c>
      <c r="AY69" s="413">
        <v>0.25</v>
      </c>
      <c r="AZ69" s="60">
        <v>1</v>
      </c>
      <c r="BA69" s="415">
        <v>0.25</v>
      </c>
      <c r="BB69" s="47">
        <v>1</v>
      </c>
      <c r="BC69" s="415">
        <v>0.25</v>
      </c>
      <c r="BD69" s="54">
        <v>1</v>
      </c>
      <c r="BE69" s="60">
        <v>1</v>
      </c>
      <c r="BF69" s="60">
        <v>1</v>
      </c>
      <c r="BG69" s="49">
        <v>0</v>
      </c>
      <c r="BH69" s="333">
        <f t="shared" si="1"/>
        <v>1</v>
      </c>
      <c r="BI69" s="453">
        <f t="shared" si="2"/>
        <v>1</v>
      </c>
      <c r="BJ69" s="334">
        <f t="shared" si="3"/>
        <v>1</v>
      </c>
      <c r="BK69" s="453">
        <f t="shared" si="4"/>
        <v>1</v>
      </c>
      <c r="BL69" s="334">
        <f t="shared" si="5"/>
        <v>1</v>
      </c>
      <c r="BM69" s="453">
        <f t="shared" si="6"/>
        <v>1</v>
      </c>
      <c r="BN69" s="334">
        <f t="shared" si="7"/>
        <v>0</v>
      </c>
      <c r="BO69" s="453">
        <f t="shared" si="8"/>
        <v>0</v>
      </c>
      <c r="BP69" s="685">
        <f t="shared" si="28"/>
        <v>0.75</v>
      </c>
      <c r="BQ69" s="453">
        <f t="shared" si="9"/>
        <v>0.75</v>
      </c>
      <c r="BR69" s="633">
        <f t="shared" si="10"/>
        <v>0.75</v>
      </c>
      <c r="BS69" s="55">
        <v>0</v>
      </c>
      <c r="BT69" s="60">
        <v>0</v>
      </c>
      <c r="BU69" s="60">
        <v>0</v>
      </c>
      <c r="BV69" s="125" t="str">
        <f t="shared" si="15"/>
        <v xml:space="preserve"> -</v>
      </c>
      <c r="BW69" s="378" t="str">
        <f t="shared" si="16"/>
        <v xml:space="preserve"> -</v>
      </c>
      <c r="BX69" s="54">
        <v>0</v>
      </c>
      <c r="BY69" s="60">
        <v>0</v>
      </c>
      <c r="BZ69" s="60">
        <v>0</v>
      </c>
      <c r="CA69" s="125" t="str">
        <f t="shared" si="17"/>
        <v xml:space="preserve"> -</v>
      </c>
      <c r="CB69" s="378" t="str">
        <f t="shared" si="18"/>
        <v xml:space="preserve"> -</v>
      </c>
      <c r="CC69" s="55">
        <v>0</v>
      </c>
      <c r="CD69" s="60">
        <v>0</v>
      </c>
      <c r="CE69" s="60">
        <v>0</v>
      </c>
      <c r="CF69" s="125" t="str">
        <f t="shared" si="19"/>
        <v xml:space="preserve"> -</v>
      </c>
      <c r="CG69" s="378" t="str">
        <f t="shared" si="20"/>
        <v xml:space="preserve"> -</v>
      </c>
      <c r="CH69" s="54">
        <v>0</v>
      </c>
      <c r="CI69" s="60">
        <v>0</v>
      </c>
      <c r="CJ69" s="60">
        <v>0</v>
      </c>
      <c r="CK69" s="125" t="str">
        <f t="shared" si="21"/>
        <v xml:space="preserve"> -</v>
      </c>
      <c r="CL69" s="378" t="str">
        <f t="shared" si="22"/>
        <v xml:space="preserve"> -</v>
      </c>
      <c r="CM69" s="515">
        <f t="shared" si="23"/>
        <v>0</v>
      </c>
      <c r="CN69" s="516">
        <f t="shared" si="24"/>
        <v>0</v>
      </c>
      <c r="CO69" s="516">
        <f t="shared" si="25"/>
        <v>0</v>
      </c>
      <c r="CP69" s="506" t="str">
        <f t="shared" si="26"/>
        <v xml:space="preserve"> -</v>
      </c>
      <c r="CQ69" s="377" t="str">
        <f t="shared" si="27"/>
        <v xml:space="preserve"> -</v>
      </c>
      <c r="CR69" s="591" t="s">
        <v>1220</v>
      </c>
      <c r="CS69" s="99" t="s">
        <v>1226</v>
      </c>
      <c r="CT69" s="102" t="s">
        <v>1972</v>
      </c>
    </row>
    <row r="70" spans="2:98" ht="60" customHeight="1">
      <c r="B70" s="994"/>
      <c r="C70" s="990"/>
      <c r="D70" s="944"/>
      <c r="E70" s="947"/>
      <c r="F70" s="956"/>
      <c r="G70" s="837"/>
      <c r="H70" s="840"/>
      <c r="I70" s="912"/>
      <c r="J70" s="837"/>
      <c r="K70" s="888"/>
      <c r="L70" s="915"/>
      <c r="M70" s="840"/>
      <c r="N70" s="912"/>
      <c r="O70" s="889"/>
      <c r="P70" s="840"/>
      <c r="Q70" s="888"/>
      <c r="R70" s="889"/>
      <c r="S70" s="840"/>
      <c r="T70" s="888"/>
      <c r="U70" s="886"/>
      <c r="V70" s="869"/>
      <c r="W70" s="825"/>
      <c r="X70" s="837"/>
      <c r="Y70" s="825"/>
      <c r="Z70" s="840"/>
      <c r="AA70" s="825"/>
      <c r="AB70" s="827"/>
      <c r="AC70" s="835"/>
      <c r="AD70" s="795"/>
      <c r="AE70" s="778"/>
      <c r="AF70" s="788"/>
      <c r="AG70" s="778"/>
      <c r="AH70" s="788"/>
      <c r="AI70" s="778"/>
      <c r="AJ70" s="788"/>
      <c r="AK70" s="778"/>
      <c r="AL70" s="788"/>
      <c r="AM70" s="778"/>
      <c r="AN70" s="788"/>
      <c r="AO70" s="950"/>
      <c r="AP70" s="939"/>
      <c r="AQ70" s="230" t="s">
        <v>79</v>
      </c>
      <c r="AR70" s="231" t="s">
        <v>1217</v>
      </c>
      <c r="AS70" s="27" t="s">
        <v>1287</v>
      </c>
      <c r="AT70" s="40">
        <v>1</v>
      </c>
      <c r="AU70" s="60">
        <v>1</v>
      </c>
      <c r="AV70" s="60">
        <v>1</v>
      </c>
      <c r="AW70" s="413">
        <v>0.25</v>
      </c>
      <c r="AX70" s="60">
        <v>1</v>
      </c>
      <c r="AY70" s="413">
        <v>0.25</v>
      </c>
      <c r="AZ70" s="60">
        <v>1</v>
      </c>
      <c r="BA70" s="415">
        <v>0.25</v>
      </c>
      <c r="BB70" s="47">
        <v>1</v>
      </c>
      <c r="BC70" s="415">
        <v>0.25</v>
      </c>
      <c r="BD70" s="54">
        <v>1</v>
      </c>
      <c r="BE70" s="60">
        <v>1</v>
      </c>
      <c r="BF70" s="60">
        <v>1</v>
      </c>
      <c r="BG70" s="49">
        <v>0</v>
      </c>
      <c r="BH70" s="333">
        <f t="shared" si="1"/>
        <v>1</v>
      </c>
      <c r="BI70" s="453">
        <f t="shared" si="2"/>
        <v>1</v>
      </c>
      <c r="BJ70" s="334">
        <f t="shared" si="3"/>
        <v>1</v>
      </c>
      <c r="BK70" s="453">
        <f t="shared" si="4"/>
        <v>1</v>
      </c>
      <c r="BL70" s="334">
        <f t="shared" si="5"/>
        <v>1</v>
      </c>
      <c r="BM70" s="453">
        <f t="shared" si="6"/>
        <v>1</v>
      </c>
      <c r="BN70" s="334">
        <f t="shared" si="7"/>
        <v>0</v>
      </c>
      <c r="BO70" s="453">
        <f t="shared" si="8"/>
        <v>0</v>
      </c>
      <c r="BP70" s="685">
        <f t="shared" si="28"/>
        <v>0.75</v>
      </c>
      <c r="BQ70" s="453">
        <f t="shared" si="9"/>
        <v>0.75</v>
      </c>
      <c r="BR70" s="633">
        <f t="shared" si="10"/>
        <v>0.75</v>
      </c>
      <c r="BS70" s="55">
        <v>0</v>
      </c>
      <c r="BT70" s="60">
        <v>0</v>
      </c>
      <c r="BU70" s="60">
        <v>0</v>
      </c>
      <c r="BV70" s="125" t="str">
        <f t="shared" si="15"/>
        <v xml:space="preserve"> -</v>
      </c>
      <c r="BW70" s="378" t="str">
        <f t="shared" si="16"/>
        <v xml:space="preserve"> -</v>
      </c>
      <c r="BX70" s="54">
        <v>0</v>
      </c>
      <c r="BY70" s="60">
        <v>0</v>
      </c>
      <c r="BZ70" s="60">
        <v>0</v>
      </c>
      <c r="CA70" s="125" t="str">
        <f t="shared" si="17"/>
        <v xml:space="preserve"> -</v>
      </c>
      <c r="CB70" s="378" t="str">
        <f t="shared" si="18"/>
        <v xml:space="preserve"> -</v>
      </c>
      <c r="CC70" s="55">
        <v>0</v>
      </c>
      <c r="CD70" s="60">
        <v>0</v>
      </c>
      <c r="CE70" s="60">
        <v>0</v>
      </c>
      <c r="CF70" s="125" t="str">
        <f t="shared" si="19"/>
        <v xml:space="preserve"> -</v>
      </c>
      <c r="CG70" s="378" t="str">
        <f t="shared" si="20"/>
        <v xml:space="preserve"> -</v>
      </c>
      <c r="CH70" s="54">
        <v>0</v>
      </c>
      <c r="CI70" s="60">
        <v>0</v>
      </c>
      <c r="CJ70" s="60">
        <v>0</v>
      </c>
      <c r="CK70" s="125" t="str">
        <f t="shared" si="21"/>
        <v xml:space="preserve"> -</v>
      </c>
      <c r="CL70" s="378" t="str">
        <f t="shared" si="22"/>
        <v xml:space="preserve"> -</v>
      </c>
      <c r="CM70" s="517">
        <f t="shared" si="23"/>
        <v>0</v>
      </c>
      <c r="CN70" s="518">
        <f t="shared" si="24"/>
        <v>0</v>
      </c>
      <c r="CO70" s="518">
        <f t="shared" si="25"/>
        <v>0</v>
      </c>
      <c r="CP70" s="504" t="str">
        <f t="shared" si="26"/>
        <v xml:space="preserve"> -</v>
      </c>
      <c r="CQ70" s="378" t="str">
        <f t="shared" si="27"/>
        <v xml:space="preserve"> -</v>
      </c>
      <c r="CR70" s="591" t="s">
        <v>1220</v>
      </c>
      <c r="CS70" s="99" t="s">
        <v>1226</v>
      </c>
      <c r="CT70" s="102" t="s">
        <v>1972</v>
      </c>
    </row>
    <row r="71" spans="2:98" ht="45.75" customHeight="1" thickBot="1">
      <c r="B71" s="994"/>
      <c r="C71" s="990"/>
      <c r="D71" s="944"/>
      <c r="E71" s="947"/>
      <c r="F71" s="956"/>
      <c r="G71" s="837"/>
      <c r="H71" s="840"/>
      <c r="I71" s="912"/>
      <c r="J71" s="837"/>
      <c r="K71" s="888"/>
      <c r="L71" s="915"/>
      <c r="M71" s="840"/>
      <c r="N71" s="912"/>
      <c r="O71" s="889"/>
      <c r="P71" s="840"/>
      <c r="Q71" s="888"/>
      <c r="R71" s="889"/>
      <c r="S71" s="840"/>
      <c r="T71" s="888"/>
      <c r="U71" s="886"/>
      <c r="V71" s="869"/>
      <c r="W71" s="825"/>
      <c r="X71" s="837"/>
      <c r="Y71" s="825"/>
      <c r="Z71" s="840"/>
      <c r="AA71" s="825"/>
      <c r="AB71" s="827"/>
      <c r="AC71" s="835"/>
      <c r="AD71" s="795"/>
      <c r="AE71" s="778"/>
      <c r="AF71" s="788"/>
      <c r="AG71" s="778"/>
      <c r="AH71" s="788"/>
      <c r="AI71" s="778"/>
      <c r="AJ71" s="788"/>
      <c r="AK71" s="778"/>
      <c r="AL71" s="788"/>
      <c r="AM71" s="778"/>
      <c r="AN71" s="788"/>
      <c r="AO71" s="951"/>
      <c r="AP71" s="940"/>
      <c r="AQ71" s="234" t="s">
        <v>80</v>
      </c>
      <c r="AR71" s="235">
        <v>2210289</v>
      </c>
      <c r="AS71" s="29" t="s">
        <v>1288</v>
      </c>
      <c r="AT71" s="44">
        <v>0</v>
      </c>
      <c r="AU71" s="105">
        <v>1</v>
      </c>
      <c r="AV71" s="105">
        <v>1</v>
      </c>
      <c r="AW71" s="416">
        <v>0.25</v>
      </c>
      <c r="AX71" s="105">
        <v>1</v>
      </c>
      <c r="AY71" s="416">
        <v>0.25</v>
      </c>
      <c r="AZ71" s="105">
        <v>1</v>
      </c>
      <c r="BA71" s="417">
        <v>0.25</v>
      </c>
      <c r="BB71" s="50">
        <v>1</v>
      </c>
      <c r="BC71" s="417">
        <v>0.25</v>
      </c>
      <c r="BD71" s="56">
        <v>1</v>
      </c>
      <c r="BE71" s="105">
        <v>1</v>
      </c>
      <c r="BF71" s="105">
        <v>1</v>
      </c>
      <c r="BG71" s="72">
        <v>0</v>
      </c>
      <c r="BH71" s="455">
        <f t="shared" si="1"/>
        <v>1</v>
      </c>
      <c r="BI71" s="456">
        <f t="shared" si="2"/>
        <v>1</v>
      </c>
      <c r="BJ71" s="365">
        <f t="shared" si="3"/>
        <v>1</v>
      </c>
      <c r="BK71" s="456">
        <f t="shared" si="4"/>
        <v>1</v>
      </c>
      <c r="BL71" s="365">
        <f t="shared" si="5"/>
        <v>1</v>
      </c>
      <c r="BM71" s="456">
        <f t="shared" si="6"/>
        <v>1</v>
      </c>
      <c r="BN71" s="365">
        <f t="shared" si="7"/>
        <v>0</v>
      </c>
      <c r="BO71" s="456">
        <f t="shared" si="8"/>
        <v>0</v>
      </c>
      <c r="BP71" s="688">
        <f t="shared" si="28"/>
        <v>0.75</v>
      </c>
      <c r="BQ71" s="456">
        <f t="shared" si="9"/>
        <v>0.75</v>
      </c>
      <c r="BR71" s="636">
        <f t="shared" si="10"/>
        <v>0.75</v>
      </c>
      <c r="BS71" s="57">
        <v>0</v>
      </c>
      <c r="BT71" s="105">
        <v>0</v>
      </c>
      <c r="BU71" s="105">
        <v>0</v>
      </c>
      <c r="BV71" s="147" t="str">
        <f t="shared" si="15"/>
        <v xml:space="preserve"> -</v>
      </c>
      <c r="BW71" s="381" t="str">
        <f t="shared" si="16"/>
        <v xml:space="preserve"> -</v>
      </c>
      <c r="BX71" s="56">
        <v>762900</v>
      </c>
      <c r="BY71" s="105">
        <v>728851</v>
      </c>
      <c r="BZ71" s="105">
        <v>0</v>
      </c>
      <c r="CA71" s="147">
        <f t="shared" si="17"/>
        <v>0.95536898676104343</v>
      </c>
      <c r="CB71" s="381" t="str">
        <f t="shared" si="18"/>
        <v xml:space="preserve"> -</v>
      </c>
      <c r="CC71" s="57">
        <v>1209060</v>
      </c>
      <c r="CD71" s="105">
        <v>736509</v>
      </c>
      <c r="CE71" s="105">
        <v>0</v>
      </c>
      <c r="CF71" s="147">
        <f t="shared" si="19"/>
        <v>0.60915835442409805</v>
      </c>
      <c r="CG71" s="381" t="str">
        <f t="shared" si="20"/>
        <v xml:space="preserve"> -</v>
      </c>
      <c r="CH71" s="56">
        <v>0</v>
      </c>
      <c r="CI71" s="105">
        <v>0</v>
      </c>
      <c r="CJ71" s="105">
        <v>0</v>
      </c>
      <c r="CK71" s="147" t="str">
        <f t="shared" si="21"/>
        <v xml:space="preserve"> -</v>
      </c>
      <c r="CL71" s="381" t="str">
        <f t="shared" si="22"/>
        <v xml:space="preserve"> -</v>
      </c>
      <c r="CM71" s="528">
        <f t="shared" si="23"/>
        <v>1971960</v>
      </c>
      <c r="CN71" s="529">
        <f t="shared" si="24"/>
        <v>1465360</v>
      </c>
      <c r="CO71" s="529">
        <f t="shared" si="25"/>
        <v>0</v>
      </c>
      <c r="CP71" s="514">
        <f t="shared" si="26"/>
        <v>0.74309823728676039</v>
      </c>
      <c r="CQ71" s="383" t="str">
        <f t="shared" si="27"/>
        <v xml:space="preserve"> -</v>
      </c>
      <c r="CR71" s="592" t="s">
        <v>1220</v>
      </c>
      <c r="CS71" s="106" t="s">
        <v>1226</v>
      </c>
      <c r="CT71" s="107" t="s">
        <v>1968</v>
      </c>
    </row>
    <row r="72" spans="2:98" ht="45.75" customHeight="1">
      <c r="B72" s="994"/>
      <c r="C72" s="990"/>
      <c r="D72" s="944"/>
      <c r="E72" s="947"/>
      <c r="F72" s="956"/>
      <c r="G72" s="837"/>
      <c r="H72" s="840"/>
      <c r="I72" s="912"/>
      <c r="J72" s="837"/>
      <c r="K72" s="888"/>
      <c r="L72" s="915"/>
      <c r="M72" s="840"/>
      <c r="N72" s="912"/>
      <c r="O72" s="889"/>
      <c r="P72" s="840"/>
      <c r="Q72" s="888"/>
      <c r="R72" s="889"/>
      <c r="S72" s="840"/>
      <c r="T72" s="888"/>
      <c r="U72" s="886"/>
      <c r="V72" s="869"/>
      <c r="W72" s="825"/>
      <c r="X72" s="837"/>
      <c r="Y72" s="825"/>
      <c r="Z72" s="840"/>
      <c r="AA72" s="825"/>
      <c r="AB72" s="827"/>
      <c r="AC72" s="835"/>
      <c r="AD72" s="795"/>
      <c r="AE72" s="778"/>
      <c r="AF72" s="788"/>
      <c r="AG72" s="778"/>
      <c r="AH72" s="788"/>
      <c r="AI72" s="778"/>
      <c r="AJ72" s="788"/>
      <c r="AK72" s="778"/>
      <c r="AL72" s="788"/>
      <c r="AM72" s="778"/>
      <c r="AN72" s="788"/>
      <c r="AO72" s="952">
        <f>+RESUMEN!J17</f>
        <v>0.76500000000000001</v>
      </c>
      <c r="AP72" s="941" t="s">
        <v>93</v>
      </c>
      <c r="AQ72" s="245" t="s">
        <v>81</v>
      </c>
      <c r="AR72" s="275" t="s">
        <v>1217</v>
      </c>
      <c r="AS72" s="26" t="s">
        <v>1289</v>
      </c>
      <c r="AT72" s="42">
        <v>0.5</v>
      </c>
      <c r="AU72" s="110">
        <v>1</v>
      </c>
      <c r="AV72" s="110">
        <v>1</v>
      </c>
      <c r="AW72" s="412">
        <v>0.25</v>
      </c>
      <c r="AX72" s="110">
        <v>1</v>
      </c>
      <c r="AY72" s="412">
        <v>0.25</v>
      </c>
      <c r="AZ72" s="110">
        <v>1</v>
      </c>
      <c r="BA72" s="414">
        <v>0.25</v>
      </c>
      <c r="BB72" s="309">
        <v>1</v>
      </c>
      <c r="BC72" s="421">
        <v>0.25</v>
      </c>
      <c r="BD72" s="316">
        <v>1</v>
      </c>
      <c r="BE72" s="110">
        <v>0.8</v>
      </c>
      <c r="BF72" s="110">
        <v>1</v>
      </c>
      <c r="BG72" s="317">
        <v>0</v>
      </c>
      <c r="BH72" s="329">
        <f t="shared" si="1"/>
        <v>1</v>
      </c>
      <c r="BI72" s="452">
        <f t="shared" si="2"/>
        <v>1</v>
      </c>
      <c r="BJ72" s="330">
        <f t="shared" si="3"/>
        <v>0.8</v>
      </c>
      <c r="BK72" s="452">
        <f t="shared" si="4"/>
        <v>0.8</v>
      </c>
      <c r="BL72" s="330">
        <f t="shared" si="5"/>
        <v>1</v>
      </c>
      <c r="BM72" s="452">
        <f t="shared" si="6"/>
        <v>1</v>
      </c>
      <c r="BN72" s="330">
        <f t="shared" si="7"/>
        <v>0</v>
      </c>
      <c r="BO72" s="452">
        <f t="shared" si="8"/>
        <v>0</v>
      </c>
      <c r="BP72" s="684">
        <f t="shared" si="28"/>
        <v>0.7</v>
      </c>
      <c r="BQ72" s="452">
        <f t="shared" si="9"/>
        <v>0.7</v>
      </c>
      <c r="BR72" s="632">
        <f t="shared" si="10"/>
        <v>0.7</v>
      </c>
      <c r="BS72" s="113">
        <v>0</v>
      </c>
      <c r="BT72" s="112">
        <v>0</v>
      </c>
      <c r="BU72" s="112">
        <v>0</v>
      </c>
      <c r="BV72" s="146" t="str">
        <f t="shared" si="15"/>
        <v xml:space="preserve"> -</v>
      </c>
      <c r="BW72" s="384" t="str">
        <f t="shared" si="16"/>
        <v xml:space="preserve"> -</v>
      </c>
      <c r="BX72" s="113">
        <v>0</v>
      </c>
      <c r="BY72" s="112">
        <v>0</v>
      </c>
      <c r="BZ72" s="112">
        <v>0</v>
      </c>
      <c r="CA72" s="146" t="str">
        <f t="shared" si="17"/>
        <v xml:space="preserve"> -</v>
      </c>
      <c r="CB72" s="384" t="str">
        <f t="shared" si="18"/>
        <v xml:space="preserve"> -</v>
      </c>
      <c r="CC72" s="111">
        <v>0</v>
      </c>
      <c r="CD72" s="112">
        <v>0</v>
      </c>
      <c r="CE72" s="112">
        <v>0</v>
      </c>
      <c r="CF72" s="146" t="str">
        <f t="shared" si="19"/>
        <v xml:space="preserve"> -</v>
      </c>
      <c r="CG72" s="384" t="str">
        <f t="shared" si="20"/>
        <v xml:space="preserve"> -</v>
      </c>
      <c r="CH72" s="113">
        <v>0</v>
      </c>
      <c r="CI72" s="112">
        <v>0</v>
      </c>
      <c r="CJ72" s="112">
        <v>0</v>
      </c>
      <c r="CK72" s="146" t="str">
        <f t="shared" si="21"/>
        <v xml:space="preserve"> -</v>
      </c>
      <c r="CL72" s="384" t="str">
        <f t="shared" si="22"/>
        <v xml:space="preserve"> -</v>
      </c>
      <c r="CM72" s="521">
        <f t="shared" si="23"/>
        <v>0</v>
      </c>
      <c r="CN72" s="522">
        <f t="shared" si="24"/>
        <v>0</v>
      </c>
      <c r="CO72" s="522">
        <f t="shared" si="25"/>
        <v>0</v>
      </c>
      <c r="CP72" s="503" t="str">
        <f t="shared" si="26"/>
        <v xml:space="preserve"> -</v>
      </c>
      <c r="CQ72" s="384" t="str">
        <f t="shared" si="27"/>
        <v xml:space="preserve"> -</v>
      </c>
      <c r="CR72" s="590" t="s">
        <v>1220</v>
      </c>
      <c r="CS72" s="388" t="s">
        <v>1226</v>
      </c>
      <c r="CT72" s="101" t="s">
        <v>1972</v>
      </c>
    </row>
    <row r="73" spans="2:98" ht="30" customHeight="1">
      <c r="B73" s="994"/>
      <c r="C73" s="990"/>
      <c r="D73" s="944"/>
      <c r="E73" s="947"/>
      <c r="F73" s="956"/>
      <c r="G73" s="837"/>
      <c r="H73" s="840"/>
      <c r="I73" s="912"/>
      <c r="J73" s="837"/>
      <c r="K73" s="888"/>
      <c r="L73" s="915"/>
      <c r="M73" s="840"/>
      <c r="N73" s="912"/>
      <c r="O73" s="889"/>
      <c r="P73" s="840"/>
      <c r="Q73" s="888"/>
      <c r="R73" s="889"/>
      <c r="S73" s="840"/>
      <c r="T73" s="888"/>
      <c r="U73" s="886"/>
      <c r="V73" s="869"/>
      <c r="W73" s="825"/>
      <c r="X73" s="837"/>
      <c r="Y73" s="825"/>
      <c r="Z73" s="840"/>
      <c r="AA73" s="825"/>
      <c r="AB73" s="827"/>
      <c r="AC73" s="835"/>
      <c r="AD73" s="795"/>
      <c r="AE73" s="778"/>
      <c r="AF73" s="788"/>
      <c r="AG73" s="778"/>
      <c r="AH73" s="788"/>
      <c r="AI73" s="778"/>
      <c r="AJ73" s="788"/>
      <c r="AK73" s="778"/>
      <c r="AL73" s="788"/>
      <c r="AM73" s="778"/>
      <c r="AN73" s="788"/>
      <c r="AO73" s="950"/>
      <c r="AP73" s="939"/>
      <c r="AQ73" s="300" t="s">
        <v>82</v>
      </c>
      <c r="AR73" s="276" t="s">
        <v>1217</v>
      </c>
      <c r="AS73" s="27" t="s">
        <v>1290</v>
      </c>
      <c r="AT73" s="40">
        <v>1</v>
      </c>
      <c r="AU73" s="66">
        <v>1</v>
      </c>
      <c r="AV73" s="66">
        <v>1</v>
      </c>
      <c r="AW73" s="413">
        <v>0.25</v>
      </c>
      <c r="AX73" s="66">
        <v>1</v>
      </c>
      <c r="AY73" s="413">
        <v>0.25</v>
      </c>
      <c r="AZ73" s="66">
        <v>1</v>
      </c>
      <c r="BA73" s="415">
        <v>0.25</v>
      </c>
      <c r="BB73" s="149">
        <v>1</v>
      </c>
      <c r="BC73" s="422">
        <v>0.25</v>
      </c>
      <c r="BD73" s="64">
        <v>1</v>
      </c>
      <c r="BE73" s="66">
        <v>0.5</v>
      </c>
      <c r="BF73" s="66">
        <v>1</v>
      </c>
      <c r="BG73" s="95">
        <v>0</v>
      </c>
      <c r="BH73" s="333">
        <f t="shared" si="1"/>
        <v>1</v>
      </c>
      <c r="BI73" s="453">
        <f t="shared" si="2"/>
        <v>1</v>
      </c>
      <c r="BJ73" s="334">
        <f t="shared" si="3"/>
        <v>0.5</v>
      </c>
      <c r="BK73" s="453">
        <f t="shared" si="4"/>
        <v>0.5</v>
      </c>
      <c r="BL73" s="334">
        <f t="shared" si="5"/>
        <v>1</v>
      </c>
      <c r="BM73" s="453">
        <f t="shared" si="6"/>
        <v>1</v>
      </c>
      <c r="BN73" s="334">
        <f t="shared" si="7"/>
        <v>0</v>
      </c>
      <c r="BO73" s="453">
        <f t="shared" si="8"/>
        <v>0</v>
      </c>
      <c r="BP73" s="685">
        <f t="shared" si="28"/>
        <v>0.625</v>
      </c>
      <c r="BQ73" s="453">
        <f t="shared" si="9"/>
        <v>0.625</v>
      </c>
      <c r="BR73" s="633">
        <f t="shared" si="10"/>
        <v>0.625</v>
      </c>
      <c r="BS73" s="64">
        <v>0</v>
      </c>
      <c r="BT73" s="66">
        <v>0</v>
      </c>
      <c r="BU73" s="66">
        <v>0</v>
      </c>
      <c r="BV73" s="125" t="str">
        <f t="shared" si="15"/>
        <v xml:space="preserve"> -</v>
      </c>
      <c r="BW73" s="378" t="str">
        <f t="shared" si="16"/>
        <v xml:space="preserve"> -</v>
      </c>
      <c r="BX73" s="64">
        <v>0</v>
      </c>
      <c r="BY73" s="66">
        <v>0</v>
      </c>
      <c r="BZ73" s="66">
        <v>0</v>
      </c>
      <c r="CA73" s="125" t="str">
        <f t="shared" si="17"/>
        <v xml:space="preserve"> -</v>
      </c>
      <c r="CB73" s="378" t="str">
        <f t="shared" si="18"/>
        <v xml:space="preserve"> -</v>
      </c>
      <c r="CC73" s="65">
        <v>0</v>
      </c>
      <c r="CD73" s="66">
        <v>0</v>
      </c>
      <c r="CE73" s="66">
        <v>0</v>
      </c>
      <c r="CF73" s="125" t="str">
        <f t="shared" si="19"/>
        <v xml:space="preserve"> -</v>
      </c>
      <c r="CG73" s="378" t="str">
        <f t="shared" si="20"/>
        <v xml:space="preserve"> -</v>
      </c>
      <c r="CH73" s="64">
        <v>0</v>
      </c>
      <c r="CI73" s="66">
        <v>0</v>
      </c>
      <c r="CJ73" s="66">
        <v>0</v>
      </c>
      <c r="CK73" s="125" t="str">
        <f t="shared" si="21"/>
        <v xml:space="preserve"> -</v>
      </c>
      <c r="CL73" s="378" t="str">
        <f t="shared" si="22"/>
        <v xml:space="preserve"> -</v>
      </c>
      <c r="CM73" s="515">
        <f t="shared" si="23"/>
        <v>0</v>
      </c>
      <c r="CN73" s="516">
        <f t="shared" si="24"/>
        <v>0</v>
      </c>
      <c r="CO73" s="516">
        <f t="shared" si="25"/>
        <v>0</v>
      </c>
      <c r="CP73" s="506" t="str">
        <f t="shared" si="26"/>
        <v xml:space="preserve"> -</v>
      </c>
      <c r="CQ73" s="377" t="str">
        <f t="shared" si="27"/>
        <v xml:space="preserve"> -</v>
      </c>
      <c r="CR73" s="591" t="s">
        <v>1220</v>
      </c>
      <c r="CS73" s="389" t="s">
        <v>1226</v>
      </c>
      <c r="CT73" s="102" t="s">
        <v>1972</v>
      </c>
    </row>
    <row r="74" spans="2:98" ht="30" customHeight="1">
      <c r="B74" s="994"/>
      <c r="C74" s="990"/>
      <c r="D74" s="944"/>
      <c r="E74" s="947"/>
      <c r="F74" s="956"/>
      <c r="G74" s="837"/>
      <c r="H74" s="840"/>
      <c r="I74" s="912"/>
      <c r="J74" s="837"/>
      <c r="K74" s="888"/>
      <c r="L74" s="915"/>
      <c r="M74" s="840"/>
      <c r="N74" s="912"/>
      <c r="O74" s="889"/>
      <c r="P74" s="840"/>
      <c r="Q74" s="888"/>
      <c r="R74" s="889"/>
      <c r="S74" s="840"/>
      <c r="T74" s="888"/>
      <c r="U74" s="886"/>
      <c r="V74" s="869"/>
      <c r="W74" s="825"/>
      <c r="X74" s="837"/>
      <c r="Y74" s="825"/>
      <c r="Z74" s="840"/>
      <c r="AA74" s="825"/>
      <c r="AB74" s="827"/>
      <c r="AC74" s="835"/>
      <c r="AD74" s="795"/>
      <c r="AE74" s="778"/>
      <c r="AF74" s="788"/>
      <c r="AG74" s="778"/>
      <c r="AH74" s="788"/>
      <c r="AI74" s="778"/>
      <c r="AJ74" s="788"/>
      <c r="AK74" s="778"/>
      <c r="AL74" s="788"/>
      <c r="AM74" s="778"/>
      <c r="AN74" s="788"/>
      <c r="AO74" s="950"/>
      <c r="AP74" s="939"/>
      <c r="AQ74" s="300" t="s">
        <v>83</v>
      </c>
      <c r="AR74" s="276" t="s">
        <v>1217</v>
      </c>
      <c r="AS74" s="27" t="s">
        <v>1291</v>
      </c>
      <c r="AT74" s="40">
        <v>1</v>
      </c>
      <c r="AU74" s="66">
        <v>1</v>
      </c>
      <c r="AV74" s="66">
        <v>1</v>
      </c>
      <c r="AW74" s="413">
        <v>0.25</v>
      </c>
      <c r="AX74" s="66">
        <v>1</v>
      </c>
      <c r="AY74" s="413">
        <v>0.25</v>
      </c>
      <c r="AZ74" s="66">
        <v>1</v>
      </c>
      <c r="BA74" s="415">
        <v>0.25</v>
      </c>
      <c r="BB74" s="149">
        <v>1</v>
      </c>
      <c r="BC74" s="422">
        <v>0.25</v>
      </c>
      <c r="BD74" s="64">
        <v>1</v>
      </c>
      <c r="BE74" s="66">
        <v>1</v>
      </c>
      <c r="BF74" s="66">
        <v>1</v>
      </c>
      <c r="BG74" s="95">
        <v>0</v>
      </c>
      <c r="BH74" s="333">
        <f t="shared" si="1"/>
        <v>1</v>
      </c>
      <c r="BI74" s="453">
        <f t="shared" si="2"/>
        <v>1</v>
      </c>
      <c r="BJ74" s="334">
        <f t="shared" si="3"/>
        <v>1</v>
      </c>
      <c r="BK74" s="453">
        <f t="shared" si="4"/>
        <v>1</v>
      </c>
      <c r="BL74" s="334">
        <f t="shared" si="5"/>
        <v>1</v>
      </c>
      <c r="BM74" s="453">
        <f t="shared" si="6"/>
        <v>1</v>
      </c>
      <c r="BN74" s="334">
        <f t="shared" si="7"/>
        <v>0</v>
      </c>
      <c r="BO74" s="453">
        <f t="shared" si="8"/>
        <v>0</v>
      </c>
      <c r="BP74" s="685">
        <f t="shared" si="28"/>
        <v>0.75</v>
      </c>
      <c r="BQ74" s="453">
        <f t="shared" si="9"/>
        <v>0.75</v>
      </c>
      <c r="BR74" s="633">
        <f t="shared" si="10"/>
        <v>0.75</v>
      </c>
      <c r="BS74" s="64">
        <v>0</v>
      </c>
      <c r="BT74" s="66">
        <v>0</v>
      </c>
      <c r="BU74" s="66">
        <v>0</v>
      </c>
      <c r="BV74" s="125" t="str">
        <f t="shared" si="15"/>
        <v xml:space="preserve"> -</v>
      </c>
      <c r="BW74" s="378" t="str">
        <f t="shared" si="16"/>
        <v xml:space="preserve"> -</v>
      </c>
      <c r="BX74" s="64">
        <v>0</v>
      </c>
      <c r="BY74" s="66">
        <v>0</v>
      </c>
      <c r="BZ74" s="66">
        <v>0</v>
      </c>
      <c r="CA74" s="125" t="str">
        <f t="shared" si="17"/>
        <v xml:space="preserve"> -</v>
      </c>
      <c r="CB74" s="378" t="str">
        <f t="shared" si="18"/>
        <v xml:space="preserve"> -</v>
      </c>
      <c r="CC74" s="65">
        <v>0</v>
      </c>
      <c r="CD74" s="66">
        <v>0</v>
      </c>
      <c r="CE74" s="66">
        <v>0</v>
      </c>
      <c r="CF74" s="125" t="str">
        <f t="shared" si="19"/>
        <v xml:space="preserve"> -</v>
      </c>
      <c r="CG74" s="378" t="str">
        <f t="shared" si="20"/>
        <v xml:space="preserve"> -</v>
      </c>
      <c r="CH74" s="64">
        <v>0</v>
      </c>
      <c r="CI74" s="66">
        <v>0</v>
      </c>
      <c r="CJ74" s="66">
        <v>0</v>
      </c>
      <c r="CK74" s="125" t="str">
        <f t="shared" si="21"/>
        <v xml:space="preserve"> -</v>
      </c>
      <c r="CL74" s="378" t="str">
        <f t="shared" si="22"/>
        <v xml:space="preserve"> -</v>
      </c>
      <c r="CM74" s="517">
        <f t="shared" si="23"/>
        <v>0</v>
      </c>
      <c r="CN74" s="518">
        <f t="shared" si="24"/>
        <v>0</v>
      </c>
      <c r="CO74" s="518">
        <f t="shared" si="25"/>
        <v>0</v>
      </c>
      <c r="CP74" s="504" t="str">
        <f t="shared" si="26"/>
        <v xml:space="preserve"> -</v>
      </c>
      <c r="CQ74" s="378" t="str">
        <f t="shared" si="27"/>
        <v xml:space="preserve"> -</v>
      </c>
      <c r="CR74" s="591" t="s">
        <v>1220</v>
      </c>
      <c r="CS74" s="389" t="s">
        <v>1226</v>
      </c>
      <c r="CT74" s="102" t="s">
        <v>1972</v>
      </c>
    </row>
    <row r="75" spans="2:98" ht="30" customHeight="1">
      <c r="B75" s="994"/>
      <c r="C75" s="990"/>
      <c r="D75" s="944"/>
      <c r="E75" s="947"/>
      <c r="F75" s="956"/>
      <c r="G75" s="837"/>
      <c r="H75" s="840"/>
      <c r="I75" s="912"/>
      <c r="J75" s="837"/>
      <c r="K75" s="888"/>
      <c r="L75" s="915"/>
      <c r="M75" s="840"/>
      <c r="N75" s="912"/>
      <c r="O75" s="889"/>
      <c r="P75" s="840"/>
      <c r="Q75" s="888"/>
      <c r="R75" s="889"/>
      <c r="S75" s="840"/>
      <c r="T75" s="888"/>
      <c r="U75" s="886"/>
      <c r="V75" s="869"/>
      <c r="W75" s="825"/>
      <c r="X75" s="837"/>
      <c r="Y75" s="825"/>
      <c r="Z75" s="840"/>
      <c r="AA75" s="825"/>
      <c r="AB75" s="827"/>
      <c r="AC75" s="835"/>
      <c r="AD75" s="795"/>
      <c r="AE75" s="778"/>
      <c r="AF75" s="788"/>
      <c r="AG75" s="778"/>
      <c r="AH75" s="788"/>
      <c r="AI75" s="778"/>
      <c r="AJ75" s="788"/>
      <c r="AK75" s="778"/>
      <c r="AL75" s="788"/>
      <c r="AM75" s="778"/>
      <c r="AN75" s="788"/>
      <c r="AO75" s="950"/>
      <c r="AP75" s="939"/>
      <c r="AQ75" s="27" t="s">
        <v>84</v>
      </c>
      <c r="AR75" s="366" t="s">
        <v>1217</v>
      </c>
      <c r="AS75" s="27" t="s">
        <v>1292</v>
      </c>
      <c r="AT75" s="40">
        <v>0</v>
      </c>
      <c r="AU75" s="66">
        <v>1</v>
      </c>
      <c r="AV75" s="66">
        <v>0</v>
      </c>
      <c r="AW75" s="413">
        <f t="shared" si="11"/>
        <v>0</v>
      </c>
      <c r="AX75" s="66">
        <v>1</v>
      </c>
      <c r="AY75" s="413">
        <f t="shared" si="12"/>
        <v>1</v>
      </c>
      <c r="AZ75" s="66">
        <v>0</v>
      </c>
      <c r="BA75" s="415">
        <f t="shared" si="13"/>
        <v>0</v>
      </c>
      <c r="BB75" s="149">
        <v>0</v>
      </c>
      <c r="BC75" s="422">
        <f t="shared" si="14"/>
        <v>0</v>
      </c>
      <c r="BD75" s="64">
        <v>0</v>
      </c>
      <c r="BE75" s="66">
        <v>1</v>
      </c>
      <c r="BF75" s="66">
        <v>0</v>
      </c>
      <c r="BG75" s="95">
        <v>0</v>
      </c>
      <c r="BH75" s="333" t="str">
        <f t="shared" si="1"/>
        <v xml:space="preserve"> -</v>
      </c>
      <c r="BI75" s="453" t="str">
        <f t="shared" si="2"/>
        <v xml:space="preserve"> -</v>
      </c>
      <c r="BJ75" s="334">
        <f t="shared" si="3"/>
        <v>1</v>
      </c>
      <c r="BK75" s="453">
        <f t="shared" si="4"/>
        <v>1</v>
      </c>
      <c r="BL75" s="334" t="str">
        <f t="shared" si="5"/>
        <v xml:space="preserve"> -</v>
      </c>
      <c r="BM75" s="453" t="str">
        <f t="shared" si="6"/>
        <v xml:space="preserve"> -</v>
      </c>
      <c r="BN75" s="334" t="str">
        <f t="shared" si="7"/>
        <v xml:space="preserve"> -</v>
      </c>
      <c r="BO75" s="453" t="str">
        <f t="shared" si="8"/>
        <v xml:space="preserve"> -</v>
      </c>
      <c r="BP75" s="685">
        <f t="shared" ref="BP75" si="34">+SUM(BD75:BG75)/AU75</f>
        <v>1</v>
      </c>
      <c r="BQ75" s="453">
        <f t="shared" si="9"/>
        <v>1</v>
      </c>
      <c r="BR75" s="633">
        <f t="shared" si="10"/>
        <v>1</v>
      </c>
      <c r="BS75" s="64">
        <v>0</v>
      </c>
      <c r="BT75" s="66">
        <v>0</v>
      </c>
      <c r="BU75" s="66">
        <v>0</v>
      </c>
      <c r="BV75" s="125" t="str">
        <f t="shared" si="15"/>
        <v xml:space="preserve"> -</v>
      </c>
      <c r="BW75" s="378" t="str">
        <f t="shared" si="16"/>
        <v xml:space="preserve"> -</v>
      </c>
      <c r="BX75" s="64">
        <v>0</v>
      </c>
      <c r="BY75" s="66">
        <v>0</v>
      </c>
      <c r="BZ75" s="66">
        <v>0</v>
      </c>
      <c r="CA75" s="125" t="str">
        <f t="shared" si="17"/>
        <v xml:space="preserve"> -</v>
      </c>
      <c r="CB75" s="378" t="str">
        <f t="shared" si="18"/>
        <v xml:space="preserve"> -</v>
      </c>
      <c r="CC75" s="65">
        <v>0</v>
      </c>
      <c r="CD75" s="66">
        <v>0</v>
      </c>
      <c r="CE75" s="66">
        <v>0</v>
      </c>
      <c r="CF75" s="125" t="str">
        <f t="shared" si="19"/>
        <v xml:space="preserve"> -</v>
      </c>
      <c r="CG75" s="378" t="str">
        <f t="shared" si="20"/>
        <v xml:space="preserve"> -</v>
      </c>
      <c r="CH75" s="64">
        <v>0</v>
      </c>
      <c r="CI75" s="66">
        <v>0</v>
      </c>
      <c r="CJ75" s="66">
        <v>0</v>
      </c>
      <c r="CK75" s="125" t="str">
        <f t="shared" si="21"/>
        <v xml:space="preserve"> -</v>
      </c>
      <c r="CL75" s="378" t="str">
        <f t="shared" si="22"/>
        <v xml:space="preserve"> -</v>
      </c>
      <c r="CM75" s="515">
        <f t="shared" si="23"/>
        <v>0</v>
      </c>
      <c r="CN75" s="516">
        <f t="shared" si="24"/>
        <v>0</v>
      </c>
      <c r="CO75" s="516">
        <f t="shared" si="25"/>
        <v>0</v>
      </c>
      <c r="CP75" s="506" t="str">
        <f t="shared" si="26"/>
        <v xml:space="preserve"> -</v>
      </c>
      <c r="CQ75" s="377" t="str">
        <f t="shared" si="27"/>
        <v xml:space="preserve"> -</v>
      </c>
      <c r="CR75" s="591" t="s">
        <v>1220</v>
      </c>
      <c r="CS75" s="389" t="s">
        <v>1226</v>
      </c>
      <c r="CT75" s="102" t="s">
        <v>1971</v>
      </c>
    </row>
    <row r="76" spans="2:98" ht="60" customHeight="1" thickBot="1">
      <c r="B76" s="994"/>
      <c r="C76" s="990"/>
      <c r="D76" s="945"/>
      <c r="E76" s="948"/>
      <c r="F76" s="957"/>
      <c r="G76" s="881"/>
      <c r="H76" s="849"/>
      <c r="I76" s="969"/>
      <c r="J76" s="881"/>
      <c r="K76" s="890"/>
      <c r="L76" s="970"/>
      <c r="M76" s="849"/>
      <c r="N76" s="969"/>
      <c r="O76" s="898"/>
      <c r="P76" s="849"/>
      <c r="Q76" s="890"/>
      <c r="R76" s="898"/>
      <c r="S76" s="849"/>
      <c r="T76" s="890"/>
      <c r="U76" s="891"/>
      <c r="V76" s="870"/>
      <c r="W76" s="833"/>
      <c r="X76" s="881"/>
      <c r="Y76" s="833"/>
      <c r="Z76" s="849"/>
      <c r="AA76" s="833"/>
      <c r="AB76" s="850"/>
      <c r="AC76" s="843"/>
      <c r="AD76" s="803"/>
      <c r="AE76" s="783"/>
      <c r="AF76" s="804"/>
      <c r="AG76" s="783"/>
      <c r="AH76" s="804"/>
      <c r="AI76" s="783"/>
      <c r="AJ76" s="804"/>
      <c r="AK76" s="783"/>
      <c r="AL76" s="804"/>
      <c r="AM76" s="783"/>
      <c r="AN76" s="804"/>
      <c r="AO76" s="953"/>
      <c r="AP76" s="942"/>
      <c r="AQ76" s="302" t="s">
        <v>85</v>
      </c>
      <c r="AR76" s="253">
        <v>0</v>
      </c>
      <c r="AS76" s="30" t="s">
        <v>1293</v>
      </c>
      <c r="AT76" s="45">
        <v>0</v>
      </c>
      <c r="AU76" s="91">
        <v>1</v>
      </c>
      <c r="AV76" s="91">
        <v>1</v>
      </c>
      <c r="AW76" s="423">
        <v>0.25</v>
      </c>
      <c r="AX76" s="91">
        <v>1</v>
      </c>
      <c r="AY76" s="423">
        <v>0.25</v>
      </c>
      <c r="AZ76" s="91">
        <v>1</v>
      </c>
      <c r="BA76" s="424">
        <v>0.25</v>
      </c>
      <c r="BB76" s="162">
        <v>1</v>
      </c>
      <c r="BC76" s="425">
        <v>0.25</v>
      </c>
      <c r="BD76" s="97">
        <v>1</v>
      </c>
      <c r="BE76" s="91">
        <v>1</v>
      </c>
      <c r="BF76" s="91">
        <v>1</v>
      </c>
      <c r="BG76" s="96">
        <v>0</v>
      </c>
      <c r="BH76" s="331">
        <f t="shared" ref="BH76:BH139" si="35">IF(AV76=0," -",BD76/AV76)</f>
        <v>1</v>
      </c>
      <c r="BI76" s="457">
        <f t="shared" ref="BI76:BI139" si="36">IF(AV76=0," -",IF(BH76&gt;100%,100%,BH76))</f>
        <v>1</v>
      </c>
      <c r="BJ76" s="332">
        <f t="shared" ref="BJ76:BJ139" si="37">IF(AX76=0," -",BE76/AX76)</f>
        <v>1</v>
      </c>
      <c r="BK76" s="457">
        <f t="shared" ref="BK76:BK139" si="38">IF(AX76=0," -",IF(BJ76&gt;100%,100%,BJ76))</f>
        <v>1</v>
      </c>
      <c r="BL76" s="332">
        <f t="shared" ref="BL76:BL139" si="39">IF(AZ76=0," -",BF76/AZ76)</f>
        <v>1</v>
      </c>
      <c r="BM76" s="457">
        <f t="shared" ref="BM76:BM139" si="40">IF(AZ76=0," -",IF(BL76&gt;100%,100%,BL76))</f>
        <v>1</v>
      </c>
      <c r="BN76" s="332">
        <f t="shared" ref="BN76:BN139" si="41">IF(BB76=0," -",BG76/BB76)</f>
        <v>0</v>
      </c>
      <c r="BO76" s="457">
        <f t="shared" ref="BO76:BO139" si="42">IF(BB76=0," -",IF(BN76&gt;100%,100%,BN76))</f>
        <v>0</v>
      </c>
      <c r="BP76" s="686">
        <f t="shared" ref="BP76:BP135" si="43">+AVERAGE(BD76:BG76)/AU76</f>
        <v>0.75</v>
      </c>
      <c r="BQ76" s="457">
        <f t="shared" ref="BQ76:BQ139" si="44">+IF(BP76&gt;100%,100%,BP76)</f>
        <v>0.75</v>
      </c>
      <c r="BR76" s="634">
        <f t="shared" ref="BR76:BR139" si="45">+BQ76</f>
        <v>0.75</v>
      </c>
      <c r="BS76" s="97">
        <v>0</v>
      </c>
      <c r="BT76" s="91">
        <v>0</v>
      </c>
      <c r="BU76" s="91">
        <v>0</v>
      </c>
      <c r="BV76" s="148" t="str">
        <f t="shared" si="15"/>
        <v xml:space="preserve"> -</v>
      </c>
      <c r="BW76" s="385" t="str">
        <f t="shared" si="16"/>
        <v xml:space="preserve"> -</v>
      </c>
      <c r="BX76" s="97">
        <v>0</v>
      </c>
      <c r="BY76" s="91">
        <v>0</v>
      </c>
      <c r="BZ76" s="91">
        <v>0</v>
      </c>
      <c r="CA76" s="148" t="str">
        <f t="shared" si="17"/>
        <v xml:space="preserve"> -</v>
      </c>
      <c r="CB76" s="385" t="str">
        <f t="shared" si="18"/>
        <v xml:space="preserve"> -</v>
      </c>
      <c r="CC76" s="94">
        <v>74554</v>
      </c>
      <c r="CD76" s="91">
        <v>74554</v>
      </c>
      <c r="CE76" s="91">
        <v>0</v>
      </c>
      <c r="CF76" s="148">
        <f t="shared" si="19"/>
        <v>1</v>
      </c>
      <c r="CG76" s="385" t="str">
        <f t="shared" si="20"/>
        <v xml:space="preserve"> -</v>
      </c>
      <c r="CH76" s="97">
        <v>250000</v>
      </c>
      <c r="CI76" s="91">
        <v>0</v>
      </c>
      <c r="CJ76" s="91">
        <v>0</v>
      </c>
      <c r="CK76" s="148">
        <f t="shared" si="21"/>
        <v>0</v>
      </c>
      <c r="CL76" s="385" t="str">
        <f t="shared" si="22"/>
        <v xml:space="preserve"> -</v>
      </c>
      <c r="CM76" s="523">
        <f t="shared" si="23"/>
        <v>324554</v>
      </c>
      <c r="CN76" s="524">
        <f t="shared" si="24"/>
        <v>74554</v>
      </c>
      <c r="CO76" s="524">
        <f t="shared" si="25"/>
        <v>0</v>
      </c>
      <c r="CP76" s="505">
        <f t="shared" si="26"/>
        <v>0.22971215883951515</v>
      </c>
      <c r="CQ76" s="385" t="str">
        <f t="shared" si="27"/>
        <v xml:space="preserve"> -</v>
      </c>
      <c r="CR76" s="593" t="s">
        <v>1220</v>
      </c>
      <c r="CS76" s="390" t="s">
        <v>1226</v>
      </c>
      <c r="CT76" s="103" t="s">
        <v>1970</v>
      </c>
    </row>
    <row r="77" spans="2:98" ht="15" customHeight="1" thickBot="1">
      <c r="B77" s="994"/>
      <c r="C77" s="991"/>
      <c r="D77" s="81"/>
      <c r="E77" s="80"/>
      <c r="F77" s="82"/>
      <c r="G77" s="81"/>
      <c r="H77" s="81"/>
      <c r="I77" s="617"/>
      <c r="J77" s="81"/>
      <c r="K77" s="617"/>
      <c r="L77" s="81"/>
      <c r="M77" s="81"/>
      <c r="N77" s="617"/>
      <c r="O77" s="81"/>
      <c r="P77" s="81"/>
      <c r="Q77" s="617"/>
      <c r="R77" s="81"/>
      <c r="S77" s="81"/>
      <c r="T77" s="617"/>
      <c r="U77" s="81"/>
      <c r="V77" s="81"/>
      <c r="W77" s="619"/>
      <c r="X77" s="308"/>
      <c r="Y77" s="619"/>
      <c r="Z77" s="308"/>
      <c r="AA77" s="619"/>
      <c r="AB77" s="621"/>
      <c r="AC77" s="617"/>
      <c r="AD77" s="358"/>
      <c r="AE77" s="618"/>
      <c r="AF77" s="358"/>
      <c r="AG77" s="618"/>
      <c r="AH77" s="358"/>
      <c r="AI77" s="618"/>
      <c r="AJ77" s="358"/>
      <c r="AK77" s="618"/>
      <c r="AL77" s="358"/>
      <c r="AM77" s="618"/>
      <c r="AN77" s="358"/>
      <c r="AO77" s="81"/>
      <c r="AP77" s="80"/>
      <c r="AQ77" s="82"/>
      <c r="AR77" s="80"/>
      <c r="AS77" s="82"/>
      <c r="AT77" s="81"/>
      <c r="AU77" s="306">
        <v>0</v>
      </c>
      <c r="AV77" s="306">
        <v>0</v>
      </c>
      <c r="AW77" s="358">
        <f>+AVERAGE(AW11:AW76)</f>
        <v>0.18692279942279943</v>
      </c>
      <c r="AX77" s="306">
        <v>0</v>
      </c>
      <c r="AY77" s="358">
        <f>+AVERAGE(AY11:AY76)</f>
        <v>0.33357683982683983</v>
      </c>
      <c r="AZ77" s="306">
        <v>0</v>
      </c>
      <c r="BA77" s="358">
        <f>+AVERAGE(BA11:BA76)</f>
        <v>0.2414862914862915</v>
      </c>
      <c r="BB77" s="306">
        <v>0</v>
      </c>
      <c r="BC77" s="358">
        <f>+AVERAGE(BC11:BC76)</f>
        <v>0.23801406926406929</v>
      </c>
      <c r="BD77" s="306"/>
      <c r="BE77" s="306"/>
      <c r="BF77" s="306"/>
      <c r="BG77" s="306"/>
      <c r="BH77" s="80"/>
      <c r="BI77" s="555">
        <f t="shared" ref="BI77:BO77" si="46">+AVERAGE(BI11:BI76)</f>
        <v>0.86734693877551017</v>
      </c>
      <c r="BJ77" s="555"/>
      <c r="BK77" s="555">
        <f t="shared" si="46"/>
        <v>0.87971945701357468</v>
      </c>
      <c r="BL77" s="555"/>
      <c r="BM77" s="555">
        <f t="shared" si="46"/>
        <v>0.79288135593220344</v>
      </c>
      <c r="BN77" s="555"/>
      <c r="BO77" s="555">
        <f t="shared" si="46"/>
        <v>0</v>
      </c>
      <c r="BP77" s="661"/>
      <c r="BQ77" s="555">
        <f>+AVERAGE(BQ11:BQ76)</f>
        <v>0.65296122994652406</v>
      </c>
      <c r="BR77" s="637"/>
      <c r="BS77" s="83"/>
      <c r="BT77" s="83"/>
      <c r="BU77" s="83"/>
      <c r="BV77" s="83"/>
      <c r="BW77" s="83"/>
      <c r="BX77" s="83"/>
      <c r="BY77" s="83"/>
      <c r="BZ77" s="83"/>
      <c r="CA77" s="83"/>
      <c r="CB77" s="83"/>
      <c r="CC77" s="83"/>
      <c r="CD77" s="83"/>
      <c r="CE77" s="83"/>
      <c r="CF77" s="83"/>
      <c r="CG77" s="83"/>
      <c r="CH77" s="83"/>
      <c r="CI77" s="83"/>
      <c r="CJ77" s="83"/>
      <c r="CK77" s="83"/>
      <c r="CL77" s="83"/>
      <c r="CM77" s="84"/>
      <c r="CN77" s="84"/>
      <c r="CO77" s="84"/>
      <c r="CP77" s="84"/>
      <c r="CQ77" s="84"/>
      <c r="CR77" s="595"/>
      <c r="CS77" s="80"/>
      <c r="CT77" s="104"/>
    </row>
    <row r="78" spans="2:98" ht="45.75" customHeight="1">
      <c r="B78" s="994"/>
      <c r="C78" s="990"/>
      <c r="D78" s="943">
        <f>+RESUMEN!J18</f>
        <v>0.64829786980806714</v>
      </c>
      <c r="E78" s="946" t="s">
        <v>239</v>
      </c>
      <c r="F78" s="972" t="s">
        <v>225</v>
      </c>
      <c r="G78" s="974">
        <v>0</v>
      </c>
      <c r="H78" s="974">
        <v>0.3</v>
      </c>
      <c r="I78" s="906">
        <f>+H78-G78</f>
        <v>0.3</v>
      </c>
      <c r="J78" s="974">
        <v>0</v>
      </c>
      <c r="K78" s="906">
        <f>+J78-G78</f>
        <v>0</v>
      </c>
      <c r="L78" s="907"/>
      <c r="M78" s="974">
        <v>0</v>
      </c>
      <c r="N78" s="906">
        <f>+M78-J78</f>
        <v>0</v>
      </c>
      <c r="O78" s="907"/>
      <c r="P78" s="974">
        <v>0.15</v>
      </c>
      <c r="Q78" s="906">
        <f>+P78-M78</f>
        <v>0.15</v>
      </c>
      <c r="R78" s="907"/>
      <c r="S78" s="974">
        <v>0.3</v>
      </c>
      <c r="T78" s="906">
        <f>+S78-P78</f>
        <v>0.15</v>
      </c>
      <c r="U78" s="905"/>
      <c r="V78" s="871"/>
      <c r="W78" s="844">
        <f>+IF(V78=0,0,V78-G78)</f>
        <v>0</v>
      </c>
      <c r="X78" s="882">
        <v>0.108</v>
      </c>
      <c r="Y78" s="844">
        <f>+IF(X78=0,0,X78-V78)</f>
        <v>0.108</v>
      </c>
      <c r="Z78" s="872"/>
      <c r="AA78" s="844">
        <f>+IF(Z78=0,0,Z78-X78)</f>
        <v>0</v>
      </c>
      <c r="AB78" s="846"/>
      <c r="AC78" s="848">
        <f>+IF(AB78=0,0,AB78-Z78)</f>
        <v>0</v>
      </c>
      <c r="AD78" s="801" t="str">
        <f>+IF(K78=0," -",W78/K78)</f>
        <v xml:space="preserve"> -</v>
      </c>
      <c r="AE78" s="785" t="str">
        <f>+IF(K78=0," -",IF(AD78&gt;100%,100%,AD78))</f>
        <v xml:space="preserve"> -</v>
      </c>
      <c r="AF78" s="802" t="str">
        <f>+IF(N78=0," -",Y78/N78)</f>
        <v xml:space="preserve"> -</v>
      </c>
      <c r="AG78" s="785" t="str">
        <f>+IF(N78=0," -",IF(AF78&gt;100%,100%,AF78))</f>
        <v xml:space="preserve"> -</v>
      </c>
      <c r="AH78" s="802">
        <f>+IF(Q78=0," -",AA78/Q78)</f>
        <v>0</v>
      </c>
      <c r="AI78" s="785">
        <f>+IF(Q78=0," -",IF(AH78&gt;100%,100%,AH78))</f>
        <v>0</v>
      </c>
      <c r="AJ78" s="802">
        <f>+IF(T78=0," -",AC78/T78)</f>
        <v>0</v>
      </c>
      <c r="AK78" s="785">
        <f>+IF(T78=0," -",IF(AJ78&gt;100%,100%,AJ78))</f>
        <v>0</v>
      </c>
      <c r="AL78" s="802">
        <f>+SUM(AC78,AA78,Y78,W78)/I78</f>
        <v>0.36</v>
      </c>
      <c r="AM78" s="785">
        <f>+IF(AL78&gt;100%,100%,IF(AL78&lt;0%,0%,AL78))</f>
        <v>0.36</v>
      </c>
      <c r="AN78" s="802"/>
      <c r="AO78" s="952">
        <f>+RESUMEN!J19</f>
        <v>0.60416666666666663</v>
      </c>
      <c r="AP78" s="941" t="s">
        <v>157</v>
      </c>
      <c r="AQ78" s="454" t="s">
        <v>97</v>
      </c>
      <c r="AR78" s="451">
        <v>2210289</v>
      </c>
      <c r="AS78" s="26" t="s">
        <v>1294</v>
      </c>
      <c r="AT78" s="39">
        <v>0</v>
      </c>
      <c r="AU78" s="90">
        <v>1</v>
      </c>
      <c r="AV78" s="90">
        <v>0</v>
      </c>
      <c r="AW78" s="412">
        <f t="shared" ref="AW78:AW134" si="47">+AV78/AU78</f>
        <v>0</v>
      </c>
      <c r="AX78" s="90">
        <v>1</v>
      </c>
      <c r="AY78" s="412">
        <v>0.33</v>
      </c>
      <c r="AZ78" s="90">
        <v>1</v>
      </c>
      <c r="BA78" s="414">
        <v>0.33</v>
      </c>
      <c r="BB78" s="46">
        <v>1</v>
      </c>
      <c r="BC78" s="421">
        <v>0.34</v>
      </c>
      <c r="BD78" s="52">
        <v>0</v>
      </c>
      <c r="BE78" s="90">
        <v>1</v>
      </c>
      <c r="BF78" s="90">
        <v>1</v>
      </c>
      <c r="BG78" s="69">
        <v>0</v>
      </c>
      <c r="BH78" s="329" t="str">
        <f t="shared" si="35"/>
        <v xml:space="preserve"> -</v>
      </c>
      <c r="BI78" s="452" t="str">
        <f t="shared" si="36"/>
        <v xml:space="preserve"> -</v>
      </c>
      <c r="BJ78" s="330">
        <f t="shared" si="37"/>
        <v>1</v>
      </c>
      <c r="BK78" s="452">
        <f t="shared" si="38"/>
        <v>1</v>
      </c>
      <c r="BL78" s="330">
        <f t="shared" si="39"/>
        <v>1</v>
      </c>
      <c r="BM78" s="452">
        <f t="shared" si="40"/>
        <v>1</v>
      </c>
      <c r="BN78" s="330">
        <f t="shared" si="41"/>
        <v>0</v>
      </c>
      <c r="BO78" s="452">
        <f t="shared" si="42"/>
        <v>0</v>
      </c>
      <c r="BP78" s="684">
        <f>+AVERAGE(BE78:BG78)/AU78</f>
        <v>0.66666666666666663</v>
      </c>
      <c r="BQ78" s="452">
        <f t="shared" si="44"/>
        <v>0.66666666666666663</v>
      </c>
      <c r="BR78" s="632">
        <f t="shared" si="45"/>
        <v>0.66666666666666663</v>
      </c>
      <c r="BS78" s="52">
        <v>0</v>
      </c>
      <c r="BT78" s="90">
        <v>0</v>
      </c>
      <c r="BU78" s="90">
        <v>0</v>
      </c>
      <c r="BV78" s="146" t="str">
        <f t="shared" ref="BV78:BV140" si="48">IF(BS78=0," -",BT78/BS78)</f>
        <v xml:space="preserve"> -</v>
      </c>
      <c r="BW78" s="384" t="str">
        <f t="shared" ref="BW78:BW140" si="49">IF(BU78=0," -",IF(BT78=0,100%,BU78/BT78))</f>
        <v xml:space="preserve"> -</v>
      </c>
      <c r="BX78" s="52">
        <v>287480</v>
      </c>
      <c r="BY78" s="90">
        <v>247987</v>
      </c>
      <c r="BZ78" s="90">
        <v>0</v>
      </c>
      <c r="CA78" s="146">
        <f t="shared" ref="CA78:CA140" si="50">IF(BX78=0," -",BY78/BX78)</f>
        <v>0.86262348685125922</v>
      </c>
      <c r="CB78" s="384" t="str">
        <f t="shared" ref="CB78:CB140" si="51">IF(BZ78=0," -",IF(BY78=0,100%,BZ78/BY78))</f>
        <v xml:space="preserve"> -</v>
      </c>
      <c r="CC78" s="53">
        <v>72666</v>
      </c>
      <c r="CD78" s="90">
        <v>60713</v>
      </c>
      <c r="CE78" s="90">
        <v>0</v>
      </c>
      <c r="CF78" s="146">
        <f t="shared" ref="CF78:CF140" si="52">IF(CC78=0," -",CD78/CC78)</f>
        <v>0.83550766520793773</v>
      </c>
      <c r="CG78" s="384" t="str">
        <f t="shared" ref="CG78:CG140" si="53">IF(CE78=0," -",IF(CD78=0,100%,CE78/CD78))</f>
        <v xml:space="preserve"> -</v>
      </c>
      <c r="CH78" s="52">
        <v>500000</v>
      </c>
      <c r="CI78" s="90">
        <v>0</v>
      </c>
      <c r="CJ78" s="90">
        <v>0</v>
      </c>
      <c r="CK78" s="146">
        <f t="shared" ref="CK78:CK140" si="54">IF(CH78=0," -",CI78/CH78)</f>
        <v>0</v>
      </c>
      <c r="CL78" s="384" t="str">
        <f t="shared" ref="CL78:CL140" si="55">IF(CJ78=0," -",IF(CI78=0,100%,CJ78/CI78))</f>
        <v xml:space="preserve"> -</v>
      </c>
      <c r="CM78" s="521">
        <f t="shared" ref="CM78:CM140" si="56">+BS78+BX78+CC78+CH78</f>
        <v>860146</v>
      </c>
      <c r="CN78" s="522">
        <f t="shared" ref="CN78:CN140" si="57">+BT78+BY78+CD78+CI78</f>
        <v>308700</v>
      </c>
      <c r="CO78" s="522">
        <f t="shared" ref="CO78:CO140" si="58">+BU78+BZ78+CE78+CJ78</f>
        <v>0</v>
      </c>
      <c r="CP78" s="503">
        <f t="shared" ref="CP78:CP140" si="59">IF(CM78=0," -",CN78/CM78)</f>
        <v>0.35889256010026205</v>
      </c>
      <c r="CQ78" s="384" t="str">
        <f t="shared" ref="CQ78:CQ140" si="60">IF(CO78=0," -",IF(CN78=0,100%,CO78/CN78))</f>
        <v xml:space="preserve"> -</v>
      </c>
      <c r="CR78" s="590" t="s">
        <v>1220</v>
      </c>
      <c r="CS78" s="388" t="s">
        <v>1226</v>
      </c>
      <c r="CT78" s="101" t="s">
        <v>1971</v>
      </c>
    </row>
    <row r="79" spans="2:98" ht="30" customHeight="1">
      <c r="B79" s="994"/>
      <c r="C79" s="990"/>
      <c r="D79" s="944"/>
      <c r="E79" s="947"/>
      <c r="F79" s="956"/>
      <c r="G79" s="858"/>
      <c r="H79" s="858"/>
      <c r="I79" s="900"/>
      <c r="J79" s="858"/>
      <c r="K79" s="900"/>
      <c r="L79" s="901"/>
      <c r="M79" s="858"/>
      <c r="N79" s="900"/>
      <c r="O79" s="901"/>
      <c r="P79" s="858"/>
      <c r="Q79" s="900"/>
      <c r="R79" s="901"/>
      <c r="S79" s="858"/>
      <c r="T79" s="900"/>
      <c r="U79" s="896"/>
      <c r="V79" s="860"/>
      <c r="W79" s="845"/>
      <c r="X79" s="883"/>
      <c r="Y79" s="845"/>
      <c r="Z79" s="858"/>
      <c r="AA79" s="845"/>
      <c r="AB79" s="847"/>
      <c r="AC79" s="831"/>
      <c r="AD79" s="795"/>
      <c r="AE79" s="778"/>
      <c r="AF79" s="788"/>
      <c r="AG79" s="778"/>
      <c r="AH79" s="788"/>
      <c r="AI79" s="778"/>
      <c r="AJ79" s="788"/>
      <c r="AK79" s="778"/>
      <c r="AL79" s="788"/>
      <c r="AM79" s="778"/>
      <c r="AN79" s="788"/>
      <c r="AO79" s="950"/>
      <c r="AP79" s="939"/>
      <c r="AQ79" s="27" t="s">
        <v>98</v>
      </c>
      <c r="AR79" s="366" t="s">
        <v>1217</v>
      </c>
      <c r="AS79" s="27" t="s">
        <v>1295</v>
      </c>
      <c r="AT79" s="40">
        <v>0</v>
      </c>
      <c r="AU79" s="60">
        <v>1</v>
      </c>
      <c r="AV79" s="60">
        <v>0</v>
      </c>
      <c r="AW79" s="413">
        <f t="shared" si="47"/>
        <v>0</v>
      </c>
      <c r="AX79" s="60">
        <v>1</v>
      </c>
      <c r="AY79" s="413">
        <f t="shared" ref="AY79:AY134" si="61">+AX79/AU79</f>
        <v>1</v>
      </c>
      <c r="AZ79" s="60">
        <v>0</v>
      </c>
      <c r="BA79" s="415">
        <f t="shared" ref="BA79:BA134" si="62">+AZ79/AU79</f>
        <v>0</v>
      </c>
      <c r="BB79" s="47">
        <v>0</v>
      </c>
      <c r="BC79" s="422">
        <f t="shared" ref="BC79:BC134" si="63">+BB79/AU79</f>
        <v>0</v>
      </c>
      <c r="BD79" s="54">
        <v>0</v>
      </c>
      <c r="BE79" s="60">
        <v>0</v>
      </c>
      <c r="BF79" s="60">
        <v>0</v>
      </c>
      <c r="BG79" s="49">
        <v>0</v>
      </c>
      <c r="BH79" s="333" t="str">
        <f t="shared" si="35"/>
        <v xml:space="preserve"> -</v>
      </c>
      <c r="BI79" s="453" t="str">
        <f t="shared" si="36"/>
        <v xml:space="preserve"> -</v>
      </c>
      <c r="BJ79" s="334">
        <f t="shared" si="37"/>
        <v>0</v>
      </c>
      <c r="BK79" s="453">
        <f t="shared" si="38"/>
        <v>0</v>
      </c>
      <c r="BL79" s="334" t="str">
        <f t="shared" si="39"/>
        <v xml:space="preserve"> -</v>
      </c>
      <c r="BM79" s="453" t="str">
        <f t="shared" si="40"/>
        <v xml:space="preserve"> -</v>
      </c>
      <c r="BN79" s="334" t="str">
        <f t="shared" si="41"/>
        <v xml:space="preserve"> -</v>
      </c>
      <c r="BO79" s="453" t="str">
        <f t="shared" si="42"/>
        <v xml:space="preserve"> -</v>
      </c>
      <c r="BP79" s="685">
        <f t="shared" ref="BP79" si="64">+SUM(BD79:BG79)/AU79</f>
        <v>0</v>
      </c>
      <c r="BQ79" s="453">
        <f t="shared" si="44"/>
        <v>0</v>
      </c>
      <c r="BR79" s="633">
        <f t="shared" si="45"/>
        <v>0</v>
      </c>
      <c r="BS79" s="54">
        <v>0</v>
      </c>
      <c r="BT79" s="60">
        <v>0</v>
      </c>
      <c r="BU79" s="60">
        <v>0</v>
      </c>
      <c r="BV79" s="125" t="str">
        <f t="shared" si="48"/>
        <v xml:space="preserve"> -</v>
      </c>
      <c r="BW79" s="378" t="str">
        <f t="shared" si="49"/>
        <v xml:space="preserve"> -</v>
      </c>
      <c r="BX79" s="54">
        <v>0</v>
      </c>
      <c r="BY79" s="60">
        <v>0</v>
      </c>
      <c r="BZ79" s="60">
        <v>0</v>
      </c>
      <c r="CA79" s="125" t="str">
        <f t="shared" si="50"/>
        <v xml:space="preserve"> -</v>
      </c>
      <c r="CB79" s="378" t="str">
        <f t="shared" si="51"/>
        <v xml:space="preserve"> -</v>
      </c>
      <c r="CC79" s="55">
        <v>0</v>
      </c>
      <c r="CD79" s="60">
        <v>0</v>
      </c>
      <c r="CE79" s="60">
        <v>0</v>
      </c>
      <c r="CF79" s="125" t="str">
        <f t="shared" si="52"/>
        <v xml:space="preserve"> -</v>
      </c>
      <c r="CG79" s="378" t="str">
        <f t="shared" si="53"/>
        <v xml:space="preserve"> -</v>
      </c>
      <c r="CH79" s="54">
        <v>0</v>
      </c>
      <c r="CI79" s="60">
        <v>0</v>
      </c>
      <c r="CJ79" s="60">
        <v>0</v>
      </c>
      <c r="CK79" s="125" t="str">
        <f t="shared" si="54"/>
        <v xml:space="preserve"> -</v>
      </c>
      <c r="CL79" s="378" t="str">
        <f t="shared" si="55"/>
        <v xml:space="preserve"> -</v>
      </c>
      <c r="CM79" s="515">
        <f t="shared" si="56"/>
        <v>0</v>
      </c>
      <c r="CN79" s="516">
        <f t="shared" si="57"/>
        <v>0</v>
      </c>
      <c r="CO79" s="516">
        <f t="shared" si="58"/>
        <v>0</v>
      </c>
      <c r="CP79" s="506" t="str">
        <f t="shared" si="59"/>
        <v xml:space="preserve"> -</v>
      </c>
      <c r="CQ79" s="377" t="str">
        <f t="shared" si="60"/>
        <v xml:space="preserve"> -</v>
      </c>
      <c r="CR79" s="591" t="s">
        <v>1220</v>
      </c>
      <c r="CS79" s="389" t="s">
        <v>1226</v>
      </c>
      <c r="CT79" s="102" t="s">
        <v>1971</v>
      </c>
    </row>
    <row r="80" spans="2:98" ht="45" customHeight="1">
      <c r="B80" s="994"/>
      <c r="C80" s="990"/>
      <c r="D80" s="944"/>
      <c r="E80" s="947"/>
      <c r="F80" s="956"/>
      <c r="G80" s="858"/>
      <c r="H80" s="858"/>
      <c r="I80" s="900"/>
      <c r="J80" s="858"/>
      <c r="K80" s="900"/>
      <c r="L80" s="901"/>
      <c r="M80" s="858"/>
      <c r="N80" s="900"/>
      <c r="O80" s="901"/>
      <c r="P80" s="858"/>
      <c r="Q80" s="900"/>
      <c r="R80" s="901"/>
      <c r="S80" s="858"/>
      <c r="T80" s="900"/>
      <c r="U80" s="896"/>
      <c r="V80" s="860"/>
      <c r="W80" s="845"/>
      <c r="X80" s="883"/>
      <c r="Y80" s="845"/>
      <c r="Z80" s="858"/>
      <c r="AA80" s="845"/>
      <c r="AB80" s="847"/>
      <c r="AC80" s="831"/>
      <c r="AD80" s="795"/>
      <c r="AE80" s="778"/>
      <c r="AF80" s="788"/>
      <c r="AG80" s="778"/>
      <c r="AH80" s="788"/>
      <c r="AI80" s="778"/>
      <c r="AJ80" s="788"/>
      <c r="AK80" s="778"/>
      <c r="AL80" s="788"/>
      <c r="AM80" s="778"/>
      <c r="AN80" s="788"/>
      <c r="AO80" s="950"/>
      <c r="AP80" s="939"/>
      <c r="AQ80" s="448" t="s">
        <v>99</v>
      </c>
      <c r="AR80" s="447">
        <v>0</v>
      </c>
      <c r="AS80" s="27" t="s">
        <v>1296</v>
      </c>
      <c r="AT80" s="40">
        <v>0</v>
      </c>
      <c r="AU80" s="60">
        <v>1</v>
      </c>
      <c r="AV80" s="60">
        <v>1</v>
      </c>
      <c r="AW80" s="413">
        <v>0.25</v>
      </c>
      <c r="AX80" s="60">
        <v>1</v>
      </c>
      <c r="AY80" s="413">
        <v>0.25</v>
      </c>
      <c r="AZ80" s="60">
        <v>1</v>
      </c>
      <c r="BA80" s="415">
        <v>0.25</v>
      </c>
      <c r="BB80" s="47">
        <v>1</v>
      </c>
      <c r="BC80" s="422">
        <v>0.25</v>
      </c>
      <c r="BD80" s="54">
        <v>1</v>
      </c>
      <c r="BE80" s="60">
        <v>1</v>
      </c>
      <c r="BF80" s="60">
        <v>1</v>
      </c>
      <c r="BG80" s="49">
        <v>0</v>
      </c>
      <c r="BH80" s="333">
        <f t="shared" si="35"/>
        <v>1</v>
      </c>
      <c r="BI80" s="453">
        <f t="shared" si="36"/>
        <v>1</v>
      </c>
      <c r="BJ80" s="334">
        <f t="shared" si="37"/>
        <v>1</v>
      </c>
      <c r="BK80" s="453">
        <f t="shared" si="38"/>
        <v>1</v>
      </c>
      <c r="BL80" s="334">
        <f t="shared" si="39"/>
        <v>1</v>
      </c>
      <c r="BM80" s="453">
        <f t="shared" si="40"/>
        <v>1</v>
      </c>
      <c r="BN80" s="334">
        <f t="shared" si="41"/>
        <v>0</v>
      </c>
      <c r="BO80" s="453">
        <f t="shared" si="42"/>
        <v>0</v>
      </c>
      <c r="BP80" s="685">
        <f>+AVERAGE(BD80:BG80)/AU80</f>
        <v>0.75</v>
      </c>
      <c r="BQ80" s="453">
        <f t="shared" si="44"/>
        <v>0.75</v>
      </c>
      <c r="BR80" s="633">
        <f t="shared" si="45"/>
        <v>0.75</v>
      </c>
      <c r="BS80" s="54">
        <v>0</v>
      </c>
      <c r="BT80" s="60">
        <v>0</v>
      </c>
      <c r="BU80" s="60">
        <v>0</v>
      </c>
      <c r="BV80" s="125" t="str">
        <f t="shared" si="48"/>
        <v xml:space="preserve"> -</v>
      </c>
      <c r="BW80" s="378" t="str">
        <f t="shared" si="49"/>
        <v xml:space="preserve"> -</v>
      </c>
      <c r="BX80" s="54">
        <v>0</v>
      </c>
      <c r="BY80" s="60">
        <v>0</v>
      </c>
      <c r="BZ80" s="60">
        <v>0</v>
      </c>
      <c r="CA80" s="125" t="str">
        <f t="shared" si="50"/>
        <v xml:space="preserve"> -</v>
      </c>
      <c r="CB80" s="378" t="str">
        <f t="shared" si="51"/>
        <v xml:space="preserve"> -</v>
      </c>
      <c r="CC80" s="55">
        <v>0</v>
      </c>
      <c r="CD80" s="60">
        <v>0</v>
      </c>
      <c r="CE80" s="60">
        <v>0</v>
      </c>
      <c r="CF80" s="125" t="str">
        <f t="shared" si="52"/>
        <v xml:space="preserve"> -</v>
      </c>
      <c r="CG80" s="378" t="str">
        <f t="shared" si="53"/>
        <v xml:space="preserve"> -</v>
      </c>
      <c r="CH80" s="54">
        <v>250000</v>
      </c>
      <c r="CI80" s="60">
        <v>0</v>
      </c>
      <c r="CJ80" s="60">
        <v>0</v>
      </c>
      <c r="CK80" s="125">
        <f t="shared" si="54"/>
        <v>0</v>
      </c>
      <c r="CL80" s="378" t="str">
        <f t="shared" si="55"/>
        <v xml:space="preserve"> -</v>
      </c>
      <c r="CM80" s="517">
        <f t="shared" si="56"/>
        <v>250000</v>
      </c>
      <c r="CN80" s="518">
        <f t="shared" si="57"/>
        <v>0</v>
      </c>
      <c r="CO80" s="518">
        <f t="shared" si="58"/>
        <v>0</v>
      </c>
      <c r="CP80" s="504">
        <f t="shared" si="59"/>
        <v>0</v>
      </c>
      <c r="CQ80" s="378" t="str">
        <f t="shared" si="60"/>
        <v xml:space="preserve"> -</v>
      </c>
      <c r="CR80" s="591" t="s">
        <v>1220</v>
      </c>
      <c r="CS80" s="389" t="s">
        <v>1226</v>
      </c>
      <c r="CT80" s="102" t="s">
        <v>1971</v>
      </c>
    </row>
    <row r="81" spans="2:98" ht="30" customHeight="1" thickBot="1">
      <c r="B81" s="994"/>
      <c r="C81" s="990"/>
      <c r="D81" s="944"/>
      <c r="E81" s="947"/>
      <c r="F81" s="956"/>
      <c r="G81" s="858"/>
      <c r="H81" s="858"/>
      <c r="I81" s="900"/>
      <c r="J81" s="858"/>
      <c r="K81" s="900"/>
      <c r="L81" s="901"/>
      <c r="M81" s="858"/>
      <c r="N81" s="900"/>
      <c r="O81" s="901"/>
      <c r="P81" s="858"/>
      <c r="Q81" s="900"/>
      <c r="R81" s="901"/>
      <c r="S81" s="858"/>
      <c r="T81" s="900"/>
      <c r="U81" s="896"/>
      <c r="V81" s="860"/>
      <c r="W81" s="845"/>
      <c r="X81" s="883"/>
      <c r="Y81" s="845"/>
      <c r="Z81" s="858"/>
      <c r="AA81" s="845"/>
      <c r="AB81" s="847"/>
      <c r="AC81" s="831"/>
      <c r="AD81" s="795"/>
      <c r="AE81" s="778"/>
      <c r="AF81" s="788"/>
      <c r="AG81" s="778"/>
      <c r="AH81" s="788"/>
      <c r="AI81" s="778"/>
      <c r="AJ81" s="788"/>
      <c r="AK81" s="778"/>
      <c r="AL81" s="788"/>
      <c r="AM81" s="778"/>
      <c r="AN81" s="788"/>
      <c r="AO81" s="953"/>
      <c r="AP81" s="942"/>
      <c r="AQ81" s="30" t="s">
        <v>100</v>
      </c>
      <c r="AR81" s="10">
        <v>2210302</v>
      </c>
      <c r="AS81" s="30" t="s">
        <v>1297</v>
      </c>
      <c r="AT81" s="45">
        <v>0</v>
      </c>
      <c r="AU81" s="92">
        <v>2</v>
      </c>
      <c r="AV81" s="92">
        <v>0</v>
      </c>
      <c r="AW81" s="423">
        <f t="shared" si="47"/>
        <v>0</v>
      </c>
      <c r="AX81" s="92">
        <v>1</v>
      </c>
      <c r="AY81" s="423">
        <f t="shared" si="61"/>
        <v>0.5</v>
      </c>
      <c r="AZ81" s="92">
        <v>1</v>
      </c>
      <c r="BA81" s="424">
        <f t="shared" si="62"/>
        <v>0.5</v>
      </c>
      <c r="BB81" s="51">
        <v>0</v>
      </c>
      <c r="BC81" s="425">
        <f t="shared" si="63"/>
        <v>0</v>
      </c>
      <c r="BD81" s="62">
        <v>0</v>
      </c>
      <c r="BE81" s="92">
        <v>1</v>
      </c>
      <c r="BF81" s="92">
        <v>1</v>
      </c>
      <c r="BG81" s="70">
        <v>0</v>
      </c>
      <c r="BH81" s="331" t="str">
        <f t="shared" si="35"/>
        <v xml:space="preserve"> -</v>
      </c>
      <c r="BI81" s="457" t="str">
        <f t="shared" si="36"/>
        <v xml:space="preserve"> -</v>
      </c>
      <c r="BJ81" s="332">
        <f t="shared" si="37"/>
        <v>1</v>
      </c>
      <c r="BK81" s="457">
        <f t="shared" si="38"/>
        <v>1</v>
      </c>
      <c r="BL81" s="332">
        <f t="shared" si="39"/>
        <v>1</v>
      </c>
      <c r="BM81" s="457">
        <f t="shared" si="40"/>
        <v>1</v>
      </c>
      <c r="BN81" s="332" t="str">
        <f t="shared" si="41"/>
        <v xml:space="preserve"> -</v>
      </c>
      <c r="BO81" s="457" t="str">
        <f t="shared" si="42"/>
        <v xml:space="preserve"> -</v>
      </c>
      <c r="BP81" s="686">
        <f t="shared" ref="BP81" si="65">+SUM(BD81:BG81)/AU81</f>
        <v>1</v>
      </c>
      <c r="BQ81" s="457">
        <f t="shared" si="44"/>
        <v>1</v>
      </c>
      <c r="BR81" s="634">
        <f t="shared" si="45"/>
        <v>1</v>
      </c>
      <c r="BS81" s="62">
        <v>0</v>
      </c>
      <c r="BT81" s="92">
        <v>0</v>
      </c>
      <c r="BU81" s="92">
        <v>0</v>
      </c>
      <c r="BV81" s="148" t="str">
        <f t="shared" si="48"/>
        <v xml:space="preserve"> -</v>
      </c>
      <c r="BW81" s="385" t="str">
        <f t="shared" si="49"/>
        <v xml:space="preserve"> -</v>
      </c>
      <c r="BX81" s="62">
        <v>639325</v>
      </c>
      <c r="BY81" s="92">
        <v>633955</v>
      </c>
      <c r="BZ81" s="92">
        <v>0</v>
      </c>
      <c r="CA81" s="148">
        <f t="shared" si="50"/>
        <v>0.99160051616939737</v>
      </c>
      <c r="CB81" s="385" t="str">
        <f t="shared" si="51"/>
        <v xml:space="preserve"> -</v>
      </c>
      <c r="CC81" s="63">
        <v>652198</v>
      </c>
      <c r="CD81" s="92">
        <v>49996</v>
      </c>
      <c r="CE81" s="92">
        <v>0</v>
      </c>
      <c r="CF81" s="148">
        <f t="shared" si="52"/>
        <v>7.6657702108868783E-2</v>
      </c>
      <c r="CG81" s="385" t="str">
        <f t="shared" si="53"/>
        <v xml:space="preserve"> -</v>
      </c>
      <c r="CH81" s="62">
        <v>0</v>
      </c>
      <c r="CI81" s="92">
        <v>0</v>
      </c>
      <c r="CJ81" s="92">
        <v>0</v>
      </c>
      <c r="CK81" s="148" t="str">
        <f t="shared" si="54"/>
        <v xml:space="preserve"> -</v>
      </c>
      <c r="CL81" s="385" t="str">
        <f t="shared" si="55"/>
        <v xml:space="preserve"> -</v>
      </c>
      <c r="CM81" s="526">
        <f t="shared" si="56"/>
        <v>1291523</v>
      </c>
      <c r="CN81" s="527">
        <f t="shared" si="57"/>
        <v>683951</v>
      </c>
      <c r="CO81" s="527">
        <f t="shared" si="58"/>
        <v>0</v>
      </c>
      <c r="CP81" s="513">
        <f t="shared" si="59"/>
        <v>0.52956935339130629</v>
      </c>
      <c r="CQ81" s="387" t="str">
        <f t="shared" si="60"/>
        <v xml:space="preserve"> -</v>
      </c>
      <c r="CR81" s="593" t="s">
        <v>1220</v>
      </c>
      <c r="CS81" s="390" t="s">
        <v>1226</v>
      </c>
      <c r="CT81" s="107" t="s">
        <v>1971</v>
      </c>
    </row>
    <row r="82" spans="2:98" ht="44" customHeight="1">
      <c r="B82" s="994"/>
      <c r="C82" s="990"/>
      <c r="D82" s="944"/>
      <c r="E82" s="947"/>
      <c r="F82" s="956"/>
      <c r="G82" s="858"/>
      <c r="H82" s="858"/>
      <c r="I82" s="900"/>
      <c r="J82" s="858"/>
      <c r="K82" s="900"/>
      <c r="L82" s="901"/>
      <c r="M82" s="858"/>
      <c r="N82" s="900"/>
      <c r="O82" s="901"/>
      <c r="P82" s="858"/>
      <c r="Q82" s="900"/>
      <c r="R82" s="901"/>
      <c r="S82" s="858"/>
      <c r="T82" s="900"/>
      <c r="U82" s="896"/>
      <c r="V82" s="860"/>
      <c r="W82" s="845"/>
      <c r="X82" s="883"/>
      <c r="Y82" s="845"/>
      <c r="Z82" s="858"/>
      <c r="AA82" s="845"/>
      <c r="AB82" s="847"/>
      <c r="AC82" s="831"/>
      <c r="AD82" s="795"/>
      <c r="AE82" s="778"/>
      <c r="AF82" s="788"/>
      <c r="AG82" s="778"/>
      <c r="AH82" s="788"/>
      <c r="AI82" s="778"/>
      <c r="AJ82" s="788"/>
      <c r="AK82" s="778"/>
      <c r="AL82" s="788"/>
      <c r="AM82" s="778"/>
      <c r="AN82" s="788"/>
      <c r="AO82" s="949">
        <f>+RESUMEN!J20</f>
        <v>0.63833333333333331</v>
      </c>
      <c r="AP82" s="938" t="s">
        <v>158</v>
      </c>
      <c r="AQ82" s="248" t="s">
        <v>101</v>
      </c>
      <c r="AR82" s="285">
        <v>0</v>
      </c>
      <c r="AS82" s="28" t="s">
        <v>1298</v>
      </c>
      <c r="AT82" s="41">
        <v>0</v>
      </c>
      <c r="AU82" s="59">
        <v>1</v>
      </c>
      <c r="AV82" s="59">
        <v>1</v>
      </c>
      <c r="AW82" s="419">
        <v>0.25</v>
      </c>
      <c r="AX82" s="59">
        <v>1</v>
      </c>
      <c r="AY82" s="419">
        <v>0.25</v>
      </c>
      <c r="AZ82" s="59">
        <v>1</v>
      </c>
      <c r="BA82" s="420">
        <v>0.25</v>
      </c>
      <c r="BB82" s="48">
        <v>1</v>
      </c>
      <c r="BC82" s="420">
        <v>0.25</v>
      </c>
      <c r="BD82" s="52">
        <v>0</v>
      </c>
      <c r="BE82" s="90">
        <v>1</v>
      </c>
      <c r="BF82" s="90">
        <v>0.83</v>
      </c>
      <c r="BG82" s="69">
        <v>0</v>
      </c>
      <c r="BH82" s="458">
        <f t="shared" si="35"/>
        <v>0</v>
      </c>
      <c r="BI82" s="459">
        <f t="shared" si="36"/>
        <v>0</v>
      </c>
      <c r="BJ82" s="460">
        <f t="shared" si="37"/>
        <v>1</v>
      </c>
      <c r="BK82" s="459">
        <f t="shared" si="38"/>
        <v>1</v>
      </c>
      <c r="BL82" s="460">
        <f t="shared" si="39"/>
        <v>0.83</v>
      </c>
      <c r="BM82" s="459">
        <f t="shared" si="40"/>
        <v>0.83</v>
      </c>
      <c r="BN82" s="460">
        <f t="shared" si="41"/>
        <v>0</v>
      </c>
      <c r="BO82" s="459">
        <f t="shared" si="42"/>
        <v>0</v>
      </c>
      <c r="BP82" s="687">
        <f t="shared" si="43"/>
        <v>0.45750000000000002</v>
      </c>
      <c r="BQ82" s="459">
        <f t="shared" si="44"/>
        <v>0.45750000000000002</v>
      </c>
      <c r="BR82" s="635">
        <f t="shared" si="45"/>
        <v>0.45750000000000002</v>
      </c>
      <c r="BS82" s="61">
        <v>0</v>
      </c>
      <c r="BT82" s="59">
        <v>0</v>
      </c>
      <c r="BU82" s="59">
        <v>0</v>
      </c>
      <c r="BV82" s="145" t="str">
        <f t="shared" si="48"/>
        <v xml:space="preserve"> -</v>
      </c>
      <c r="BW82" s="377" t="str">
        <f t="shared" si="49"/>
        <v xml:space="preserve"> -</v>
      </c>
      <c r="BX82" s="58">
        <v>0</v>
      </c>
      <c r="BY82" s="59">
        <v>0</v>
      </c>
      <c r="BZ82" s="59">
        <v>0</v>
      </c>
      <c r="CA82" s="145" t="str">
        <f t="shared" si="50"/>
        <v xml:space="preserve"> -</v>
      </c>
      <c r="CB82" s="377" t="str">
        <f t="shared" si="51"/>
        <v xml:space="preserve"> -</v>
      </c>
      <c r="CC82" s="61">
        <v>49400</v>
      </c>
      <c r="CD82" s="59">
        <v>48200</v>
      </c>
      <c r="CE82" s="59">
        <v>0</v>
      </c>
      <c r="CF82" s="145">
        <f t="shared" si="52"/>
        <v>0.97570850202429149</v>
      </c>
      <c r="CG82" s="377" t="str">
        <f t="shared" si="53"/>
        <v xml:space="preserve"> -</v>
      </c>
      <c r="CH82" s="58">
        <v>200000</v>
      </c>
      <c r="CI82" s="59">
        <v>0</v>
      </c>
      <c r="CJ82" s="59">
        <v>0</v>
      </c>
      <c r="CK82" s="145">
        <f t="shared" si="54"/>
        <v>0</v>
      </c>
      <c r="CL82" s="377" t="str">
        <f t="shared" si="55"/>
        <v xml:space="preserve"> -</v>
      </c>
      <c r="CM82" s="515">
        <f t="shared" si="56"/>
        <v>249400</v>
      </c>
      <c r="CN82" s="516">
        <f t="shared" si="57"/>
        <v>48200</v>
      </c>
      <c r="CO82" s="516">
        <f t="shared" si="58"/>
        <v>0</v>
      </c>
      <c r="CP82" s="506">
        <f t="shared" si="59"/>
        <v>0.19326383319967924</v>
      </c>
      <c r="CQ82" s="377" t="str">
        <f t="shared" si="60"/>
        <v xml:space="preserve"> -</v>
      </c>
      <c r="CR82" s="594" t="s">
        <v>1220</v>
      </c>
      <c r="CS82" s="372" t="s">
        <v>1252</v>
      </c>
      <c r="CT82" s="101" t="s">
        <v>1973</v>
      </c>
    </row>
    <row r="83" spans="2:98" ht="30" customHeight="1">
      <c r="B83" s="994"/>
      <c r="C83" s="990"/>
      <c r="D83" s="944"/>
      <c r="E83" s="947"/>
      <c r="F83" s="956"/>
      <c r="G83" s="858"/>
      <c r="H83" s="858"/>
      <c r="I83" s="900"/>
      <c r="J83" s="858"/>
      <c r="K83" s="900"/>
      <c r="L83" s="901"/>
      <c r="M83" s="858"/>
      <c r="N83" s="900"/>
      <c r="O83" s="901"/>
      <c r="P83" s="858"/>
      <c r="Q83" s="900"/>
      <c r="R83" s="901"/>
      <c r="S83" s="858"/>
      <c r="T83" s="900"/>
      <c r="U83" s="896"/>
      <c r="V83" s="860"/>
      <c r="W83" s="845"/>
      <c r="X83" s="883"/>
      <c r="Y83" s="845"/>
      <c r="Z83" s="858"/>
      <c r="AA83" s="845"/>
      <c r="AB83" s="847"/>
      <c r="AC83" s="831"/>
      <c r="AD83" s="795"/>
      <c r="AE83" s="778"/>
      <c r="AF83" s="788"/>
      <c r="AG83" s="778"/>
      <c r="AH83" s="788"/>
      <c r="AI83" s="778"/>
      <c r="AJ83" s="788"/>
      <c r="AK83" s="778"/>
      <c r="AL83" s="788"/>
      <c r="AM83" s="778"/>
      <c r="AN83" s="788"/>
      <c r="AO83" s="950"/>
      <c r="AP83" s="939"/>
      <c r="AQ83" s="230" t="s">
        <v>102</v>
      </c>
      <c r="AR83" s="231" t="s">
        <v>1217</v>
      </c>
      <c r="AS83" s="27" t="s">
        <v>1299</v>
      </c>
      <c r="AT83" s="40">
        <v>0</v>
      </c>
      <c r="AU83" s="60">
        <v>1</v>
      </c>
      <c r="AV83" s="60">
        <v>1</v>
      </c>
      <c r="AW83" s="413">
        <v>0.25</v>
      </c>
      <c r="AX83" s="60">
        <v>1</v>
      </c>
      <c r="AY83" s="413">
        <v>0.25</v>
      </c>
      <c r="AZ83" s="60">
        <v>1</v>
      </c>
      <c r="BA83" s="415">
        <v>0.25</v>
      </c>
      <c r="BB83" s="47">
        <v>1</v>
      </c>
      <c r="BC83" s="415">
        <v>0.25</v>
      </c>
      <c r="BD83" s="54">
        <v>1</v>
      </c>
      <c r="BE83" s="60">
        <v>1</v>
      </c>
      <c r="BF83" s="60">
        <v>0.83</v>
      </c>
      <c r="BG83" s="49">
        <v>0</v>
      </c>
      <c r="BH83" s="333">
        <f t="shared" si="35"/>
        <v>1</v>
      </c>
      <c r="BI83" s="453">
        <f t="shared" si="36"/>
        <v>1</v>
      </c>
      <c r="BJ83" s="334">
        <f t="shared" si="37"/>
        <v>1</v>
      </c>
      <c r="BK83" s="453">
        <f t="shared" si="38"/>
        <v>1</v>
      </c>
      <c r="BL83" s="334">
        <f t="shared" si="39"/>
        <v>0.83</v>
      </c>
      <c r="BM83" s="453">
        <f t="shared" si="40"/>
        <v>0.83</v>
      </c>
      <c r="BN83" s="334">
        <f t="shared" si="41"/>
        <v>0</v>
      </c>
      <c r="BO83" s="453">
        <f t="shared" si="42"/>
        <v>0</v>
      </c>
      <c r="BP83" s="685">
        <f t="shared" si="43"/>
        <v>0.70750000000000002</v>
      </c>
      <c r="BQ83" s="453">
        <f t="shared" si="44"/>
        <v>0.70750000000000002</v>
      </c>
      <c r="BR83" s="633">
        <f t="shared" si="45"/>
        <v>0.70750000000000002</v>
      </c>
      <c r="BS83" s="55">
        <v>0</v>
      </c>
      <c r="BT83" s="60">
        <v>0</v>
      </c>
      <c r="BU83" s="60">
        <v>0</v>
      </c>
      <c r="BV83" s="125" t="str">
        <f t="shared" si="48"/>
        <v xml:space="preserve"> -</v>
      </c>
      <c r="BW83" s="378" t="str">
        <f t="shared" si="49"/>
        <v xml:space="preserve"> -</v>
      </c>
      <c r="BX83" s="54">
        <v>0</v>
      </c>
      <c r="BY83" s="60">
        <v>0</v>
      </c>
      <c r="BZ83" s="60">
        <v>0</v>
      </c>
      <c r="CA83" s="125" t="str">
        <f t="shared" si="50"/>
        <v xml:space="preserve"> -</v>
      </c>
      <c r="CB83" s="378" t="str">
        <f t="shared" si="51"/>
        <v xml:space="preserve"> -</v>
      </c>
      <c r="CC83" s="55">
        <v>25000</v>
      </c>
      <c r="CD83" s="60">
        <v>25000</v>
      </c>
      <c r="CE83" s="60">
        <v>0</v>
      </c>
      <c r="CF83" s="125">
        <f t="shared" si="52"/>
        <v>1</v>
      </c>
      <c r="CG83" s="378" t="str">
        <f t="shared" si="53"/>
        <v xml:space="preserve"> -</v>
      </c>
      <c r="CH83" s="54">
        <v>0</v>
      </c>
      <c r="CI83" s="60">
        <v>0</v>
      </c>
      <c r="CJ83" s="60">
        <v>0</v>
      </c>
      <c r="CK83" s="125" t="str">
        <f t="shared" si="54"/>
        <v xml:space="preserve"> -</v>
      </c>
      <c r="CL83" s="378" t="str">
        <f t="shared" si="55"/>
        <v xml:space="preserve"> -</v>
      </c>
      <c r="CM83" s="515">
        <f t="shared" si="56"/>
        <v>25000</v>
      </c>
      <c r="CN83" s="516">
        <f t="shared" si="57"/>
        <v>25000</v>
      </c>
      <c r="CO83" s="516">
        <f t="shared" si="58"/>
        <v>0</v>
      </c>
      <c r="CP83" s="506">
        <f t="shared" si="59"/>
        <v>1</v>
      </c>
      <c r="CQ83" s="377" t="str">
        <f t="shared" si="60"/>
        <v xml:space="preserve"> -</v>
      </c>
      <c r="CR83" s="591" t="s">
        <v>1220</v>
      </c>
      <c r="CS83" s="99" t="s">
        <v>1252</v>
      </c>
      <c r="CT83" s="102" t="s">
        <v>1973</v>
      </c>
    </row>
    <row r="84" spans="2:98" ht="30" customHeight="1" thickBot="1">
      <c r="B84" s="994"/>
      <c r="C84" s="990"/>
      <c r="D84" s="944"/>
      <c r="E84" s="947"/>
      <c r="F84" s="956"/>
      <c r="G84" s="858"/>
      <c r="H84" s="858"/>
      <c r="I84" s="900"/>
      <c r="J84" s="858"/>
      <c r="K84" s="900"/>
      <c r="L84" s="901"/>
      <c r="M84" s="858"/>
      <c r="N84" s="900"/>
      <c r="O84" s="901"/>
      <c r="P84" s="858"/>
      <c r="Q84" s="900"/>
      <c r="R84" s="901"/>
      <c r="S84" s="858"/>
      <c r="T84" s="900"/>
      <c r="U84" s="896"/>
      <c r="V84" s="860"/>
      <c r="W84" s="845"/>
      <c r="X84" s="883"/>
      <c r="Y84" s="845"/>
      <c r="Z84" s="858"/>
      <c r="AA84" s="845"/>
      <c r="AB84" s="847"/>
      <c r="AC84" s="831"/>
      <c r="AD84" s="795"/>
      <c r="AE84" s="778"/>
      <c r="AF84" s="788"/>
      <c r="AG84" s="778"/>
      <c r="AH84" s="788"/>
      <c r="AI84" s="778"/>
      <c r="AJ84" s="788"/>
      <c r="AK84" s="778"/>
      <c r="AL84" s="788"/>
      <c r="AM84" s="778"/>
      <c r="AN84" s="788"/>
      <c r="AO84" s="951"/>
      <c r="AP84" s="940"/>
      <c r="AQ84" s="250" t="s">
        <v>103</v>
      </c>
      <c r="AR84" s="277">
        <v>0</v>
      </c>
      <c r="AS84" s="29" t="s">
        <v>1300</v>
      </c>
      <c r="AT84" s="44">
        <v>0</v>
      </c>
      <c r="AU84" s="105">
        <v>1</v>
      </c>
      <c r="AV84" s="105">
        <v>1</v>
      </c>
      <c r="AW84" s="416">
        <v>0.25</v>
      </c>
      <c r="AX84" s="105">
        <v>1</v>
      </c>
      <c r="AY84" s="416">
        <v>0.25</v>
      </c>
      <c r="AZ84" s="105">
        <v>1</v>
      </c>
      <c r="BA84" s="417">
        <v>0.25</v>
      </c>
      <c r="BB84" s="50">
        <v>1</v>
      </c>
      <c r="BC84" s="417">
        <v>0.25</v>
      </c>
      <c r="BD84" s="56">
        <v>1</v>
      </c>
      <c r="BE84" s="105">
        <v>1</v>
      </c>
      <c r="BF84" s="105">
        <v>1</v>
      </c>
      <c r="BG84" s="72">
        <v>0</v>
      </c>
      <c r="BH84" s="455">
        <f t="shared" si="35"/>
        <v>1</v>
      </c>
      <c r="BI84" s="456">
        <f t="shared" si="36"/>
        <v>1</v>
      </c>
      <c r="BJ84" s="365">
        <f t="shared" si="37"/>
        <v>1</v>
      </c>
      <c r="BK84" s="456">
        <f t="shared" si="38"/>
        <v>1</v>
      </c>
      <c r="BL84" s="365">
        <f t="shared" si="39"/>
        <v>1</v>
      </c>
      <c r="BM84" s="456">
        <f t="shared" si="40"/>
        <v>1</v>
      </c>
      <c r="BN84" s="365">
        <f t="shared" si="41"/>
        <v>0</v>
      </c>
      <c r="BO84" s="456">
        <f t="shared" si="42"/>
        <v>0</v>
      </c>
      <c r="BP84" s="688">
        <f t="shared" si="43"/>
        <v>0.75</v>
      </c>
      <c r="BQ84" s="456">
        <f t="shared" si="44"/>
        <v>0.75</v>
      </c>
      <c r="BR84" s="636">
        <f t="shared" si="45"/>
        <v>0.75</v>
      </c>
      <c r="BS84" s="57">
        <v>19000</v>
      </c>
      <c r="BT84" s="105">
        <v>19000</v>
      </c>
      <c r="BU84" s="105">
        <v>0</v>
      </c>
      <c r="BV84" s="147">
        <f t="shared" si="48"/>
        <v>1</v>
      </c>
      <c r="BW84" s="381" t="str">
        <f t="shared" si="49"/>
        <v xml:space="preserve"> -</v>
      </c>
      <c r="BX84" s="56">
        <v>57000</v>
      </c>
      <c r="BY84" s="105">
        <v>57000</v>
      </c>
      <c r="BZ84" s="105">
        <v>0</v>
      </c>
      <c r="CA84" s="147">
        <f t="shared" si="50"/>
        <v>1</v>
      </c>
      <c r="CB84" s="381" t="str">
        <f t="shared" si="51"/>
        <v xml:space="preserve"> -</v>
      </c>
      <c r="CC84" s="57">
        <v>37000</v>
      </c>
      <c r="CD84" s="105">
        <v>35171</v>
      </c>
      <c r="CE84" s="105">
        <v>0</v>
      </c>
      <c r="CF84" s="147">
        <f t="shared" si="52"/>
        <v>0.95056756756756755</v>
      </c>
      <c r="CG84" s="381" t="str">
        <f t="shared" si="53"/>
        <v xml:space="preserve"> -</v>
      </c>
      <c r="CH84" s="56">
        <v>300000</v>
      </c>
      <c r="CI84" s="105">
        <v>0</v>
      </c>
      <c r="CJ84" s="105">
        <v>0</v>
      </c>
      <c r="CK84" s="147">
        <f t="shared" si="54"/>
        <v>0</v>
      </c>
      <c r="CL84" s="381" t="str">
        <f t="shared" si="55"/>
        <v xml:space="preserve"> -</v>
      </c>
      <c r="CM84" s="519">
        <f t="shared" si="56"/>
        <v>413000</v>
      </c>
      <c r="CN84" s="520">
        <f t="shared" si="57"/>
        <v>111171</v>
      </c>
      <c r="CO84" s="520">
        <f t="shared" si="58"/>
        <v>0</v>
      </c>
      <c r="CP84" s="507">
        <f t="shared" si="59"/>
        <v>0.26917917675544795</v>
      </c>
      <c r="CQ84" s="381" t="str">
        <f t="shared" si="60"/>
        <v xml:space="preserve"> -</v>
      </c>
      <c r="CR84" s="592" t="s">
        <v>1220</v>
      </c>
      <c r="CS84" s="371" t="s">
        <v>1226</v>
      </c>
      <c r="CT84" s="103" t="s">
        <v>1973</v>
      </c>
    </row>
    <row r="85" spans="2:98" ht="30" customHeight="1">
      <c r="B85" s="994"/>
      <c r="C85" s="990"/>
      <c r="D85" s="944"/>
      <c r="E85" s="947"/>
      <c r="F85" s="956"/>
      <c r="G85" s="858"/>
      <c r="H85" s="858"/>
      <c r="I85" s="900"/>
      <c r="J85" s="858"/>
      <c r="K85" s="900"/>
      <c r="L85" s="901"/>
      <c r="M85" s="858"/>
      <c r="N85" s="900"/>
      <c r="O85" s="901"/>
      <c r="P85" s="858"/>
      <c r="Q85" s="900"/>
      <c r="R85" s="901"/>
      <c r="S85" s="858"/>
      <c r="T85" s="900"/>
      <c r="U85" s="896"/>
      <c r="V85" s="860"/>
      <c r="W85" s="845"/>
      <c r="X85" s="883"/>
      <c r="Y85" s="845"/>
      <c r="Z85" s="858"/>
      <c r="AA85" s="845"/>
      <c r="AB85" s="847"/>
      <c r="AC85" s="831"/>
      <c r="AD85" s="795"/>
      <c r="AE85" s="778"/>
      <c r="AF85" s="788"/>
      <c r="AG85" s="778"/>
      <c r="AH85" s="788"/>
      <c r="AI85" s="778"/>
      <c r="AJ85" s="788"/>
      <c r="AK85" s="778"/>
      <c r="AL85" s="788"/>
      <c r="AM85" s="778"/>
      <c r="AN85" s="788"/>
      <c r="AO85" s="952">
        <f>+RESUMEN!J21</f>
        <v>0.63291111111111109</v>
      </c>
      <c r="AP85" s="941" t="s">
        <v>159</v>
      </c>
      <c r="AQ85" s="245" t="s">
        <v>104</v>
      </c>
      <c r="AR85" s="275">
        <v>2210526</v>
      </c>
      <c r="AS85" s="26" t="s">
        <v>1301</v>
      </c>
      <c r="AT85" s="39">
        <v>2</v>
      </c>
      <c r="AU85" s="90">
        <v>2</v>
      </c>
      <c r="AV85" s="90">
        <v>2</v>
      </c>
      <c r="AW85" s="412">
        <v>0.25</v>
      </c>
      <c r="AX85" s="90">
        <v>2</v>
      </c>
      <c r="AY85" s="412">
        <v>0.25</v>
      </c>
      <c r="AZ85" s="90">
        <v>2</v>
      </c>
      <c r="BA85" s="414">
        <v>0.25</v>
      </c>
      <c r="BB85" s="46">
        <v>2</v>
      </c>
      <c r="BC85" s="421">
        <v>0.25</v>
      </c>
      <c r="BD85" s="52">
        <v>2</v>
      </c>
      <c r="BE85" s="90">
        <v>2</v>
      </c>
      <c r="BF85" s="90">
        <v>2</v>
      </c>
      <c r="BG85" s="46">
        <v>0</v>
      </c>
      <c r="BH85" s="329">
        <f t="shared" si="35"/>
        <v>1</v>
      </c>
      <c r="BI85" s="452">
        <f t="shared" si="36"/>
        <v>1</v>
      </c>
      <c r="BJ85" s="330">
        <f t="shared" si="37"/>
        <v>1</v>
      </c>
      <c r="BK85" s="452">
        <f t="shared" si="38"/>
        <v>1</v>
      </c>
      <c r="BL85" s="330">
        <f t="shared" si="39"/>
        <v>1</v>
      </c>
      <c r="BM85" s="452">
        <f t="shared" si="40"/>
        <v>1</v>
      </c>
      <c r="BN85" s="330">
        <f t="shared" si="41"/>
        <v>0</v>
      </c>
      <c r="BO85" s="452">
        <f t="shared" si="42"/>
        <v>0</v>
      </c>
      <c r="BP85" s="684">
        <f t="shared" si="43"/>
        <v>0.75</v>
      </c>
      <c r="BQ85" s="452">
        <f t="shared" si="44"/>
        <v>0.75</v>
      </c>
      <c r="BR85" s="632">
        <f t="shared" si="45"/>
        <v>0.75</v>
      </c>
      <c r="BS85" s="52">
        <v>600000</v>
      </c>
      <c r="BT85" s="90">
        <v>600000</v>
      </c>
      <c r="BU85" s="90">
        <v>0</v>
      </c>
      <c r="BV85" s="146">
        <f t="shared" si="48"/>
        <v>1</v>
      </c>
      <c r="BW85" s="384" t="str">
        <f t="shared" si="49"/>
        <v xml:space="preserve"> -</v>
      </c>
      <c r="BX85" s="52">
        <v>600000</v>
      </c>
      <c r="BY85" s="90">
        <v>0</v>
      </c>
      <c r="BZ85" s="90">
        <v>0</v>
      </c>
      <c r="CA85" s="146">
        <f t="shared" si="50"/>
        <v>0</v>
      </c>
      <c r="CB85" s="384" t="str">
        <f t="shared" si="51"/>
        <v xml:space="preserve"> -</v>
      </c>
      <c r="CC85" s="53">
        <v>430000</v>
      </c>
      <c r="CD85" s="90">
        <v>430000</v>
      </c>
      <c r="CE85" s="90">
        <v>0</v>
      </c>
      <c r="CF85" s="146">
        <f t="shared" si="52"/>
        <v>1</v>
      </c>
      <c r="CG85" s="384" t="str">
        <f t="shared" si="53"/>
        <v xml:space="preserve"> -</v>
      </c>
      <c r="CH85" s="52">
        <v>1000000</v>
      </c>
      <c r="CI85" s="90">
        <v>0</v>
      </c>
      <c r="CJ85" s="90">
        <v>0</v>
      </c>
      <c r="CK85" s="146">
        <f t="shared" si="54"/>
        <v>0</v>
      </c>
      <c r="CL85" s="384" t="str">
        <f t="shared" si="55"/>
        <v xml:space="preserve"> -</v>
      </c>
      <c r="CM85" s="521">
        <f t="shared" si="56"/>
        <v>2630000</v>
      </c>
      <c r="CN85" s="522">
        <f t="shared" si="57"/>
        <v>1030000</v>
      </c>
      <c r="CO85" s="522">
        <f t="shared" si="58"/>
        <v>0</v>
      </c>
      <c r="CP85" s="503">
        <f t="shared" si="59"/>
        <v>0.39163498098859317</v>
      </c>
      <c r="CQ85" s="384" t="str">
        <f t="shared" si="60"/>
        <v xml:space="preserve"> -</v>
      </c>
      <c r="CR85" s="590" t="s">
        <v>1220</v>
      </c>
      <c r="CS85" s="388" t="s">
        <v>1226</v>
      </c>
      <c r="CT85" s="75" t="s">
        <v>1971</v>
      </c>
    </row>
    <row r="86" spans="2:98" ht="30" customHeight="1">
      <c r="B86" s="994"/>
      <c r="C86" s="990"/>
      <c r="D86" s="944"/>
      <c r="E86" s="947"/>
      <c r="F86" s="956"/>
      <c r="G86" s="858"/>
      <c r="H86" s="858"/>
      <c r="I86" s="900"/>
      <c r="J86" s="858"/>
      <c r="K86" s="900"/>
      <c r="L86" s="901"/>
      <c r="M86" s="858"/>
      <c r="N86" s="900"/>
      <c r="O86" s="901"/>
      <c r="P86" s="858"/>
      <c r="Q86" s="900"/>
      <c r="R86" s="901"/>
      <c r="S86" s="858"/>
      <c r="T86" s="900"/>
      <c r="U86" s="896"/>
      <c r="V86" s="860"/>
      <c r="W86" s="845"/>
      <c r="X86" s="883"/>
      <c r="Y86" s="845"/>
      <c r="Z86" s="858"/>
      <c r="AA86" s="845"/>
      <c r="AB86" s="847"/>
      <c r="AC86" s="831"/>
      <c r="AD86" s="795"/>
      <c r="AE86" s="778"/>
      <c r="AF86" s="788"/>
      <c r="AG86" s="778"/>
      <c r="AH86" s="788"/>
      <c r="AI86" s="778"/>
      <c r="AJ86" s="788"/>
      <c r="AK86" s="778"/>
      <c r="AL86" s="788"/>
      <c r="AM86" s="778"/>
      <c r="AN86" s="788"/>
      <c r="AO86" s="950"/>
      <c r="AP86" s="939"/>
      <c r="AQ86" s="300" t="s">
        <v>105</v>
      </c>
      <c r="AR86" s="276">
        <v>2210527</v>
      </c>
      <c r="AS86" s="27" t="s">
        <v>1302</v>
      </c>
      <c r="AT86" s="40">
        <v>1</v>
      </c>
      <c r="AU86" s="60">
        <v>1</v>
      </c>
      <c r="AV86" s="60">
        <v>1</v>
      </c>
      <c r="AW86" s="413">
        <v>0.25</v>
      </c>
      <c r="AX86" s="60">
        <v>1</v>
      </c>
      <c r="AY86" s="413">
        <v>0.25</v>
      </c>
      <c r="AZ86" s="60">
        <v>1</v>
      </c>
      <c r="BA86" s="415">
        <v>0.25</v>
      </c>
      <c r="BB86" s="47">
        <v>1</v>
      </c>
      <c r="BC86" s="422">
        <v>0.25</v>
      </c>
      <c r="BD86" s="54">
        <v>1</v>
      </c>
      <c r="BE86" s="60">
        <v>1</v>
      </c>
      <c r="BF86" s="60">
        <v>1</v>
      </c>
      <c r="BG86" s="47">
        <v>0</v>
      </c>
      <c r="BH86" s="333">
        <f t="shared" si="35"/>
        <v>1</v>
      </c>
      <c r="BI86" s="453">
        <f t="shared" si="36"/>
        <v>1</v>
      </c>
      <c r="BJ86" s="334">
        <f t="shared" si="37"/>
        <v>1</v>
      </c>
      <c r="BK86" s="453">
        <f t="shared" si="38"/>
        <v>1</v>
      </c>
      <c r="BL86" s="334">
        <f t="shared" si="39"/>
        <v>1</v>
      </c>
      <c r="BM86" s="453">
        <f t="shared" si="40"/>
        <v>1</v>
      </c>
      <c r="BN86" s="334">
        <f t="shared" si="41"/>
        <v>0</v>
      </c>
      <c r="BO86" s="453">
        <f t="shared" si="42"/>
        <v>0</v>
      </c>
      <c r="BP86" s="685">
        <f t="shared" si="43"/>
        <v>0.75</v>
      </c>
      <c r="BQ86" s="453">
        <f t="shared" si="44"/>
        <v>0.75</v>
      </c>
      <c r="BR86" s="633">
        <f t="shared" si="45"/>
        <v>0.75</v>
      </c>
      <c r="BS86" s="54">
        <v>0</v>
      </c>
      <c r="BT86" s="60">
        <v>0</v>
      </c>
      <c r="BU86" s="60">
        <v>0</v>
      </c>
      <c r="BV86" s="125" t="str">
        <f t="shared" si="48"/>
        <v xml:space="preserve"> -</v>
      </c>
      <c r="BW86" s="378" t="str">
        <f t="shared" si="49"/>
        <v xml:space="preserve"> -</v>
      </c>
      <c r="BX86" s="54">
        <v>53052</v>
      </c>
      <c r="BY86" s="60">
        <v>49573</v>
      </c>
      <c r="BZ86" s="60">
        <v>0</v>
      </c>
      <c r="CA86" s="125">
        <f t="shared" si="50"/>
        <v>0.93442283043052099</v>
      </c>
      <c r="CB86" s="378" t="str">
        <f t="shared" si="51"/>
        <v xml:space="preserve"> -</v>
      </c>
      <c r="CC86" s="55">
        <v>0</v>
      </c>
      <c r="CD86" s="60">
        <v>0</v>
      </c>
      <c r="CE86" s="60">
        <v>0</v>
      </c>
      <c r="CF86" s="125" t="str">
        <f t="shared" si="52"/>
        <v xml:space="preserve"> -</v>
      </c>
      <c r="CG86" s="378" t="str">
        <f t="shared" si="53"/>
        <v xml:space="preserve"> -</v>
      </c>
      <c r="CH86" s="54">
        <v>300000</v>
      </c>
      <c r="CI86" s="60">
        <v>0</v>
      </c>
      <c r="CJ86" s="60">
        <v>0</v>
      </c>
      <c r="CK86" s="125">
        <f t="shared" si="54"/>
        <v>0</v>
      </c>
      <c r="CL86" s="378" t="str">
        <f t="shared" si="55"/>
        <v xml:space="preserve"> -</v>
      </c>
      <c r="CM86" s="517">
        <f t="shared" si="56"/>
        <v>353052</v>
      </c>
      <c r="CN86" s="518">
        <f t="shared" si="57"/>
        <v>49573</v>
      </c>
      <c r="CO86" s="518">
        <f t="shared" si="58"/>
        <v>0</v>
      </c>
      <c r="CP86" s="504">
        <f t="shared" si="59"/>
        <v>0.14041274373180154</v>
      </c>
      <c r="CQ86" s="378" t="str">
        <f t="shared" si="60"/>
        <v xml:space="preserve"> -</v>
      </c>
      <c r="CR86" s="591" t="s">
        <v>1220</v>
      </c>
      <c r="CS86" s="389" t="s">
        <v>1226</v>
      </c>
      <c r="CT86" s="102" t="s">
        <v>1971</v>
      </c>
    </row>
    <row r="87" spans="2:98" ht="30" customHeight="1">
      <c r="B87" s="994"/>
      <c r="C87" s="990"/>
      <c r="D87" s="944"/>
      <c r="E87" s="947"/>
      <c r="F87" s="956"/>
      <c r="G87" s="858"/>
      <c r="H87" s="858"/>
      <c r="I87" s="844"/>
      <c r="J87" s="858"/>
      <c r="K87" s="844"/>
      <c r="L87" s="872"/>
      <c r="M87" s="858"/>
      <c r="N87" s="844"/>
      <c r="O87" s="872"/>
      <c r="P87" s="858"/>
      <c r="Q87" s="844"/>
      <c r="R87" s="872"/>
      <c r="S87" s="858"/>
      <c r="T87" s="844"/>
      <c r="U87" s="899"/>
      <c r="V87" s="861"/>
      <c r="W87" s="845"/>
      <c r="X87" s="883"/>
      <c r="Y87" s="845"/>
      <c r="Z87" s="858"/>
      <c r="AA87" s="845"/>
      <c r="AB87" s="847"/>
      <c r="AC87" s="832"/>
      <c r="AD87" s="800"/>
      <c r="AE87" s="781"/>
      <c r="AF87" s="789"/>
      <c r="AG87" s="781"/>
      <c r="AH87" s="789"/>
      <c r="AI87" s="781"/>
      <c r="AJ87" s="789"/>
      <c r="AK87" s="781"/>
      <c r="AL87" s="789"/>
      <c r="AM87" s="781"/>
      <c r="AN87" s="789"/>
      <c r="AO87" s="950"/>
      <c r="AP87" s="939"/>
      <c r="AQ87" s="27" t="s">
        <v>106</v>
      </c>
      <c r="AR87" s="366">
        <v>2210527</v>
      </c>
      <c r="AS87" s="27" t="s">
        <v>1303</v>
      </c>
      <c r="AT87" s="40">
        <v>3</v>
      </c>
      <c r="AU87" s="60">
        <v>3</v>
      </c>
      <c r="AV87" s="60">
        <v>1</v>
      </c>
      <c r="AW87" s="413">
        <f t="shared" si="47"/>
        <v>0.33333333333333331</v>
      </c>
      <c r="AX87" s="60">
        <v>0</v>
      </c>
      <c r="AY87" s="413">
        <f t="shared" si="61"/>
        <v>0</v>
      </c>
      <c r="AZ87" s="60">
        <v>1</v>
      </c>
      <c r="BA87" s="415">
        <f t="shared" si="62"/>
        <v>0.33333333333333331</v>
      </c>
      <c r="BB87" s="47">
        <v>1</v>
      </c>
      <c r="BC87" s="422">
        <f t="shared" si="63"/>
        <v>0.33333333333333331</v>
      </c>
      <c r="BD87" s="54">
        <v>1</v>
      </c>
      <c r="BE87" s="60">
        <v>0</v>
      </c>
      <c r="BF87" s="60">
        <v>0</v>
      </c>
      <c r="BG87" s="47">
        <v>0</v>
      </c>
      <c r="BH87" s="333">
        <f t="shared" si="35"/>
        <v>1</v>
      </c>
      <c r="BI87" s="453">
        <f t="shared" si="36"/>
        <v>1</v>
      </c>
      <c r="BJ87" s="334" t="str">
        <f t="shared" si="37"/>
        <v xml:space="preserve"> -</v>
      </c>
      <c r="BK87" s="453" t="str">
        <f t="shared" si="38"/>
        <v xml:space="preserve"> -</v>
      </c>
      <c r="BL87" s="334">
        <f t="shared" si="39"/>
        <v>0</v>
      </c>
      <c r="BM87" s="453">
        <f t="shared" si="40"/>
        <v>0</v>
      </c>
      <c r="BN87" s="334">
        <f t="shared" si="41"/>
        <v>0</v>
      </c>
      <c r="BO87" s="453">
        <f t="shared" si="42"/>
        <v>0</v>
      </c>
      <c r="BP87" s="685">
        <f t="shared" ref="BP87:BP88" si="66">+SUM(BD87:BG87)/AU87</f>
        <v>0.33333333333333331</v>
      </c>
      <c r="BQ87" s="453">
        <f t="shared" si="44"/>
        <v>0.33333333333333331</v>
      </c>
      <c r="BR87" s="633">
        <f t="shared" si="45"/>
        <v>0.33333333333333331</v>
      </c>
      <c r="BS87" s="54">
        <v>200000</v>
      </c>
      <c r="BT87" s="60">
        <v>7637</v>
      </c>
      <c r="BU87" s="60">
        <v>0</v>
      </c>
      <c r="BV87" s="125">
        <f t="shared" si="48"/>
        <v>3.8184999999999997E-2</v>
      </c>
      <c r="BW87" s="378" t="str">
        <f t="shared" si="49"/>
        <v xml:space="preserve"> -</v>
      </c>
      <c r="BX87" s="54">
        <v>0</v>
      </c>
      <c r="BY87" s="60">
        <v>0</v>
      </c>
      <c r="BZ87" s="60">
        <v>0</v>
      </c>
      <c r="CA87" s="125" t="str">
        <f t="shared" si="50"/>
        <v xml:space="preserve"> -</v>
      </c>
      <c r="CB87" s="378" t="str">
        <f t="shared" si="51"/>
        <v xml:space="preserve"> -</v>
      </c>
      <c r="CC87" s="55">
        <v>11000</v>
      </c>
      <c r="CD87" s="60">
        <v>0</v>
      </c>
      <c r="CE87" s="60">
        <v>0</v>
      </c>
      <c r="CF87" s="125">
        <f t="shared" si="52"/>
        <v>0</v>
      </c>
      <c r="CG87" s="378" t="str">
        <f t="shared" si="53"/>
        <v xml:space="preserve"> -</v>
      </c>
      <c r="CH87" s="54">
        <v>70000</v>
      </c>
      <c r="CI87" s="60">
        <v>0</v>
      </c>
      <c r="CJ87" s="60">
        <v>0</v>
      </c>
      <c r="CK87" s="125">
        <f t="shared" si="54"/>
        <v>0</v>
      </c>
      <c r="CL87" s="378" t="str">
        <f t="shared" si="55"/>
        <v xml:space="preserve"> -</v>
      </c>
      <c r="CM87" s="515">
        <f t="shared" si="56"/>
        <v>281000</v>
      </c>
      <c r="CN87" s="516">
        <f t="shared" si="57"/>
        <v>7637</v>
      </c>
      <c r="CO87" s="516">
        <f t="shared" si="58"/>
        <v>0</v>
      </c>
      <c r="CP87" s="506">
        <f t="shared" si="59"/>
        <v>2.7177935943060498E-2</v>
      </c>
      <c r="CQ87" s="377" t="str">
        <f t="shared" si="60"/>
        <v xml:space="preserve"> -</v>
      </c>
      <c r="CR87" s="591" t="s">
        <v>1220</v>
      </c>
      <c r="CS87" s="389" t="s">
        <v>1226</v>
      </c>
      <c r="CT87" s="102" t="s">
        <v>1971</v>
      </c>
    </row>
    <row r="88" spans="2:98" ht="30" customHeight="1">
      <c r="B88" s="994"/>
      <c r="C88" s="990"/>
      <c r="D88" s="944"/>
      <c r="E88" s="947"/>
      <c r="F88" s="956" t="s">
        <v>226</v>
      </c>
      <c r="G88" s="840">
        <v>75</v>
      </c>
      <c r="H88" s="841">
        <v>85</v>
      </c>
      <c r="I88" s="839">
        <f>+H88-G88</f>
        <v>10</v>
      </c>
      <c r="J88" s="841">
        <v>75</v>
      </c>
      <c r="K88" s="839">
        <f>+J88-G88</f>
        <v>0</v>
      </c>
      <c r="L88" s="841"/>
      <c r="M88" s="841">
        <v>80</v>
      </c>
      <c r="N88" s="839">
        <f>+M88-J88</f>
        <v>5</v>
      </c>
      <c r="O88" s="841"/>
      <c r="P88" s="841">
        <v>85</v>
      </c>
      <c r="Q88" s="839">
        <f>+P88-M88</f>
        <v>5</v>
      </c>
      <c r="R88" s="841"/>
      <c r="S88" s="841">
        <v>85</v>
      </c>
      <c r="T88" s="839">
        <f>+S88-P88</f>
        <v>0</v>
      </c>
      <c r="U88" s="885"/>
      <c r="V88" s="868">
        <v>71.900000000000006</v>
      </c>
      <c r="W88" s="825">
        <f>+IF(V88=0,0,V88-G88)</f>
        <v>-3.0999999999999943</v>
      </c>
      <c r="X88" s="837">
        <v>80.7</v>
      </c>
      <c r="Y88" s="825">
        <f>+IF(X88=0,0,X88-V88)</f>
        <v>8.7999999999999972</v>
      </c>
      <c r="Z88" s="840"/>
      <c r="AA88" s="825">
        <f>+IF(Z88=0,0,Z88-X88)</f>
        <v>0</v>
      </c>
      <c r="AB88" s="827"/>
      <c r="AC88" s="834">
        <f>+IF(AB88=0,0,AB88-Z88)</f>
        <v>0</v>
      </c>
      <c r="AD88" s="794" t="str">
        <f>+IF(K88=0," -",W88/K88)</f>
        <v xml:space="preserve"> -</v>
      </c>
      <c r="AE88" s="777" t="str">
        <f>+IF(K88=0," -",IF(AD88&gt;100%,100%,AD88))</f>
        <v xml:space="preserve"> -</v>
      </c>
      <c r="AF88" s="787">
        <f>+IF(N88=0," -",Y88/N88)</f>
        <v>1.7599999999999993</v>
      </c>
      <c r="AG88" s="777">
        <f>+IF(N88=0," -",IF(AF88&gt;100%,100%,AF88))</f>
        <v>1</v>
      </c>
      <c r="AH88" s="787">
        <f>+IF(Q88=0," -",AA88/Q88)</f>
        <v>0</v>
      </c>
      <c r="AI88" s="777">
        <f>+IF(Q88=0," -",IF(AH88&gt;100%,100%,AH88))</f>
        <v>0</v>
      </c>
      <c r="AJ88" s="787" t="str">
        <f>+IF(T88=0," -",AC88/T88)</f>
        <v xml:space="preserve"> -</v>
      </c>
      <c r="AK88" s="777" t="str">
        <f>+IF(T88=0," -",IF(AJ88&gt;100%,100%,AJ88))</f>
        <v xml:space="preserve"> -</v>
      </c>
      <c r="AL88" s="787">
        <f>+SUM(AC88,AA88,Y88,W88)/I88</f>
        <v>0.57000000000000028</v>
      </c>
      <c r="AM88" s="777">
        <f>+IF(AL88&gt;100%,100%,IF(AL88&lt;0%,0%,AL88))</f>
        <v>0.57000000000000028</v>
      </c>
      <c r="AN88" s="787"/>
      <c r="AO88" s="950"/>
      <c r="AP88" s="939"/>
      <c r="AQ88" s="27" t="s">
        <v>107</v>
      </c>
      <c r="AR88" s="366">
        <v>2210527</v>
      </c>
      <c r="AS88" s="27" t="s">
        <v>1304</v>
      </c>
      <c r="AT88" s="40">
        <v>1</v>
      </c>
      <c r="AU88" s="60">
        <v>1</v>
      </c>
      <c r="AV88" s="60">
        <v>0</v>
      </c>
      <c r="AW88" s="413">
        <f t="shared" si="47"/>
        <v>0</v>
      </c>
      <c r="AX88" s="60">
        <v>1</v>
      </c>
      <c r="AY88" s="413">
        <f t="shared" si="61"/>
        <v>1</v>
      </c>
      <c r="AZ88" s="60">
        <v>0</v>
      </c>
      <c r="BA88" s="415">
        <f t="shared" si="62"/>
        <v>0</v>
      </c>
      <c r="BB88" s="47">
        <v>0</v>
      </c>
      <c r="BC88" s="422">
        <f t="shared" si="63"/>
        <v>0</v>
      </c>
      <c r="BD88" s="54">
        <v>0</v>
      </c>
      <c r="BE88" s="60">
        <v>1</v>
      </c>
      <c r="BF88" s="60">
        <v>0</v>
      </c>
      <c r="BG88" s="47">
        <v>0</v>
      </c>
      <c r="BH88" s="333" t="str">
        <f t="shared" si="35"/>
        <v xml:space="preserve"> -</v>
      </c>
      <c r="BI88" s="453" t="str">
        <f t="shared" si="36"/>
        <v xml:space="preserve"> -</v>
      </c>
      <c r="BJ88" s="334">
        <f t="shared" si="37"/>
        <v>1</v>
      </c>
      <c r="BK88" s="453">
        <f t="shared" si="38"/>
        <v>1</v>
      </c>
      <c r="BL88" s="334" t="str">
        <f t="shared" si="39"/>
        <v xml:space="preserve"> -</v>
      </c>
      <c r="BM88" s="453" t="str">
        <f t="shared" si="40"/>
        <v xml:space="preserve"> -</v>
      </c>
      <c r="BN88" s="334" t="str">
        <f t="shared" si="41"/>
        <v xml:space="preserve"> -</v>
      </c>
      <c r="BO88" s="453" t="str">
        <f t="shared" si="42"/>
        <v xml:space="preserve"> -</v>
      </c>
      <c r="BP88" s="685">
        <f t="shared" si="66"/>
        <v>1</v>
      </c>
      <c r="BQ88" s="453">
        <f t="shared" si="44"/>
        <v>1</v>
      </c>
      <c r="BR88" s="633">
        <f t="shared" si="45"/>
        <v>1</v>
      </c>
      <c r="BS88" s="54">
        <v>0</v>
      </c>
      <c r="BT88" s="60">
        <v>0</v>
      </c>
      <c r="BU88" s="60">
        <v>0</v>
      </c>
      <c r="BV88" s="125" t="str">
        <f t="shared" si="48"/>
        <v xml:space="preserve"> -</v>
      </c>
      <c r="BW88" s="378" t="str">
        <f t="shared" si="49"/>
        <v xml:space="preserve"> -</v>
      </c>
      <c r="BX88" s="54">
        <v>0</v>
      </c>
      <c r="BY88" s="60">
        <v>0</v>
      </c>
      <c r="BZ88" s="60">
        <v>0</v>
      </c>
      <c r="CA88" s="125" t="str">
        <f t="shared" si="50"/>
        <v xml:space="preserve"> -</v>
      </c>
      <c r="CB88" s="378" t="str">
        <f t="shared" si="51"/>
        <v xml:space="preserve"> -</v>
      </c>
      <c r="CC88" s="55">
        <v>0</v>
      </c>
      <c r="CD88" s="60">
        <v>0</v>
      </c>
      <c r="CE88" s="60">
        <v>0</v>
      </c>
      <c r="CF88" s="125" t="str">
        <f t="shared" si="52"/>
        <v xml:space="preserve"> -</v>
      </c>
      <c r="CG88" s="378" t="str">
        <f t="shared" si="53"/>
        <v xml:space="preserve"> -</v>
      </c>
      <c r="CH88" s="54">
        <v>0</v>
      </c>
      <c r="CI88" s="60">
        <v>0</v>
      </c>
      <c r="CJ88" s="60">
        <v>0</v>
      </c>
      <c r="CK88" s="125" t="str">
        <f t="shared" si="54"/>
        <v xml:space="preserve"> -</v>
      </c>
      <c r="CL88" s="378" t="str">
        <f t="shared" si="55"/>
        <v xml:space="preserve"> -</v>
      </c>
      <c r="CM88" s="517">
        <f t="shared" si="56"/>
        <v>0</v>
      </c>
      <c r="CN88" s="518">
        <f t="shared" si="57"/>
        <v>0</v>
      </c>
      <c r="CO88" s="518">
        <f t="shared" si="58"/>
        <v>0</v>
      </c>
      <c r="CP88" s="504" t="str">
        <f t="shared" si="59"/>
        <v xml:space="preserve"> -</v>
      </c>
      <c r="CQ88" s="378" t="str">
        <f t="shared" si="60"/>
        <v xml:space="preserve"> -</v>
      </c>
      <c r="CR88" s="591" t="s">
        <v>1220</v>
      </c>
      <c r="CS88" s="389" t="s">
        <v>1226</v>
      </c>
      <c r="CT88" s="102" t="s">
        <v>1971</v>
      </c>
    </row>
    <row r="89" spans="2:98" ht="30" customHeight="1">
      <c r="B89" s="994"/>
      <c r="C89" s="990"/>
      <c r="D89" s="944"/>
      <c r="E89" s="947"/>
      <c r="F89" s="956"/>
      <c r="G89" s="840"/>
      <c r="H89" s="889"/>
      <c r="I89" s="888"/>
      <c r="J89" s="889"/>
      <c r="K89" s="888"/>
      <c r="L89" s="889"/>
      <c r="M89" s="889"/>
      <c r="N89" s="888"/>
      <c r="O89" s="889"/>
      <c r="P89" s="889"/>
      <c r="Q89" s="888"/>
      <c r="R89" s="889"/>
      <c r="S89" s="889"/>
      <c r="T89" s="888"/>
      <c r="U89" s="886"/>
      <c r="V89" s="869"/>
      <c r="W89" s="825"/>
      <c r="X89" s="837"/>
      <c r="Y89" s="825"/>
      <c r="Z89" s="840"/>
      <c r="AA89" s="825"/>
      <c r="AB89" s="827"/>
      <c r="AC89" s="835"/>
      <c r="AD89" s="795"/>
      <c r="AE89" s="778"/>
      <c r="AF89" s="788"/>
      <c r="AG89" s="778"/>
      <c r="AH89" s="788"/>
      <c r="AI89" s="778"/>
      <c r="AJ89" s="788"/>
      <c r="AK89" s="778"/>
      <c r="AL89" s="788"/>
      <c r="AM89" s="778"/>
      <c r="AN89" s="788"/>
      <c r="AO89" s="950"/>
      <c r="AP89" s="939"/>
      <c r="AQ89" s="300" t="s">
        <v>108</v>
      </c>
      <c r="AR89" s="276">
        <v>2210524</v>
      </c>
      <c r="AS89" s="27" t="s">
        <v>1305</v>
      </c>
      <c r="AT89" s="40">
        <v>2</v>
      </c>
      <c r="AU89" s="60">
        <v>2</v>
      </c>
      <c r="AV89" s="60">
        <v>2</v>
      </c>
      <c r="AW89" s="413">
        <v>0.25</v>
      </c>
      <c r="AX89" s="60">
        <v>2</v>
      </c>
      <c r="AY89" s="413">
        <v>0.25</v>
      </c>
      <c r="AZ89" s="60">
        <v>2</v>
      </c>
      <c r="BA89" s="415">
        <v>0.25</v>
      </c>
      <c r="BB89" s="47">
        <v>2</v>
      </c>
      <c r="BC89" s="422">
        <v>0.25</v>
      </c>
      <c r="BD89" s="54">
        <v>2</v>
      </c>
      <c r="BE89" s="60">
        <v>2</v>
      </c>
      <c r="BF89" s="60">
        <v>2</v>
      </c>
      <c r="BG89" s="47">
        <v>0</v>
      </c>
      <c r="BH89" s="333">
        <f t="shared" si="35"/>
        <v>1</v>
      </c>
      <c r="BI89" s="453">
        <f t="shared" si="36"/>
        <v>1</v>
      </c>
      <c r="BJ89" s="334">
        <f t="shared" si="37"/>
        <v>1</v>
      </c>
      <c r="BK89" s="453">
        <f t="shared" si="38"/>
        <v>1</v>
      </c>
      <c r="BL89" s="334">
        <f t="shared" si="39"/>
        <v>1</v>
      </c>
      <c r="BM89" s="453">
        <f t="shared" si="40"/>
        <v>1</v>
      </c>
      <c r="BN89" s="334">
        <f t="shared" si="41"/>
        <v>0</v>
      </c>
      <c r="BO89" s="453">
        <f t="shared" si="42"/>
        <v>0</v>
      </c>
      <c r="BP89" s="685">
        <f t="shared" si="43"/>
        <v>0.75</v>
      </c>
      <c r="BQ89" s="453">
        <f t="shared" si="44"/>
        <v>0.75</v>
      </c>
      <c r="BR89" s="633">
        <f t="shared" si="45"/>
        <v>0.75</v>
      </c>
      <c r="BS89" s="54">
        <v>50000</v>
      </c>
      <c r="BT89" s="60">
        <v>0</v>
      </c>
      <c r="BU89" s="60">
        <v>0</v>
      </c>
      <c r="BV89" s="125">
        <f t="shared" si="48"/>
        <v>0</v>
      </c>
      <c r="BW89" s="378" t="str">
        <f t="shared" si="49"/>
        <v xml:space="preserve"> -</v>
      </c>
      <c r="BX89" s="54">
        <v>300000</v>
      </c>
      <c r="BY89" s="60">
        <v>279846</v>
      </c>
      <c r="BZ89" s="60">
        <v>0</v>
      </c>
      <c r="CA89" s="125">
        <f t="shared" si="50"/>
        <v>0.93281999999999998</v>
      </c>
      <c r="CB89" s="378" t="str">
        <f t="shared" si="51"/>
        <v xml:space="preserve"> -</v>
      </c>
      <c r="CC89" s="55">
        <v>100000</v>
      </c>
      <c r="CD89" s="60">
        <v>0</v>
      </c>
      <c r="CE89" s="60">
        <v>0</v>
      </c>
      <c r="CF89" s="125">
        <f t="shared" si="52"/>
        <v>0</v>
      </c>
      <c r="CG89" s="378" t="str">
        <f t="shared" si="53"/>
        <v xml:space="preserve"> -</v>
      </c>
      <c r="CH89" s="54">
        <v>200000</v>
      </c>
      <c r="CI89" s="60">
        <v>0</v>
      </c>
      <c r="CJ89" s="60">
        <v>0</v>
      </c>
      <c r="CK89" s="125">
        <f t="shared" si="54"/>
        <v>0</v>
      </c>
      <c r="CL89" s="378" t="str">
        <f t="shared" si="55"/>
        <v xml:space="preserve"> -</v>
      </c>
      <c r="CM89" s="515">
        <f t="shared" si="56"/>
        <v>650000</v>
      </c>
      <c r="CN89" s="516">
        <f t="shared" si="57"/>
        <v>279846</v>
      </c>
      <c r="CO89" s="516">
        <f t="shared" si="58"/>
        <v>0</v>
      </c>
      <c r="CP89" s="506">
        <f t="shared" si="59"/>
        <v>0.43053230769230771</v>
      </c>
      <c r="CQ89" s="377" t="str">
        <f t="shared" si="60"/>
        <v xml:space="preserve"> -</v>
      </c>
      <c r="CR89" s="591" t="s">
        <v>1220</v>
      </c>
      <c r="CS89" s="389" t="s">
        <v>1226</v>
      </c>
      <c r="CT89" s="102" t="s">
        <v>1971</v>
      </c>
    </row>
    <row r="90" spans="2:98" ht="45" customHeight="1">
      <c r="B90" s="994"/>
      <c r="C90" s="990"/>
      <c r="D90" s="944"/>
      <c r="E90" s="947"/>
      <c r="F90" s="956"/>
      <c r="G90" s="840"/>
      <c r="H90" s="889"/>
      <c r="I90" s="888"/>
      <c r="J90" s="889"/>
      <c r="K90" s="888"/>
      <c r="L90" s="889"/>
      <c r="M90" s="889"/>
      <c r="N90" s="888"/>
      <c r="O90" s="889"/>
      <c r="P90" s="889"/>
      <c r="Q90" s="888"/>
      <c r="R90" s="889"/>
      <c r="S90" s="889"/>
      <c r="T90" s="888"/>
      <c r="U90" s="886"/>
      <c r="V90" s="869"/>
      <c r="W90" s="825"/>
      <c r="X90" s="837"/>
      <c r="Y90" s="825"/>
      <c r="Z90" s="840"/>
      <c r="AA90" s="825"/>
      <c r="AB90" s="827"/>
      <c r="AC90" s="835"/>
      <c r="AD90" s="795"/>
      <c r="AE90" s="778"/>
      <c r="AF90" s="788"/>
      <c r="AG90" s="778"/>
      <c r="AH90" s="788"/>
      <c r="AI90" s="778"/>
      <c r="AJ90" s="788"/>
      <c r="AK90" s="778"/>
      <c r="AL90" s="788"/>
      <c r="AM90" s="778"/>
      <c r="AN90" s="788"/>
      <c r="AO90" s="950"/>
      <c r="AP90" s="939"/>
      <c r="AQ90" s="448" t="s">
        <v>110</v>
      </c>
      <c r="AR90" s="447" t="s">
        <v>1217</v>
      </c>
      <c r="AS90" s="27" t="s">
        <v>1306</v>
      </c>
      <c r="AT90" s="40">
        <v>1</v>
      </c>
      <c r="AU90" s="60">
        <v>1</v>
      </c>
      <c r="AV90" s="60">
        <v>1</v>
      </c>
      <c r="AW90" s="413">
        <f t="shared" si="47"/>
        <v>1</v>
      </c>
      <c r="AX90" s="60">
        <v>1</v>
      </c>
      <c r="AY90" s="413">
        <v>0.33</v>
      </c>
      <c r="AZ90" s="60">
        <v>1</v>
      </c>
      <c r="BA90" s="415">
        <v>0.33</v>
      </c>
      <c r="BB90" s="47">
        <v>1</v>
      </c>
      <c r="BC90" s="422">
        <v>0.34</v>
      </c>
      <c r="BD90" s="54">
        <v>1</v>
      </c>
      <c r="BE90" s="60">
        <v>1</v>
      </c>
      <c r="BF90" s="60">
        <v>1</v>
      </c>
      <c r="BG90" s="47">
        <v>0</v>
      </c>
      <c r="BH90" s="333">
        <f t="shared" si="35"/>
        <v>1</v>
      </c>
      <c r="BI90" s="453">
        <f t="shared" si="36"/>
        <v>1</v>
      </c>
      <c r="BJ90" s="334">
        <f t="shared" si="37"/>
        <v>1</v>
      </c>
      <c r="BK90" s="453">
        <f t="shared" si="38"/>
        <v>1</v>
      </c>
      <c r="BL90" s="334">
        <f t="shared" si="39"/>
        <v>1</v>
      </c>
      <c r="BM90" s="453">
        <f t="shared" si="40"/>
        <v>1</v>
      </c>
      <c r="BN90" s="334">
        <f t="shared" si="41"/>
        <v>0</v>
      </c>
      <c r="BO90" s="453">
        <f t="shared" si="42"/>
        <v>0</v>
      </c>
      <c r="BP90" s="685">
        <f>+AVERAGE(BD90:BG90)/AU90</f>
        <v>0.75</v>
      </c>
      <c r="BQ90" s="453">
        <f t="shared" si="44"/>
        <v>0.75</v>
      </c>
      <c r="BR90" s="633">
        <f t="shared" si="45"/>
        <v>0.75</v>
      </c>
      <c r="BS90" s="54">
        <v>0</v>
      </c>
      <c r="BT90" s="60">
        <v>0</v>
      </c>
      <c r="BU90" s="60">
        <v>0</v>
      </c>
      <c r="BV90" s="125" t="str">
        <f t="shared" si="48"/>
        <v xml:space="preserve"> -</v>
      </c>
      <c r="BW90" s="378" t="str">
        <f t="shared" si="49"/>
        <v xml:space="preserve"> -</v>
      </c>
      <c r="BX90" s="54">
        <v>0</v>
      </c>
      <c r="BY90" s="60">
        <v>0</v>
      </c>
      <c r="BZ90" s="60">
        <v>0</v>
      </c>
      <c r="CA90" s="125" t="str">
        <f t="shared" si="50"/>
        <v xml:space="preserve"> -</v>
      </c>
      <c r="CB90" s="378" t="str">
        <f t="shared" si="51"/>
        <v xml:space="preserve"> -</v>
      </c>
      <c r="CC90" s="55">
        <v>0</v>
      </c>
      <c r="CD90" s="60">
        <v>0</v>
      </c>
      <c r="CE90" s="60">
        <v>0</v>
      </c>
      <c r="CF90" s="125" t="str">
        <f t="shared" si="52"/>
        <v xml:space="preserve"> -</v>
      </c>
      <c r="CG90" s="378" t="str">
        <f t="shared" si="53"/>
        <v xml:space="preserve"> -</v>
      </c>
      <c r="CH90" s="54">
        <v>0</v>
      </c>
      <c r="CI90" s="60">
        <v>0</v>
      </c>
      <c r="CJ90" s="60">
        <v>0</v>
      </c>
      <c r="CK90" s="125" t="str">
        <f t="shared" si="54"/>
        <v xml:space="preserve"> -</v>
      </c>
      <c r="CL90" s="378" t="str">
        <f t="shared" si="55"/>
        <v xml:space="preserve"> -</v>
      </c>
      <c r="CM90" s="517">
        <f t="shared" si="56"/>
        <v>0</v>
      </c>
      <c r="CN90" s="518">
        <f t="shared" si="57"/>
        <v>0</v>
      </c>
      <c r="CO90" s="518">
        <f t="shared" si="58"/>
        <v>0</v>
      </c>
      <c r="CP90" s="504" t="str">
        <f t="shared" si="59"/>
        <v xml:space="preserve"> -</v>
      </c>
      <c r="CQ90" s="378" t="str">
        <f t="shared" si="60"/>
        <v xml:space="preserve"> -</v>
      </c>
      <c r="CR90" s="591" t="s">
        <v>1220</v>
      </c>
      <c r="CS90" s="389" t="s">
        <v>1226</v>
      </c>
      <c r="CT90" s="102" t="s">
        <v>1971</v>
      </c>
    </row>
    <row r="91" spans="2:98" ht="45" customHeight="1">
      <c r="B91" s="994"/>
      <c r="C91" s="990"/>
      <c r="D91" s="944"/>
      <c r="E91" s="947"/>
      <c r="F91" s="956"/>
      <c r="G91" s="840"/>
      <c r="H91" s="889"/>
      <c r="I91" s="888"/>
      <c r="J91" s="889"/>
      <c r="K91" s="888"/>
      <c r="L91" s="889"/>
      <c r="M91" s="889"/>
      <c r="N91" s="888"/>
      <c r="O91" s="889"/>
      <c r="P91" s="889"/>
      <c r="Q91" s="888"/>
      <c r="R91" s="889"/>
      <c r="S91" s="889"/>
      <c r="T91" s="888"/>
      <c r="U91" s="886"/>
      <c r="V91" s="869"/>
      <c r="W91" s="825"/>
      <c r="X91" s="837"/>
      <c r="Y91" s="825"/>
      <c r="Z91" s="840"/>
      <c r="AA91" s="825"/>
      <c r="AB91" s="827"/>
      <c r="AC91" s="835"/>
      <c r="AD91" s="795"/>
      <c r="AE91" s="778"/>
      <c r="AF91" s="788"/>
      <c r="AG91" s="778"/>
      <c r="AH91" s="788"/>
      <c r="AI91" s="778"/>
      <c r="AJ91" s="788"/>
      <c r="AK91" s="778"/>
      <c r="AL91" s="788"/>
      <c r="AM91" s="778"/>
      <c r="AN91" s="788"/>
      <c r="AO91" s="950"/>
      <c r="AP91" s="939"/>
      <c r="AQ91" s="300" t="s">
        <v>111</v>
      </c>
      <c r="AR91" s="276" t="s">
        <v>1217</v>
      </c>
      <c r="AS91" s="27" t="s">
        <v>1307</v>
      </c>
      <c r="AT91" s="43">
        <v>0</v>
      </c>
      <c r="AU91" s="85">
        <v>1</v>
      </c>
      <c r="AV91" s="85">
        <v>1</v>
      </c>
      <c r="AW91" s="413">
        <v>0.25</v>
      </c>
      <c r="AX91" s="85">
        <v>1</v>
      </c>
      <c r="AY91" s="413">
        <v>0.25</v>
      </c>
      <c r="AZ91" s="85">
        <v>1</v>
      </c>
      <c r="BA91" s="415">
        <v>0.25</v>
      </c>
      <c r="BB91" s="125">
        <v>1</v>
      </c>
      <c r="BC91" s="422">
        <v>0.25</v>
      </c>
      <c r="BD91" s="318">
        <v>1</v>
      </c>
      <c r="BE91" s="85">
        <v>1</v>
      </c>
      <c r="BF91" s="85">
        <v>1</v>
      </c>
      <c r="BG91" s="125">
        <v>0</v>
      </c>
      <c r="BH91" s="333">
        <f t="shared" si="35"/>
        <v>1</v>
      </c>
      <c r="BI91" s="453">
        <f t="shared" si="36"/>
        <v>1</v>
      </c>
      <c r="BJ91" s="334">
        <f t="shared" si="37"/>
        <v>1</v>
      </c>
      <c r="BK91" s="453">
        <f t="shared" si="38"/>
        <v>1</v>
      </c>
      <c r="BL91" s="334">
        <f t="shared" si="39"/>
        <v>1</v>
      </c>
      <c r="BM91" s="453">
        <f t="shared" si="40"/>
        <v>1</v>
      </c>
      <c r="BN91" s="334">
        <f t="shared" si="41"/>
        <v>0</v>
      </c>
      <c r="BO91" s="453">
        <f t="shared" si="42"/>
        <v>0</v>
      </c>
      <c r="BP91" s="685">
        <f t="shared" si="43"/>
        <v>0.75</v>
      </c>
      <c r="BQ91" s="453">
        <f t="shared" si="44"/>
        <v>0.75</v>
      </c>
      <c r="BR91" s="633">
        <f t="shared" si="45"/>
        <v>0.75</v>
      </c>
      <c r="BS91" s="54">
        <v>0</v>
      </c>
      <c r="BT91" s="60">
        <v>0</v>
      </c>
      <c r="BU91" s="60">
        <v>0</v>
      </c>
      <c r="BV91" s="125" t="str">
        <f t="shared" si="48"/>
        <v xml:space="preserve"> -</v>
      </c>
      <c r="BW91" s="378" t="str">
        <f t="shared" si="49"/>
        <v xml:space="preserve"> -</v>
      </c>
      <c r="BX91" s="54">
        <v>0</v>
      </c>
      <c r="BY91" s="60">
        <v>0</v>
      </c>
      <c r="BZ91" s="60">
        <v>0</v>
      </c>
      <c r="CA91" s="125" t="str">
        <f t="shared" si="50"/>
        <v xml:space="preserve"> -</v>
      </c>
      <c r="CB91" s="378" t="str">
        <f t="shared" si="51"/>
        <v xml:space="preserve"> -</v>
      </c>
      <c r="CC91" s="55">
        <v>0</v>
      </c>
      <c r="CD91" s="60">
        <v>0</v>
      </c>
      <c r="CE91" s="60">
        <v>0</v>
      </c>
      <c r="CF91" s="125" t="str">
        <f t="shared" si="52"/>
        <v xml:space="preserve"> -</v>
      </c>
      <c r="CG91" s="378" t="str">
        <f t="shared" si="53"/>
        <v xml:space="preserve"> -</v>
      </c>
      <c r="CH91" s="54">
        <v>0</v>
      </c>
      <c r="CI91" s="60">
        <v>0</v>
      </c>
      <c r="CJ91" s="60">
        <v>0</v>
      </c>
      <c r="CK91" s="125" t="str">
        <f t="shared" si="54"/>
        <v xml:space="preserve"> -</v>
      </c>
      <c r="CL91" s="378" t="str">
        <f t="shared" si="55"/>
        <v xml:space="preserve"> -</v>
      </c>
      <c r="CM91" s="515">
        <f t="shared" si="56"/>
        <v>0</v>
      </c>
      <c r="CN91" s="516">
        <f t="shared" si="57"/>
        <v>0</v>
      </c>
      <c r="CO91" s="516">
        <f t="shared" si="58"/>
        <v>0</v>
      </c>
      <c r="CP91" s="506" t="str">
        <f t="shared" si="59"/>
        <v xml:space="preserve"> -</v>
      </c>
      <c r="CQ91" s="377" t="str">
        <f t="shared" si="60"/>
        <v xml:space="preserve"> -</v>
      </c>
      <c r="CR91" s="591" t="s">
        <v>1220</v>
      </c>
      <c r="CS91" s="389" t="s">
        <v>1226</v>
      </c>
      <c r="CT91" s="102" t="s">
        <v>1971</v>
      </c>
    </row>
    <row r="92" spans="2:98" ht="30" customHeight="1">
      <c r="B92" s="994"/>
      <c r="C92" s="990"/>
      <c r="D92" s="944"/>
      <c r="E92" s="947"/>
      <c r="F92" s="956"/>
      <c r="G92" s="840"/>
      <c r="H92" s="889"/>
      <c r="I92" s="888"/>
      <c r="J92" s="889"/>
      <c r="K92" s="888"/>
      <c r="L92" s="889"/>
      <c r="M92" s="889"/>
      <c r="N92" s="888"/>
      <c r="O92" s="889"/>
      <c r="P92" s="889"/>
      <c r="Q92" s="888"/>
      <c r="R92" s="889"/>
      <c r="S92" s="889"/>
      <c r="T92" s="888"/>
      <c r="U92" s="886"/>
      <c r="V92" s="869"/>
      <c r="W92" s="825"/>
      <c r="X92" s="837"/>
      <c r="Y92" s="825"/>
      <c r="Z92" s="840"/>
      <c r="AA92" s="825"/>
      <c r="AB92" s="827"/>
      <c r="AC92" s="835"/>
      <c r="AD92" s="795"/>
      <c r="AE92" s="778"/>
      <c r="AF92" s="788"/>
      <c r="AG92" s="778"/>
      <c r="AH92" s="788"/>
      <c r="AI92" s="778"/>
      <c r="AJ92" s="788"/>
      <c r="AK92" s="778"/>
      <c r="AL92" s="788"/>
      <c r="AM92" s="778"/>
      <c r="AN92" s="788"/>
      <c r="AO92" s="950"/>
      <c r="AP92" s="939"/>
      <c r="AQ92" s="27" t="s">
        <v>112</v>
      </c>
      <c r="AR92" s="366">
        <v>2210252</v>
      </c>
      <c r="AS92" s="27" t="s">
        <v>1308</v>
      </c>
      <c r="AT92" s="43">
        <v>0</v>
      </c>
      <c r="AU92" s="85">
        <v>1</v>
      </c>
      <c r="AV92" s="85">
        <v>0.1</v>
      </c>
      <c r="AW92" s="413">
        <f t="shared" si="47"/>
        <v>0.1</v>
      </c>
      <c r="AX92" s="85">
        <v>0.2</v>
      </c>
      <c r="AY92" s="413">
        <f t="shared" si="61"/>
        <v>0.2</v>
      </c>
      <c r="AZ92" s="85">
        <v>0.35</v>
      </c>
      <c r="BA92" s="415">
        <f t="shared" si="62"/>
        <v>0.35</v>
      </c>
      <c r="BB92" s="125">
        <v>0.35</v>
      </c>
      <c r="BC92" s="422">
        <f t="shared" si="63"/>
        <v>0.35</v>
      </c>
      <c r="BD92" s="318">
        <v>0.1</v>
      </c>
      <c r="BE92" s="85">
        <v>0.3</v>
      </c>
      <c r="BF92" s="85">
        <v>0</v>
      </c>
      <c r="BG92" s="125">
        <v>0</v>
      </c>
      <c r="BH92" s="333">
        <f t="shared" si="35"/>
        <v>1</v>
      </c>
      <c r="BI92" s="453">
        <f t="shared" si="36"/>
        <v>1</v>
      </c>
      <c r="BJ92" s="334">
        <f t="shared" si="37"/>
        <v>1.4999999999999998</v>
      </c>
      <c r="BK92" s="453">
        <f t="shared" si="38"/>
        <v>1</v>
      </c>
      <c r="BL92" s="334">
        <f t="shared" si="39"/>
        <v>0</v>
      </c>
      <c r="BM92" s="453">
        <f t="shared" si="40"/>
        <v>0</v>
      </c>
      <c r="BN92" s="334">
        <f t="shared" si="41"/>
        <v>0</v>
      </c>
      <c r="BO92" s="453">
        <f t="shared" si="42"/>
        <v>0</v>
      </c>
      <c r="BP92" s="685">
        <f t="shared" ref="BP92:BP93" si="67">+SUM(BD92:BG92)/AU92</f>
        <v>0.4</v>
      </c>
      <c r="BQ92" s="453">
        <f t="shared" si="44"/>
        <v>0.4</v>
      </c>
      <c r="BR92" s="633">
        <f t="shared" si="45"/>
        <v>0.4</v>
      </c>
      <c r="BS92" s="54">
        <v>325000</v>
      </c>
      <c r="BT92" s="60">
        <v>0</v>
      </c>
      <c r="BU92" s="60">
        <v>0</v>
      </c>
      <c r="BV92" s="125">
        <f t="shared" si="48"/>
        <v>0</v>
      </c>
      <c r="BW92" s="378" t="str">
        <f t="shared" si="49"/>
        <v xml:space="preserve"> -</v>
      </c>
      <c r="BX92" s="54">
        <v>0</v>
      </c>
      <c r="BY92" s="60">
        <v>0</v>
      </c>
      <c r="BZ92" s="60">
        <v>0</v>
      </c>
      <c r="CA92" s="125" t="str">
        <f t="shared" si="50"/>
        <v xml:space="preserve"> -</v>
      </c>
      <c r="CB92" s="378" t="str">
        <f t="shared" si="51"/>
        <v xml:space="preserve"> -</v>
      </c>
      <c r="CC92" s="55">
        <v>0</v>
      </c>
      <c r="CD92" s="60">
        <v>0</v>
      </c>
      <c r="CE92" s="60">
        <v>0</v>
      </c>
      <c r="CF92" s="125" t="str">
        <f t="shared" si="52"/>
        <v xml:space="preserve"> -</v>
      </c>
      <c r="CG92" s="378" t="str">
        <f t="shared" si="53"/>
        <v xml:space="preserve"> -</v>
      </c>
      <c r="CH92" s="54">
        <v>0</v>
      </c>
      <c r="CI92" s="60">
        <v>0</v>
      </c>
      <c r="CJ92" s="60">
        <v>0</v>
      </c>
      <c r="CK92" s="125" t="str">
        <f t="shared" si="54"/>
        <v xml:space="preserve"> -</v>
      </c>
      <c r="CL92" s="378" t="str">
        <f t="shared" si="55"/>
        <v xml:space="preserve"> -</v>
      </c>
      <c r="CM92" s="517">
        <f t="shared" si="56"/>
        <v>325000</v>
      </c>
      <c r="CN92" s="518">
        <f t="shared" si="57"/>
        <v>0</v>
      </c>
      <c r="CO92" s="518">
        <f t="shared" si="58"/>
        <v>0</v>
      </c>
      <c r="CP92" s="504">
        <f t="shared" si="59"/>
        <v>0</v>
      </c>
      <c r="CQ92" s="378" t="str">
        <f t="shared" si="60"/>
        <v xml:space="preserve"> -</v>
      </c>
      <c r="CR92" s="591" t="s">
        <v>1220</v>
      </c>
      <c r="CS92" s="389" t="s">
        <v>1226</v>
      </c>
      <c r="CT92" s="102" t="s">
        <v>1971</v>
      </c>
    </row>
    <row r="93" spans="2:98" ht="45" customHeight="1">
      <c r="B93" s="994"/>
      <c r="C93" s="990"/>
      <c r="D93" s="944"/>
      <c r="E93" s="947"/>
      <c r="F93" s="956"/>
      <c r="G93" s="840"/>
      <c r="H93" s="889"/>
      <c r="I93" s="888"/>
      <c r="J93" s="889"/>
      <c r="K93" s="888"/>
      <c r="L93" s="889"/>
      <c r="M93" s="889"/>
      <c r="N93" s="888"/>
      <c r="O93" s="889"/>
      <c r="P93" s="889"/>
      <c r="Q93" s="888"/>
      <c r="R93" s="889"/>
      <c r="S93" s="889"/>
      <c r="T93" s="888"/>
      <c r="U93" s="886"/>
      <c r="V93" s="869"/>
      <c r="W93" s="825"/>
      <c r="X93" s="837"/>
      <c r="Y93" s="825"/>
      <c r="Z93" s="840"/>
      <c r="AA93" s="825"/>
      <c r="AB93" s="827"/>
      <c r="AC93" s="835"/>
      <c r="AD93" s="795"/>
      <c r="AE93" s="778"/>
      <c r="AF93" s="788"/>
      <c r="AG93" s="778"/>
      <c r="AH93" s="788"/>
      <c r="AI93" s="778"/>
      <c r="AJ93" s="788"/>
      <c r="AK93" s="778"/>
      <c r="AL93" s="788"/>
      <c r="AM93" s="778"/>
      <c r="AN93" s="788"/>
      <c r="AO93" s="950"/>
      <c r="AP93" s="939"/>
      <c r="AQ93" s="27" t="s">
        <v>113</v>
      </c>
      <c r="AR93" s="366" t="s">
        <v>1217</v>
      </c>
      <c r="AS93" s="27" t="s">
        <v>1309</v>
      </c>
      <c r="AT93" s="86">
        <v>0</v>
      </c>
      <c r="AU93" s="60">
        <v>1</v>
      </c>
      <c r="AV93" s="60">
        <v>0</v>
      </c>
      <c r="AW93" s="413">
        <f t="shared" si="47"/>
        <v>0</v>
      </c>
      <c r="AX93" s="60">
        <v>1</v>
      </c>
      <c r="AY93" s="413">
        <f t="shared" si="61"/>
        <v>1</v>
      </c>
      <c r="AZ93" s="60">
        <v>0</v>
      </c>
      <c r="BA93" s="415">
        <f t="shared" si="62"/>
        <v>0</v>
      </c>
      <c r="BB93" s="47">
        <v>0</v>
      </c>
      <c r="BC93" s="422">
        <f t="shared" si="63"/>
        <v>0</v>
      </c>
      <c r="BD93" s="54">
        <v>0</v>
      </c>
      <c r="BE93" s="60">
        <v>0</v>
      </c>
      <c r="BF93" s="60">
        <v>0</v>
      </c>
      <c r="BG93" s="47">
        <v>0</v>
      </c>
      <c r="BH93" s="333" t="str">
        <f t="shared" si="35"/>
        <v xml:space="preserve"> -</v>
      </c>
      <c r="BI93" s="453" t="str">
        <f t="shared" si="36"/>
        <v xml:space="preserve"> -</v>
      </c>
      <c r="BJ93" s="334">
        <f t="shared" si="37"/>
        <v>0</v>
      </c>
      <c r="BK93" s="453">
        <f t="shared" si="38"/>
        <v>0</v>
      </c>
      <c r="BL93" s="334" t="str">
        <f t="shared" si="39"/>
        <v xml:space="preserve"> -</v>
      </c>
      <c r="BM93" s="453" t="str">
        <f t="shared" si="40"/>
        <v xml:space="preserve"> -</v>
      </c>
      <c r="BN93" s="334" t="str">
        <f t="shared" si="41"/>
        <v xml:space="preserve"> -</v>
      </c>
      <c r="BO93" s="453" t="str">
        <f t="shared" si="42"/>
        <v xml:space="preserve"> -</v>
      </c>
      <c r="BP93" s="685">
        <f t="shared" si="67"/>
        <v>0</v>
      </c>
      <c r="BQ93" s="453">
        <f t="shared" si="44"/>
        <v>0</v>
      </c>
      <c r="BR93" s="633">
        <f t="shared" si="45"/>
        <v>0</v>
      </c>
      <c r="BS93" s="54">
        <v>0</v>
      </c>
      <c r="BT93" s="60">
        <v>0</v>
      </c>
      <c r="BU93" s="60">
        <v>0</v>
      </c>
      <c r="BV93" s="125" t="str">
        <f t="shared" si="48"/>
        <v xml:space="preserve"> -</v>
      </c>
      <c r="BW93" s="378" t="str">
        <f t="shared" si="49"/>
        <v xml:space="preserve"> -</v>
      </c>
      <c r="BX93" s="54">
        <v>0</v>
      </c>
      <c r="BY93" s="60">
        <v>0</v>
      </c>
      <c r="BZ93" s="60">
        <v>0</v>
      </c>
      <c r="CA93" s="125" t="str">
        <f t="shared" si="50"/>
        <v xml:space="preserve"> -</v>
      </c>
      <c r="CB93" s="378" t="str">
        <f t="shared" si="51"/>
        <v xml:space="preserve"> -</v>
      </c>
      <c r="CC93" s="55">
        <v>0</v>
      </c>
      <c r="CD93" s="60">
        <v>0</v>
      </c>
      <c r="CE93" s="60">
        <v>0</v>
      </c>
      <c r="CF93" s="125" t="str">
        <f t="shared" si="52"/>
        <v xml:space="preserve"> -</v>
      </c>
      <c r="CG93" s="378" t="str">
        <f t="shared" si="53"/>
        <v xml:space="preserve"> -</v>
      </c>
      <c r="CH93" s="54">
        <v>0</v>
      </c>
      <c r="CI93" s="60">
        <v>0</v>
      </c>
      <c r="CJ93" s="60">
        <v>0</v>
      </c>
      <c r="CK93" s="125" t="str">
        <f t="shared" si="54"/>
        <v xml:space="preserve"> -</v>
      </c>
      <c r="CL93" s="378" t="str">
        <f t="shared" si="55"/>
        <v xml:space="preserve"> -</v>
      </c>
      <c r="CM93" s="515">
        <f t="shared" si="56"/>
        <v>0</v>
      </c>
      <c r="CN93" s="516">
        <f t="shared" si="57"/>
        <v>0</v>
      </c>
      <c r="CO93" s="516">
        <f t="shared" si="58"/>
        <v>0</v>
      </c>
      <c r="CP93" s="506" t="str">
        <f t="shared" si="59"/>
        <v xml:space="preserve"> -</v>
      </c>
      <c r="CQ93" s="377" t="str">
        <f t="shared" si="60"/>
        <v xml:space="preserve"> -</v>
      </c>
      <c r="CR93" s="591" t="s">
        <v>1220</v>
      </c>
      <c r="CS93" s="389" t="s">
        <v>1226</v>
      </c>
      <c r="CT93" s="102" t="s">
        <v>1971</v>
      </c>
    </row>
    <row r="94" spans="2:98" s="201" customFormat="1" ht="60" customHeight="1">
      <c r="B94" s="994"/>
      <c r="C94" s="990"/>
      <c r="D94" s="944"/>
      <c r="E94" s="947"/>
      <c r="F94" s="956"/>
      <c r="G94" s="840"/>
      <c r="H94" s="889"/>
      <c r="I94" s="888"/>
      <c r="J94" s="889"/>
      <c r="K94" s="888"/>
      <c r="L94" s="889"/>
      <c r="M94" s="889"/>
      <c r="N94" s="888"/>
      <c r="O94" s="889"/>
      <c r="P94" s="889"/>
      <c r="Q94" s="888"/>
      <c r="R94" s="889"/>
      <c r="S94" s="889"/>
      <c r="T94" s="888"/>
      <c r="U94" s="886"/>
      <c r="V94" s="869"/>
      <c r="W94" s="825"/>
      <c r="X94" s="837"/>
      <c r="Y94" s="825"/>
      <c r="Z94" s="840"/>
      <c r="AA94" s="825"/>
      <c r="AB94" s="827"/>
      <c r="AC94" s="835"/>
      <c r="AD94" s="795"/>
      <c r="AE94" s="778"/>
      <c r="AF94" s="788"/>
      <c r="AG94" s="778"/>
      <c r="AH94" s="788"/>
      <c r="AI94" s="778"/>
      <c r="AJ94" s="788"/>
      <c r="AK94" s="778"/>
      <c r="AL94" s="788"/>
      <c r="AM94" s="778"/>
      <c r="AN94" s="788"/>
      <c r="AO94" s="950"/>
      <c r="AP94" s="939"/>
      <c r="AQ94" s="300" t="s">
        <v>109</v>
      </c>
      <c r="AR94" s="276">
        <v>2210301</v>
      </c>
      <c r="AS94" s="27" t="s">
        <v>1310</v>
      </c>
      <c r="AT94" s="40">
        <v>0</v>
      </c>
      <c r="AU94" s="60">
        <v>1</v>
      </c>
      <c r="AV94" s="60">
        <v>1</v>
      </c>
      <c r="AW94" s="413">
        <v>0.25</v>
      </c>
      <c r="AX94" s="60">
        <v>1</v>
      </c>
      <c r="AY94" s="413">
        <v>0.25</v>
      </c>
      <c r="AZ94" s="60">
        <v>1</v>
      </c>
      <c r="BA94" s="415">
        <v>0.25</v>
      </c>
      <c r="BB94" s="47">
        <v>1</v>
      </c>
      <c r="BC94" s="422">
        <v>0.25</v>
      </c>
      <c r="BD94" s="54">
        <v>1</v>
      </c>
      <c r="BE94" s="60">
        <v>2</v>
      </c>
      <c r="BF94" s="60">
        <v>1</v>
      </c>
      <c r="BG94" s="47">
        <v>0</v>
      </c>
      <c r="BH94" s="333">
        <f t="shared" si="35"/>
        <v>1</v>
      </c>
      <c r="BI94" s="453">
        <f t="shared" si="36"/>
        <v>1</v>
      </c>
      <c r="BJ94" s="334">
        <f t="shared" si="37"/>
        <v>2</v>
      </c>
      <c r="BK94" s="453">
        <f t="shared" si="38"/>
        <v>1</v>
      </c>
      <c r="BL94" s="334">
        <f t="shared" si="39"/>
        <v>1</v>
      </c>
      <c r="BM94" s="453">
        <f t="shared" si="40"/>
        <v>1</v>
      </c>
      <c r="BN94" s="334">
        <f t="shared" si="41"/>
        <v>0</v>
      </c>
      <c r="BO94" s="453">
        <f t="shared" si="42"/>
        <v>0</v>
      </c>
      <c r="BP94" s="685">
        <f t="shared" si="43"/>
        <v>1</v>
      </c>
      <c r="BQ94" s="453">
        <f t="shared" si="44"/>
        <v>1</v>
      </c>
      <c r="BR94" s="633">
        <f t="shared" si="45"/>
        <v>1</v>
      </c>
      <c r="BS94" s="54">
        <v>6950523</v>
      </c>
      <c r="BT94" s="60">
        <v>6653051</v>
      </c>
      <c r="BU94" s="60">
        <v>0</v>
      </c>
      <c r="BV94" s="125">
        <f t="shared" si="48"/>
        <v>0.95720149404584376</v>
      </c>
      <c r="BW94" s="378" t="str">
        <f t="shared" si="49"/>
        <v xml:space="preserve"> -</v>
      </c>
      <c r="BX94" s="54">
        <v>22431254</v>
      </c>
      <c r="BY94" s="60">
        <v>18616411</v>
      </c>
      <c r="BZ94" s="60">
        <v>0</v>
      </c>
      <c r="CA94" s="125">
        <f t="shared" si="50"/>
        <v>0.82993179962208086</v>
      </c>
      <c r="CB94" s="378" t="str">
        <f t="shared" si="51"/>
        <v xml:space="preserve"> -</v>
      </c>
      <c r="CC94" s="55">
        <v>40410002</v>
      </c>
      <c r="CD94" s="60">
        <v>39473172</v>
      </c>
      <c r="CE94" s="60">
        <v>0</v>
      </c>
      <c r="CF94" s="125">
        <f t="shared" si="52"/>
        <v>0.97681687815803619</v>
      </c>
      <c r="CG94" s="378" t="str">
        <f t="shared" si="53"/>
        <v xml:space="preserve"> -</v>
      </c>
      <c r="CH94" s="54">
        <v>0</v>
      </c>
      <c r="CI94" s="60">
        <v>0</v>
      </c>
      <c r="CJ94" s="60">
        <v>0</v>
      </c>
      <c r="CK94" s="125" t="str">
        <f t="shared" si="54"/>
        <v xml:space="preserve"> -</v>
      </c>
      <c r="CL94" s="378" t="str">
        <f t="shared" si="55"/>
        <v xml:space="preserve"> -</v>
      </c>
      <c r="CM94" s="517">
        <f t="shared" si="56"/>
        <v>69791779</v>
      </c>
      <c r="CN94" s="518">
        <f t="shared" si="57"/>
        <v>64742634</v>
      </c>
      <c r="CO94" s="518">
        <f t="shared" si="58"/>
        <v>0</v>
      </c>
      <c r="CP94" s="504">
        <f t="shared" si="59"/>
        <v>0.92765415823545638</v>
      </c>
      <c r="CQ94" s="378" t="str">
        <f t="shared" si="60"/>
        <v xml:space="preserve"> -</v>
      </c>
      <c r="CR94" s="591" t="s">
        <v>1220</v>
      </c>
      <c r="CS94" s="389" t="s">
        <v>1226</v>
      </c>
      <c r="CT94" s="102" t="s">
        <v>1967</v>
      </c>
    </row>
    <row r="95" spans="2:98" ht="30" customHeight="1">
      <c r="B95" s="994"/>
      <c r="C95" s="990"/>
      <c r="D95" s="944"/>
      <c r="E95" s="947"/>
      <c r="F95" s="956"/>
      <c r="G95" s="840"/>
      <c r="H95" s="889"/>
      <c r="I95" s="888"/>
      <c r="J95" s="889"/>
      <c r="K95" s="888"/>
      <c r="L95" s="889"/>
      <c r="M95" s="889"/>
      <c r="N95" s="888"/>
      <c r="O95" s="889"/>
      <c r="P95" s="889"/>
      <c r="Q95" s="888"/>
      <c r="R95" s="889"/>
      <c r="S95" s="889"/>
      <c r="T95" s="888"/>
      <c r="U95" s="886"/>
      <c r="V95" s="869"/>
      <c r="W95" s="825"/>
      <c r="X95" s="837"/>
      <c r="Y95" s="825"/>
      <c r="Z95" s="840"/>
      <c r="AA95" s="825"/>
      <c r="AB95" s="827"/>
      <c r="AC95" s="835"/>
      <c r="AD95" s="795"/>
      <c r="AE95" s="778"/>
      <c r="AF95" s="788"/>
      <c r="AG95" s="778"/>
      <c r="AH95" s="788"/>
      <c r="AI95" s="778"/>
      <c r="AJ95" s="788"/>
      <c r="AK95" s="778"/>
      <c r="AL95" s="788"/>
      <c r="AM95" s="778"/>
      <c r="AN95" s="788"/>
      <c r="AO95" s="950"/>
      <c r="AP95" s="939"/>
      <c r="AQ95" s="27" t="s">
        <v>114</v>
      </c>
      <c r="AR95" s="366">
        <v>2210158</v>
      </c>
      <c r="AS95" s="27" t="s">
        <v>1311</v>
      </c>
      <c r="AT95" s="43">
        <v>0</v>
      </c>
      <c r="AU95" s="85">
        <v>1</v>
      </c>
      <c r="AV95" s="85">
        <v>0</v>
      </c>
      <c r="AW95" s="413">
        <f t="shared" si="47"/>
        <v>0</v>
      </c>
      <c r="AX95" s="85">
        <v>0.4</v>
      </c>
      <c r="AY95" s="413">
        <f t="shared" si="61"/>
        <v>0.4</v>
      </c>
      <c r="AZ95" s="85">
        <v>0</v>
      </c>
      <c r="BA95" s="415">
        <f t="shared" si="62"/>
        <v>0</v>
      </c>
      <c r="BB95" s="125">
        <v>0.6</v>
      </c>
      <c r="BC95" s="422">
        <f t="shared" si="63"/>
        <v>0.6</v>
      </c>
      <c r="BD95" s="318">
        <v>0</v>
      </c>
      <c r="BE95" s="85">
        <v>2E-3</v>
      </c>
      <c r="BF95" s="85">
        <v>0</v>
      </c>
      <c r="BG95" s="125">
        <v>0</v>
      </c>
      <c r="BH95" s="333" t="str">
        <f t="shared" si="35"/>
        <v xml:space="preserve"> -</v>
      </c>
      <c r="BI95" s="453" t="str">
        <f t="shared" si="36"/>
        <v xml:space="preserve"> -</v>
      </c>
      <c r="BJ95" s="334">
        <f t="shared" si="37"/>
        <v>5.0000000000000001E-3</v>
      </c>
      <c r="BK95" s="453">
        <f t="shared" si="38"/>
        <v>5.0000000000000001E-3</v>
      </c>
      <c r="BL95" s="334" t="str">
        <f t="shared" si="39"/>
        <v xml:space="preserve"> -</v>
      </c>
      <c r="BM95" s="453" t="str">
        <f t="shared" si="40"/>
        <v xml:space="preserve"> -</v>
      </c>
      <c r="BN95" s="334">
        <f t="shared" si="41"/>
        <v>0</v>
      </c>
      <c r="BO95" s="453">
        <f t="shared" si="42"/>
        <v>0</v>
      </c>
      <c r="BP95" s="685">
        <f t="shared" ref="BP95:BP96" si="68">+SUM(BD95:BG95)/AU95</f>
        <v>2E-3</v>
      </c>
      <c r="BQ95" s="453">
        <f t="shared" si="44"/>
        <v>2E-3</v>
      </c>
      <c r="BR95" s="633">
        <f t="shared" si="45"/>
        <v>2E-3</v>
      </c>
      <c r="BS95" s="54">
        <v>0</v>
      </c>
      <c r="BT95" s="60">
        <v>0</v>
      </c>
      <c r="BU95" s="60">
        <v>0</v>
      </c>
      <c r="BV95" s="125" t="str">
        <f t="shared" si="48"/>
        <v xml:space="preserve"> -</v>
      </c>
      <c r="BW95" s="378" t="str">
        <f t="shared" si="49"/>
        <v xml:space="preserve"> -</v>
      </c>
      <c r="BX95" s="54">
        <v>18133</v>
      </c>
      <c r="BY95" s="60">
        <v>18133</v>
      </c>
      <c r="BZ95" s="60">
        <v>0</v>
      </c>
      <c r="CA95" s="125">
        <f t="shared" si="50"/>
        <v>1</v>
      </c>
      <c r="CB95" s="378" t="str">
        <f t="shared" si="51"/>
        <v xml:space="preserve"> -</v>
      </c>
      <c r="CC95" s="55">
        <v>0</v>
      </c>
      <c r="CD95" s="60">
        <v>0</v>
      </c>
      <c r="CE95" s="60">
        <v>0</v>
      </c>
      <c r="CF95" s="125" t="str">
        <f t="shared" si="52"/>
        <v xml:space="preserve"> -</v>
      </c>
      <c r="CG95" s="378" t="str">
        <f t="shared" si="53"/>
        <v xml:space="preserve"> -</v>
      </c>
      <c r="CH95" s="54">
        <v>0</v>
      </c>
      <c r="CI95" s="60">
        <v>0</v>
      </c>
      <c r="CJ95" s="60">
        <v>0</v>
      </c>
      <c r="CK95" s="125" t="str">
        <f t="shared" si="54"/>
        <v xml:space="preserve"> -</v>
      </c>
      <c r="CL95" s="378" t="str">
        <f t="shared" si="55"/>
        <v xml:space="preserve"> -</v>
      </c>
      <c r="CM95" s="515">
        <f t="shared" si="56"/>
        <v>18133</v>
      </c>
      <c r="CN95" s="516">
        <f t="shared" si="57"/>
        <v>18133</v>
      </c>
      <c r="CO95" s="516">
        <f t="shared" si="58"/>
        <v>0</v>
      </c>
      <c r="CP95" s="506">
        <f t="shared" si="59"/>
        <v>1</v>
      </c>
      <c r="CQ95" s="377" t="str">
        <f t="shared" si="60"/>
        <v xml:space="preserve"> -</v>
      </c>
      <c r="CR95" s="591" t="s">
        <v>1220</v>
      </c>
      <c r="CS95" s="389" t="s">
        <v>1226</v>
      </c>
      <c r="CT95" s="102" t="s">
        <v>1968</v>
      </c>
    </row>
    <row r="96" spans="2:98" ht="45" customHeight="1">
      <c r="B96" s="994"/>
      <c r="C96" s="990"/>
      <c r="D96" s="944"/>
      <c r="E96" s="947"/>
      <c r="F96" s="956"/>
      <c r="G96" s="840"/>
      <c r="H96" s="889"/>
      <c r="I96" s="888"/>
      <c r="J96" s="889"/>
      <c r="K96" s="888"/>
      <c r="L96" s="889"/>
      <c r="M96" s="889"/>
      <c r="N96" s="888"/>
      <c r="O96" s="889"/>
      <c r="P96" s="889"/>
      <c r="Q96" s="888"/>
      <c r="R96" s="889"/>
      <c r="S96" s="889"/>
      <c r="T96" s="888"/>
      <c r="U96" s="886"/>
      <c r="V96" s="869"/>
      <c r="W96" s="825"/>
      <c r="X96" s="837"/>
      <c r="Y96" s="825"/>
      <c r="Z96" s="840"/>
      <c r="AA96" s="825"/>
      <c r="AB96" s="827"/>
      <c r="AC96" s="835"/>
      <c r="AD96" s="795"/>
      <c r="AE96" s="778"/>
      <c r="AF96" s="788"/>
      <c r="AG96" s="778"/>
      <c r="AH96" s="788"/>
      <c r="AI96" s="778"/>
      <c r="AJ96" s="788"/>
      <c r="AK96" s="778"/>
      <c r="AL96" s="788"/>
      <c r="AM96" s="778"/>
      <c r="AN96" s="788"/>
      <c r="AO96" s="950"/>
      <c r="AP96" s="939"/>
      <c r="AQ96" s="27" t="s">
        <v>115</v>
      </c>
      <c r="AR96" s="366" t="s">
        <v>1956</v>
      </c>
      <c r="AS96" s="27" t="s">
        <v>1312</v>
      </c>
      <c r="AT96" s="40">
        <v>0</v>
      </c>
      <c r="AU96" s="60">
        <v>20</v>
      </c>
      <c r="AV96" s="60">
        <v>20</v>
      </c>
      <c r="AW96" s="413">
        <f t="shared" si="47"/>
        <v>1</v>
      </c>
      <c r="AX96" s="60">
        <v>0</v>
      </c>
      <c r="AY96" s="413">
        <f t="shared" si="61"/>
        <v>0</v>
      </c>
      <c r="AZ96" s="60">
        <v>0</v>
      </c>
      <c r="BA96" s="415">
        <f t="shared" si="62"/>
        <v>0</v>
      </c>
      <c r="BB96" s="47">
        <v>0</v>
      </c>
      <c r="BC96" s="422">
        <f t="shared" si="63"/>
        <v>0</v>
      </c>
      <c r="BD96" s="54">
        <v>20</v>
      </c>
      <c r="BE96" s="60">
        <v>0</v>
      </c>
      <c r="BF96" s="60">
        <v>0</v>
      </c>
      <c r="BG96" s="47">
        <v>0</v>
      </c>
      <c r="BH96" s="333">
        <f t="shared" si="35"/>
        <v>1</v>
      </c>
      <c r="BI96" s="453">
        <f t="shared" si="36"/>
        <v>1</v>
      </c>
      <c r="BJ96" s="334" t="str">
        <f t="shared" si="37"/>
        <v xml:space="preserve"> -</v>
      </c>
      <c r="BK96" s="453" t="str">
        <f t="shared" si="38"/>
        <v xml:space="preserve"> -</v>
      </c>
      <c r="BL96" s="334" t="str">
        <f t="shared" si="39"/>
        <v xml:space="preserve"> -</v>
      </c>
      <c r="BM96" s="453" t="str">
        <f t="shared" si="40"/>
        <v xml:space="preserve"> -</v>
      </c>
      <c r="BN96" s="334" t="str">
        <f t="shared" si="41"/>
        <v xml:space="preserve"> -</v>
      </c>
      <c r="BO96" s="453" t="str">
        <f t="shared" si="42"/>
        <v xml:space="preserve"> -</v>
      </c>
      <c r="BP96" s="685">
        <f t="shared" si="68"/>
        <v>1</v>
      </c>
      <c r="BQ96" s="453">
        <f t="shared" si="44"/>
        <v>1</v>
      </c>
      <c r="BR96" s="633">
        <f t="shared" si="45"/>
        <v>1</v>
      </c>
      <c r="BS96" s="54">
        <v>0</v>
      </c>
      <c r="BT96" s="60">
        <v>0</v>
      </c>
      <c r="BU96" s="60">
        <v>0</v>
      </c>
      <c r="BV96" s="125" t="str">
        <f t="shared" si="48"/>
        <v xml:space="preserve"> -</v>
      </c>
      <c r="BW96" s="378" t="str">
        <f t="shared" si="49"/>
        <v xml:space="preserve"> -</v>
      </c>
      <c r="BX96" s="54">
        <v>0</v>
      </c>
      <c r="BY96" s="60">
        <v>0</v>
      </c>
      <c r="BZ96" s="60">
        <v>0</v>
      </c>
      <c r="CA96" s="125" t="str">
        <f t="shared" si="50"/>
        <v xml:space="preserve"> -</v>
      </c>
      <c r="CB96" s="378" t="str">
        <f t="shared" si="51"/>
        <v xml:space="preserve"> -</v>
      </c>
      <c r="CC96" s="55">
        <v>0</v>
      </c>
      <c r="CD96" s="60">
        <v>0</v>
      </c>
      <c r="CE96" s="60">
        <v>0</v>
      </c>
      <c r="CF96" s="125" t="str">
        <f t="shared" si="52"/>
        <v xml:space="preserve"> -</v>
      </c>
      <c r="CG96" s="378" t="str">
        <f t="shared" si="53"/>
        <v xml:space="preserve"> -</v>
      </c>
      <c r="CH96" s="54">
        <v>0</v>
      </c>
      <c r="CI96" s="60">
        <v>0</v>
      </c>
      <c r="CJ96" s="60">
        <v>0</v>
      </c>
      <c r="CK96" s="125" t="str">
        <f t="shared" si="54"/>
        <v xml:space="preserve"> -</v>
      </c>
      <c r="CL96" s="378" t="str">
        <f t="shared" si="55"/>
        <v xml:space="preserve"> -</v>
      </c>
      <c r="CM96" s="517">
        <f t="shared" si="56"/>
        <v>0</v>
      </c>
      <c r="CN96" s="518">
        <f t="shared" si="57"/>
        <v>0</v>
      </c>
      <c r="CO96" s="518">
        <f t="shared" si="58"/>
        <v>0</v>
      </c>
      <c r="CP96" s="504" t="str">
        <f t="shared" si="59"/>
        <v xml:space="preserve"> -</v>
      </c>
      <c r="CQ96" s="378" t="str">
        <f t="shared" si="60"/>
        <v xml:space="preserve"> -</v>
      </c>
      <c r="CR96" s="591" t="s">
        <v>1220</v>
      </c>
      <c r="CS96" s="389" t="s">
        <v>1226</v>
      </c>
      <c r="CT96" s="102" t="s">
        <v>1965</v>
      </c>
    </row>
    <row r="97" spans="2:98" ht="30" customHeight="1">
      <c r="B97" s="994"/>
      <c r="C97" s="990"/>
      <c r="D97" s="944"/>
      <c r="E97" s="947"/>
      <c r="F97" s="956"/>
      <c r="G97" s="840"/>
      <c r="H97" s="857"/>
      <c r="I97" s="824"/>
      <c r="J97" s="857"/>
      <c r="K97" s="824"/>
      <c r="L97" s="857"/>
      <c r="M97" s="857"/>
      <c r="N97" s="824"/>
      <c r="O97" s="857"/>
      <c r="P97" s="857"/>
      <c r="Q97" s="824"/>
      <c r="R97" s="857"/>
      <c r="S97" s="857"/>
      <c r="T97" s="824"/>
      <c r="U97" s="887"/>
      <c r="V97" s="874"/>
      <c r="W97" s="825"/>
      <c r="X97" s="837"/>
      <c r="Y97" s="825"/>
      <c r="Z97" s="840"/>
      <c r="AA97" s="825"/>
      <c r="AB97" s="827"/>
      <c r="AC97" s="836"/>
      <c r="AD97" s="800"/>
      <c r="AE97" s="781"/>
      <c r="AF97" s="789"/>
      <c r="AG97" s="781"/>
      <c r="AH97" s="789"/>
      <c r="AI97" s="781"/>
      <c r="AJ97" s="789"/>
      <c r="AK97" s="781"/>
      <c r="AL97" s="789"/>
      <c r="AM97" s="781"/>
      <c r="AN97" s="789"/>
      <c r="AO97" s="950"/>
      <c r="AP97" s="939"/>
      <c r="AQ97" s="300" t="s">
        <v>116</v>
      </c>
      <c r="AR97" s="276" t="s">
        <v>1957</v>
      </c>
      <c r="AS97" s="27" t="s">
        <v>1313</v>
      </c>
      <c r="AT97" s="40">
        <v>0</v>
      </c>
      <c r="AU97" s="60">
        <v>1</v>
      </c>
      <c r="AV97" s="60">
        <v>0</v>
      </c>
      <c r="AW97" s="413">
        <v>0</v>
      </c>
      <c r="AX97" s="60">
        <v>1</v>
      </c>
      <c r="AY97" s="413">
        <v>0.33</v>
      </c>
      <c r="AZ97" s="60">
        <v>1</v>
      </c>
      <c r="BA97" s="415">
        <v>0.33</v>
      </c>
      <c r="BB97" s="47">
        <v>1</v>
      </c>
      <c r="BC97" s="422">
        <v>0.34</v>
      </c>
      <c r="BD97" s="54">
        <v>0</v>
      </c>
      <c r="BE97" s="60">
        <v>1</v>
      </c>
      <c r="BF97" s="60">
        <v>0.3</v>
      </c>
      <c r="BG97" s="47">
        <v>0</v>
      </c>
      <c r="BH97" s="333" t="str">
        <f t="shared" si="35"/>
        <v xml:space="preserve"> -</v>
      </c>
      <c r="BI97" s="453" t="str">
        <f t="shared" si="36"/>
        <v xml:space="preserve"> -</v>
      </c>
      <c r="BJ97" s="334">
        <f t="shared" si="37"/>
        <v>1</v>
      </c>
      <c r="BK97" s="453">
        <f t="shared" si="38"/>
        <v>1</v>
      </c>
      <c r="BL97" s="334">
        <f t="shared" si="39"/>
        <v>0.3</v>
      </c>
      <c r="BM97" s="453">
        <f t="shared" si="40"/>
        <v>0.3</v>
      </c>
      <c r="BN97" s="334">
        <f t="shared" si="41"/>
        <v>0</v>
      </c>
      <c r="BO97" s="453">
        <f t="shared" si="42"/>
        <v>0</v>
      </c>
      <c r="BP97" s="685">
        <f>+AVERAGE(BE97:BG97)/AU97</f>
        <v>0.43333333333333335</v>
      </c>
      <c r="BQ97" s="453">
        <f t="shared" si="44"/>
        <v>0.43333333333333335</v>
      </c>
      <c r="BR97" s="633">
        <f t="shared" si="45"/>
        <v>0.43333333333333335</v>
      </c>
      <c r="BS97" s="54">
        <v>770000</v>
      </c>
      <c r="BT97" s="60">
        <v>0</v>
      </c>
      <c r="BU97" s="60">
        <v>0</v>
      </c>
      <c r="BV97" s="125">
        <f t="shared" si="48"/>
        <v>0</v>
      </c>
      <c r="BW97" s="378" t="str">
        <f t="shared" si="49"/>
        <v xml:space="preserve"> -</v>
      </c>
      <c r="BX97" s="54">
        <v>1427338</v>
      </c>
      <c r="BY97" s="60">
        <v>778799</v>
      </c>
      <c r="BZ97" s="60">
        <v>618838</v>
      </c>
      <c r="CA97" s="125">
        <f t="shared" si="50"/>
        <v>0.54563039728501583</v>
      </c>
      <c r="CB97" s="378">
        <f t="shared" si="51"/>
        <v>0.79460554006874684</v>
      </c>
      <c r="CC97" s="55">
        <v>848875</v>
      </c>
      <c r="CD97" s="60">
        <v>44000</v>
      </c>
      <c r="CE97" s="60">
        <v>0</v>
      </c>
      <c r="CF97" s="125">
        <f t="shared" si="52"/>
        <v>5.1833308791046973E-2</v>
      </c>
      <c r="CG97" s="378" t="str">
        <f t="shared" si="53"/>
        <v xml:space="preserve"> -</v>
      </c>
      <c r="CH97" s="54">
        <v>891371</v>
      </c>
      <c r="CI97" s="60">
        <v>0</v>
      </c>
      <c r="CJ97" s="60">
        <v>0</v>
      </c>
      <c r="CK97" s="125">
        <f t="shared" si="54"/>
        <v>0</v>
      </c>
      <c r="CL97" s="378" t="str">
        <f t="shared" si="55"/>
        <v xml:space="preserve"> -</v>
      </c>
      <c r="CM97" s="515">
        <f t="shared" si="56"/>
        <v>3937584</v>
      </c>
      <c r="CN97" s="516">
        <f t="shared" si="57"/>
        <v>822799</v>
      </c>
      <c r="CO97" s="516">
        <f t="shared" si="58"/>
        <v>618838</v>
      </c>
      <c r="CP97" s="506">
        <f t="shared" si="59"/>
        <v>0.20896036757565045</v>
      </c>
      <c r="CQ97" s="377">
        <f t="shared" si="60"/>
        <v>0.75211321355519389</v>
      </c>
      <c r="CR97" s="591" t="s">
        <v>1220</v>
      </c>
      <c r="CS97" s="389" t="s">
        <v>1226</v>
      </c>
      <c r="CT97" s="102" t="s">
        <v>155</v>
      </c>
    </row>
    <row r="98" spans="2:98" ht="30" customHeight="1">
      <c r="B98" s="994"/>
      <c r="C98" s="990"/>
      <c r="D98" s="944"/>
      <c r="E98" s="947"/>
      <c r="F98" s="956" t="s">
        <v>227</v>
      </c>
      <c r="G98" s="879" t="s">
        <v>230</v>
      </c>
      <c r="H98" s="879" t="s">
        <v>230</v>
      </c>
      <c r="I98" s="961">
        <v>1</v>
      </c>
      <c r="J98" s="879" t="s">
        <v>230</v>
      </c>
      <c r="K98" s="961">
        <v>1</v>
      </c>
      <c r="L98" s="964"/>
      <c r="M98" s="879" t="s">
        <v>230</v>
      </c>
      <c r="N98" s="961">
        <v>1</v>
      </c>
      <c r="O98" s="964"/>
      <c r="P98" s="879" t="s">
        <v>230</v>
      </c>
      <c r="Q98" s="961">
        <v>1</v>
      </c>
      <c r="R98" s="964"/>
      <c r="S98" s="967" t="s">
        <v>230</v>
      </c>
      <c r="T98" s="961">
        <v>1</v>
      </c>
      <c r="U98" s="958"/>
      <c r="V98" s="876" t="s">
        <v>230</v>
      </c>
      <c r="W98" s="875">
        <f>+IF(V98="Solvente",1,0)</f>
        <v>1</v>
      </c>
      <c r="X98" s="879" t="s">
        <v>1953</v>
      </c>
      <c r="Y98" s="875">
        <f>+IF(X98="Solvente",1,0)</f>
        <v>0</v>
      </c>
      <c r="Z98" s="879"/>
      <c r="AA98" s="875">
        <f>+IF(Z98="Solvente",1,0)</f>
        <v>0</v>
      </c>
      <c r="AB98" s="880"/>
      <c r="AC98" s="875">
        <f>+IF(AB98="Solvente",1,0)</f>
        <v>0</v>
      </c>
      <c r="AD98" s="794">
        <f>+IF(K98=0," -",W98/K98)</f>
        <v>1</v>
      </c>
      <c r="AE98" s="777">
        <f>+IF(K98=0," -",IF(AD98&gt;100%,100%,AD98))</f>
        <v>1</v>
      </c>
      <c r="AF98" s="787">
        <f>+IF(N98=0," -",Y98/N98)</f>
        <v>0</v>
      </c>
      <c r="AG98" s="777">
        <f>+IF(N98=0," -",IF(AF98&gt;100%,100%,AF98))</f>
        <v>0</v>
      </c>
      <c r="AH98" s="787">
        <f>+IF(Q98=0," -",AA98/Q98)</f>
        <v>0</v>
      </c>
      <c r="AI98" s="777">
        <f>+IF(Q98=0," -",IF(AH98&gt;100%,100%,AH98))</f>
        <v>0</v>
      </c>
      <c r="AJ98" s="787">
        <f>+IF(T98=0," -",AC98/T98)</f>
        <v>0</v>
      </c>
      <c r="AK98" s="777">
        <f>+IF(T98=0," -",IF(AJ98&gt;100%,100%,AJ98))</f>
        <v>0</v>
      </c>
      <c r="AL98" s="787">
        <f>+SUM(AC98,AA98,Y98,W98)/I98</f>
        <v>1</v>
      </c>
      <c r="AM98" s="777">
        <f>+IF(AL98&gt;100%,100%,IF(AL98&lt;0%,0%,AL98))</f>
        <v>1</v>
      </c>
      <c r="AN98" s="787"/>
      <c r="AO98" s="950"/>
      <c r="AP98" s="939"/>
      <c r="AQ98" s="27" t="s">
        <v>117</v>
      </c>
      <c r="AR98" s="366">
        <v>2210237</v>
      </c>
      <c r="AS98" s="27" t="s">
        <v>1314</v>
      </c>
      <c r="AT98" s="43">
        <v>0</v>
      </c>
      <c r="AU98" s="85">
        <v>1</v>
      </c>
      <c r="AV98" s="85">
        <v>0</v>
      </c>
      <c r="AW98" s="413">
        <f t="shared" si="47"/>
        <v>0</v>
      </c>
      <c r="AX98" s="85">
        <v>0.2</v>
      </c>
      <c r="AY98" s="413">
        <f t="shared" si="61"/>
        <v>0.2</v>
      </c>
      <c r="AZ98" s="85">
        <v>0.4</v>
      </c>
      <c r="BA98" s="415">
        <f t="shared" si="62"/>
        <v>0.4</v>
      </c>
      <c r="BB98" s="125">
        <v>0.4</v>
      </c>
      <c r="BC98" s="422">
        <f t="shared" si="63"/>
        <v>0.4</v>
      </c>
      <c r="BD98" s="318">
        <v>0.5</v>
      </c>
      <c r="BE98" s="85">
        <v>0.2</v>
      </c>
      <c r="BF98" s="85">
        <v>0.125</v>
      </c>
      <c r="BG98" s="125">
        <v>0</v>
      </c>
      <c r="BH98" s="333" t="str">
        <f t="shared" si="35"/>
        <v xml:space="preserve"> -</v>
      </c>
      <c r="BI98" s="453" t="str">
        <f t="shared" si="36"/>
        <v xml:space="preserve"> -</v>
      </c>
      <c r="BJ98" s="334">
        <f t="shared" si="37"/>
        <v>1</v>
      </c>
      <c r="BK98" s="453">
        <f t="shared" si="38"/>
        <v>1</v>
      </c>
      <c r="BL98" s="334">
        <f t="shared" si="39"/>
        <v>0.3125</v>
      </c>
      <c r="BM98" s="453">
        <f t="shared" si="40"/>
        <v>0.3125</v>
      </c>
      <c r="BN98" s="334">
        <f t="shared" si="41"/>
        <v>0</v>
      </c>
      <c r="BO98" s="453">
        <f t="shared" si="42"/>
        <v>0</v>
      </c>
      <c r="BP98" s="685">
        <f t="shared" ref="BP98" si="69">+SUM(BD98:BG98)/AU98</f>
        <v>0.82499999999999996</v>
      </c>
      <c r="BQ98" s="453">
        <f t="shared" si="44"/>
        <v>0.82499999999999996</v>
      </c>
      <c r="BR98" s="633">
        <f t="shared" si="45"/>
        <v>0.82499999999999996</v>
      </c>
      <c r="BS98" s="54">
        <v>0</v>
      </c>
      <c r="BT98" s="60">
        <v>0</v>
      </c>
      <c r="BU98" s="60">
        <v>0</v>
      </c>
      <c r="BV98" s="125" t="str">
        <f t="shared" si="48"/>
        <v xml:space="preserve"> -</v>
      </c>
      <c r="BW98" s="378" t="str">
        <f t="shared" si="49"/>
        <v xml:space="preserve"> -</v>
      </c>
      <c r="BX98" s="54">
        <v>2952569</v>
      </c>
      <c r="BY98" s="60">
        <v>1683843</v>
      </c>
      <c r="BZ98" s="60">
        <v>0</v>
      </c>
      <c r="CA98" s="125">
        <f t="shared" si="50"/>
        <v>0.57029759507737166</v>
      </c>
      <c r="CB98" s="378" t="str">
        <f t="shared" si="51"/>
        <v xml:space="preserve"> -</v>
      </c>
      <c r="CC98" s="55">
        <v>0</v>
      </c>
      <c r="CD98" s="60">
        <v>0</v>
      </c>
      <c r="CE98" s="60">
        <v>0</v>
      </c>
      <c r="CF98" s="125" t="str">
        <f t="shared" si="52"/>
        <v xml:space="preserve"> -</v>
      </c>
      <c r="CG98" s="378" t="str">
        <f t="shared" si="53"/>
        <v xml:space="preserve"> -</v>
      </c>
      <c r="CH98" s="54">
        <v>1650000</v>
      </c>
      <c r="CI98" s="60">
        <v>0</v>
      </c>
      <c r="CJ98" s="60">
        <v>0</v>
      </c>
      <c r="CK98" s="125">
        <f t="shared" si="54"/>
        <v>0</v>
      </c>
      <c r="CL98" s="378" t="str">
        <f t="shared" si="55"/>
        <v xml:space="preserve"> -</v>
      </c>
      <c r="CM98" s="517">
        <f t="shared" si="56"/>
        <v>4602569</v>
      </c>
      <c r="CN98" s="518">
        <f t="shared" si="57"/>
        <v>1683843</v>
      </c>
      <c r="CO98" s="518">
        <f t="shared" si="58"/>
        <v>0</v>
      </c>
      <c r="CP98" s="504">
        <f t="shared" si="59"/>
        <v>0.36584850764866317</v>
      </c>
      <c r="CQ98" s="378" t="str">
        <f t="shared" si="60"/>
        <v xml:space="preserve"> -</v>
      </c>
      <c r="CR98" s="591" t="s">
        <v>1220</v>
      </c>
      <c r="CS98" s="389" t="s">
        <v>1226</v>
      </c>
      <c r="CT98" s="102" t="s">
        <v>1972</v>
      </c>
    </row>
    <row r="99" spans="2:98" ht="30" customHeight="1" thickBot="1">
      <c r="B99" s="994"/>
      <c r="C99" s="990"/>
      <c r="D99" s="944"/>
      <c r="E99" s="947"/>
      <c r="F99" s="956"/>
      <c r="G99" s="879"/>
      <c r="H99" s="879"/>
      <c r="I99" s="962"/>
      <c r="J99" s="879"/>
      <c r="K99" s="962"/>
      <c r="L99" s="965"/>
      <c r="M99" s="879"/>
      <c r="N99" s="962"/>
      <c r="O99" s="965"/>
      <c r="P99" s="879"/>
      <c r="Q99" s="962"/>
      <c r="R99" s="965"/>
      <c r="S99" s="967"/>
      <c r="T99" s="962"/>
      <c r="U99" s="959"/>
      <c r="V99" s="877"/>
      <c r="W99" s="875"/>
      <c r="X99" s="879"/>
      <c r="Y99" s="875"/>
      <c r="Z99" s="879"/>
      <c r="AA99" s="875"/>
      <c r="AB99" s="880"/>
      <c r="AC99" s="875"/>
      <c r="AD99" s="795"/>
      <c r="AE99" s="778"/>
      <c r="AF99" s="788"/>
      <c r="AG99" s="778"/>
      <c r="AH99" s="788"/>
      <c r="AI99" s="778"/>
      <c r="AJ99" s="788"/>
      <c r="AK99" s="778"/>
      <c r="AL99" s="788"/>
      <c r="AM99" s="778"/>
      <c r="AN99" s="788"/>
      <c r="AO99" s="953"/>
      <c r="AP99" s="942"/>
      <c r="AQ99" s="302" t="s">
        <v>118</v>
      </c>
      <c r="AR99" s="279" t="s">
        <v>1958</v>
      </c>
      <c r="AS99" s="30" t="s">
        <v>1315</v>
      </c>
      <c r="AT99" s="45">
        <v>1</v>
      </c>
      <c r="AU99" s="92">
        <v>1</v>
      </c>
      <c r="AV99" s="92">
        <v>1</v>
      </c>
      <c r="AW99" s="423">
        <v>0.25</v>
      </c>
      <c r="AX99" s="92">
        <v>1</v>
      </c>
      <c r="AY99" s="423">
        <v>0.25</v>
      </c>
      <c r="AZ99" s="92">
        <v>1</v>
      </c>
      <c r="BA99" s="424">
        <v>0.25</v>
      </c>
      <c r="BB99" s="51">
        <v>1</v>
      </c>
      <c r="BC99" s="425">
        <v>0.25</v>
      </c>
      <c r="BD99" s="62">
        <v>1</v>
      </c>
      <c r="BE99" s="92">
        <v>1</v>
      </c>
      <c r="BF99" s="92">
        <v>1</v>
      </c>
      <c r="BG99" s="51">
        <v>0</v>
      </c>
      <c r="BH99" s="331">
        <f t="shared" si="35"/>
        <v>1</v>
      </c>
      <c r="BI99" s="457">
        <f t="shared" si="36"/>
        <v>1</v>
      </c>
      <c r="BJ99" s="332">
        <f t="shared" si="37"/>
        <v>1</v>
      </c>
      <c r="BK99" s="457">
        <f t="shared" si="38"/>
        <v>1</v>
      </c>
      <c r="BL99" s="332">
        <f t="shared" si="39"/>
        <v>1</v>
      </c>
      <c r="BM99" s="457">
        <f t="shared" si="40"/>
        <v>1</v>
      </c>
      <c r="BN99" s="332">
        <f t="shared" si="41"/>
        <v>0</v>
      </c>
      <c r="BO99" s="457">
        <f t="shared" si="42"/>
        <v>0</v>
      </c>
      <c r="BP99" s="686">
        <f t="shared" si="43"/>
        <v>0.75</v>
      </c>
      <c r="BQ99" s="457">
        <f t="shared" si="44"/>
        <v>0.75</v>
      </c>
      <c r="BR99" s="634">
        <f t="shared" si="45"/>
        <v>0.75</v>
      </c>
      <c r="BS99" s="62">
        <v>2830991</v>
      </c>
      <c r="BT99" s="92">
        <v>234557</v>
      </c>
      <c r="BU99" s="92">
        <v>0</v>
      </c>
      <c r="BV99" s="148">
        <f t="shared" si="48"/>
        <v>8.2853318855482055E-2</v>
      </c>
      <c r="BW99" s="385" t="str">
        <f t="shared" si="49"/>
        <v xml:space="preserve"> -</v>
      </c>
      <c r="BX99" s="62">
        <v>1125100</v>
      </c>
      <c r="BY99" s="92">
        <v>782923</v>
      </c>
      <c r="BZ99" s="92">
        <v>0</v>
      </c>
      <c r="CA99" s="148">
        <f t="shared" si="50"/>
        <v>0.69586970047106922</v>
      </c>
      <c r="CB99" s="385" t="str">
        <f t="shared" si="51"/>
        <v xml:space="preserve"> -</v>
      </c>
      <c r="CC99" s="63">
        <v>1978825</v>
      </c>
      <c r="CD99" s="92">
        <v>1128777</v>
      </c>
      <c r="CE99" s="92">
        <v>0</v>
      </c>
      <c r="CF99" s="148">
        <f t="shared" si="52"/>
        <v>0.57042790544894062</v>
      </c>
      <c r="CG99" s="385" t="str">
        <f t="shared" si="53"/>
        <v xml:space="preserve"> -</v>
      </c>
      <c r="CH99" s="62">
        <v>1578890</v>
      </c>
      <c r="CI99" s="92">
        <v>0</v>
      </c>
      <c r="CJ99" s="92">
        <v>0</v>
      </c>
      <c r="CK99" s="148">
        <f t="shared" si="54"/>
        <v>0</v>
      </c>
      <c r="CL99" s="385" t="str">
        <f t="shared" si="55"/>
        <v xml:space="preserve"> -</v>
      </c>
      <c r="CM99" s="526">
        <f t="shared" si="56"/>
        <v>7513806</v>
      </c>
      <c r="CN99" s="527">
        <f t="shared" si="57"/>
        <v>2146257</v>
      </c>
      <c r="CO99" s="527">
        <f t="shared" si="58"/>
        <v>0</v>
      </c>
      <c r="CP99" s="513">
        <f t="shared" si="59"/>
        <v>0.2856417905918785</v>
      </c>
      <c r="CQ99" s="387" t="str">
        <f t="shared" si="60"/>
        <v xml:space="preserve"> -</v>
      </c>
      <c r="CR99" s="593" t="s">
        <v>1220</v>
      </c>
      <c r="CS99" s="390" t="s">
        <v>1226</v>
      </c>
      <c r="CT99" s="107" t="s">
        <v>1974</v>
      </c>
    </row>
    <row r="100" spans="2:98" ht="30" customHeight="1">
      <c r="B100" s="994"/>
      <c r="C100" s="990"/>
      <c r="D100" s="944"/>
      <c r="E100" s="947"/>
      <c r="F100" s="956"/>
      <c r="G100" s="879"/>
      <c r="H100" s="879"/>
      <c r="I100" s="962"/>
      <c r="J100" s="879"/>
      <c r="K100" s="962"/>
      <c r="L100" s="965"/>
      <c r="M100" s="879"/>
      <c r="N100" s="962"/>
      <c r="O100" s="965"/>
      <c r="P100" s="879"/>
      <c r="Q100" s="962"/>
      <c r="R100" s="965"/>
      <c r="S100" s="967"/>
      <c r="T100" s="962"/>
      <c r="U100" s="959"/>
      <c r="V100" s="877"/>
      <c r="W100" s="875"/>
      <c r="X100" s="879"/>
      <c r="Y100" s="875"/>
      <c r="Z100" s="879"/>
      <c r="AA100" s="875"/>
      <c r="AB100" s="880"/>
      <c r="AC100" s="875"/>
      <c r="AD100" s="795"/>
      <c r="AE100" s="778"/>
      <c r="AF100" s="788"/>
      <c r="AG100" s="778"/>
      <c r="AH100" s="788"/>
      <c r="AI100" s="778"/>
      <c r="AJ100" s="788"/>
      <c r="AK100" s="778"/>
      <c r="AL100" s="788"/>
      <c r="AM100" s="778"/>
      <c r="AN100" s="788"/>
      <c r="AO100" s="949">
        <f>+RESUMEN!J22</f>
        <v>0.36538461538461536</v>
      </c>
      <c r="AP100" s="938" t="s">
        <v>160</v>
      </c>
      <c r="AQ100" s="248" t="s">
        <v>119</v>
      </c>
      <c r="AR100" s="285">
        <v>2210844</v>
      </c>
      <c r="AS100" s="28" t="s">
        <v>1316</v>
      </c>
      <c r="AT100" s="41">
        <v>1</v>
      </c>
      <c r="AU100" s="59">
        <v>1</v>
      </c>
      <c r="AV100" s="59">
        <v>1</v>
      </c>
      <c r="AW100" s="419">
        <v>0.25</v>
      </c>
      <c r="AX100" s="59">
        <v>1</v>
      </c>
      <c r="AY100" s="419">
        <v>0.25</v>
      </c>
      <c r="AZ100" s="59">
        <v>1</v>
      </c>
      <c r="BA100" s="420">
        <v>0.25</v>
      </c>
      <c r="BB100" s="48">
        <v>1</v>
      </c>
      <c r="BC100" s="420">
        <v>0.25</v>
      </c>
      <c r="BD100" s="52">
        <v>1</v>
      </c>
      <c r="BE100" s="90">
        <v>1</v>
      </c>
      <c r="BF100" s="90">
        <v>1</v>
      </c>
      <c r="BG100" s="46">
        <v>0</v>
      </c>
      <c r="BH100" s="458">
        <f t="shared" si="35"/>
        <v>1</v>
      </c>
      <c r="BI100" s="459">
        <f t="shared" si="36"/>
        <v>1</v>
      </c>
      <c r="BJ100" s="460">
        <f t="shared" si="37"/>
        <v>1</v>
      </c>
      <c r="BK100" s="459">
        <f t="shared" si="38"/>
        <v>1</v>
      </c>
      <c r="BL100" s="460">
        <f t="shared" si="39"/>
        <v>1</v>
      </c>
      <c r="BM100" s="459">
        <f t="shared" si="40"/>
        <v>1</v>
      </c>
      <c r="BN100" s="460">
        <f t="shared" si="41"/>
        <v>0</v>
      </c>
      <c r="BO100" s="459">
        <f t="shared" si="42"/>
        <v>0</v>
      </c>
      <c r="BP100" s="687">
        <f t="shared" si="43"/>
        <v>0.75</v>
      </c>
      <c r="BQ100" s="459">
        <f t="shared" si="44"/>
        <v>0.75</v>
      </c>
      <c r="BR100" s="635">
        <f t="shared" si="45"/>
        <v>0.75</v>
      </c>
      <c r="BS100" s="61">
        <v>355000</v>
      </c>
      <c r="BT100" s="59">
        <v>269367</v>
      </c>
      <c r="BU100" s="59">
        <v>0</v>
      </c>
      <c r="BV100" s="145">
        <f t="shared" si="48"/>
        <v>0.75878028169014089</v>
      </c>
      <c r="BW100" s="377" t="str">
        <f t="shared" si="49"/>
        <v xml:space="preserve"> -</v>
      </c>
      <c r="BX100" s="58">
        <v>214127</v>
      </c>
      <c r="BY100" s="59">
        <v>213327</v>
      </c>
      <c r="BZ100" s="59">
        <v>0</v>
      </c>
      <c r="CA100" s="145">
        <f t="shared" si="50"/>
        <v>0.99626389946153449</v>
      </c>
      <c r="CB100" s="377" t="str">
        <f t="shared" si="51"/>
        <v xml:space="preserve"> -</v>
      </c>
      <c r="CC100" s="61">
        <v>354600</v>
      </c>
      <c r="CD100" s="59">
        <v>201097</v>
      </c>
      <c r="CE100" s="59">
        <v>0</v>
      </c>
      <c r="CF100" s="145">
        <f t="shared" si="52"/>
        <v>0.5671094190637338</v>
      </c>
      <c r="CG100" s="377" t="str">
        <f t="shared" si="53"/>
        <v xml:space="preserve"> -</v>
      </c>
      <c r="CH100" s="58">
        <v>0</v>
      </c>
      <c r="CI100" s="59">
        <v>0</v>
      </c>
      <c r="CJ100" s="59">
        <v>0</v>
      </c>
      <c r="CK100" s="145" t="str">
        <f t="shared" si="54"/>
        <v xml:space="preserve"> -</v>
      </c>
      <c r="CL100" s="377" t="str">
        <f t="shared" si="55"/>
        <v xml:space="preserve"> -</v>
      </c>
      <c r="CM100" s="515">
        <f t="shared" si="56"/>
        <v>923727</v>
      </c>
      <c r="CN100" s="516">
        <f t="shared" si="57"/>
        <v>683791</v>
      </c>
      <c r="CO100" s="516">
        <f t="shared" si="58"/>
        <v>0</v>
      </c>
      <c r="CP100" s="506">
        <f t="shared" si="59"/>
        <v>0.74025226067875027</v>
      </c>
      <c r="CQ100" s="377" t="str">
        <f t="shared" si="60"/>
        <v xml:space="preserve"> -</v>
      </c>
      <c r="CR100" s="594" t="s">
        <v>1220</v>
      </c>
      <c r="CS100" s="372" t="s">
        <v>1317</v>
      </c>
      <c r="CT100" s="101" t="s">
        <v>1968</v>
      </c>
    </row>
    <row r="101" spans="2:98" ht="30" customHeight="1">
      <c r="B101" s="994"/>
      <c r="C101" s="990"/>
      <c r="D101" s="944"/>
      <c r="E101" s="947"/>
      <c r="F101" s="956"/>
      <c r="G101" s="879"/>
      <c r="H101" s="879"/>
      <c r="I101" s="962"/>
      <c r="J101" s="879"/>
      <c r="K101" s="962"/>
      <c r="L101" s="965"/>
      <c r="M101" s="879"/>
      <c r="N101" s="962"/>
      <c r="O101" s="965"/>
      <c r="P101" s="879"/>
      <c r="Q101" s="962"/>
      <c r="R101" s="965"/>
      <c r="S101" s="967"/>
      <c r="T101" s="962"/>
      <c r="U101" s="959"/>
      <c r="V101" s="877"/>
      <c r="W101" s="875"/>
      <c r="X101" s="879"/>
      <c r="Y101" s="875"/>
      <c r="Z101" s="879"/>
      <c r="AA101" s="875"/>
      <c r="AB101" s="880"/>
      <c r="AC101" s="875"/>
      <c r="AD101" s="795"/>
      <c r="AE101" s="778"/>
      <c r="AF101" s="788"/>
      <c r="AG101" s="778"/>
      <c r="AH101" s="788"/>
      <c r="AI101" s="778"/>
      <c r="AJ101" s="788"/>
      <c r="AK101" s="778"/>
      <c r="AL101" s="788"/>
      <c r="AM101" s="778"/>
      <c r="AN101" s="788"/>
      <c r="AO101" s="950"/>
      <c r="AP101" s="939"/>
      <c r="AQ101" s="27" t="s">
        <v>120</v>
      </c>
      <c r="AR101" s="9">
        <v>2210844</v>
      </c>
      <c r="AS101" s="27" t="s">
        <v>1318</v>
      </c>
      <c r="AT101" s="40">
        <v>0</v>
      </c>
      <c r="AU101" s="60">
        <v>1</v>
      </c>
      <c r="AV101" s="60">
        <v>0</v>
      </c>
      <c r="AW101" s="413">
        <f t="shared" si="47"/>
        <v>0</v>
      </c>
      <c r="AX101" s="60">
        <v>0</v>
      </c>
      <c r="AY101" s="413">
        <f t="shared" si="61"/>
        <v>0</v>
      </c>
      <c r="AZ101" s="60">
        <v>0</v>
      </c>
      <c r="BA101" s="415">
        <f t="shared" si="62"/>
        <v>0</v>
      </c>
      <c r="BB101" s="47">
        <v>1</v>
      </c>
      <c r="BC101" s="415">
        <f t="shared" si="63"/>
        <v>1</v>
      </c>
      <c r="BD101" s="54">
        <v>0</v>
      </c>
      <c r="BE101" s="60">
        <v>0</v>
      </c>
      <c r="BF101" s="60">
        <v>0</v>
      </c>
      <c r="BG101" s="47">
        <v>0</v>
      </c>
      <c r="BH101" s="333" t="str">
        <f t="shared" si="35"/>
        <v xml:space="preserve"> -</v>
      </c>
      <c r="BI101" s="453" t="str">
        <f t="shared" si="36"/>
        <v xml:space="preserve"> -</v>
      </c>
      <c r="BJ101" s="334" t="str">
        <f t="shared" si="37"/>
        <v xml:space="preserve"> -</v>
      </c>
      <c r="BK101" s="453" t="str">
        <f t="shared" si="38"/>
        <v xml:space="preserve"> -</v>
      </c>
      <c r="BL101" s="334" t="str">
        <f t="shared" si="39"/>
        <v xml:space="preserve"> -</v>
      </c>
      <c r="BM101" s="453" t="str">
        <f t="shared" si="40"/>
        <v xml:space="preserve"> -</v>
      </c>
      <c r="BN101" s="334">
        <f t="shared" si="41"/>
        <v>0</v>
      </c>
      <c r="BO101" s="453">
        <f t="shared" si="42"/>
        <v>0</v>
      </c>
      <c r="BP101" s="685">
        <f t="shared" ref="BP101:BP102" si="70">+SUM(BD101:BG101)/AU101</f>
        <v>0</v>
      </c>
      <c r="BQ101" s="453">
        <f t="shared" si="44"/>
        <v>0</v>
      </c>
      <c r="BR101" s="633">
        <f t="shared" si="45"/>
        <v>0</v>
      </c>
      <c r="BS101" s="55">
        <v>0</v>
      </c>
      <c r="BT101" s="60">
        <v>0</v>
      </c>
      <c r="BU101" s="60">
        <v>0</v>
      </c>
      <c r="BV101" s="125" t="str">
        <f t="shared" si="48"/>
        <v xml:space="preserve"> -</v>
      </c>
      <c r="BW101" s="378" t="str">
        <f t="shared" si="49"/>
        <v xml:space="preserve"> -</v>
      </c>
      <c r="BX101" s="54">
        <v>0</v>
      </c>
      <c r="BY101" s="60">
        <v>0</v>
      </c>
      <c r="BZ101" s="60">
        <v>0</v>
      </c>
      <c r="CA101" s="125" t="str">
        <f t="shared" si="50"/>
        <v xml:space="preserve"> -</v>
      </c>
      <c r="CB101" s="378" t="str">
        <f t="shared" si="51"/>
        <v xml:space="preserve"> -</v>
      </c>
      <c r="CC101" s="55">
        <v>0</v>
      </c>
      <c r="CD101" s="60">
        <v>0</v>
      </c>
      <c r="CE101" s="60">
        <v>0</v>
      </c>
      <c r="CF101" s="125" t="str">
        <f t="shared" si="52"/>
        <v xml:space="preserve"> -</v>
      </c>
      <c r="CG101" s="378" t="str">
        <f t="shared" si="53"/>
        <v xml:space="preserve"> -</v>
      </c>
      <c r="CH101" s="54">
        <v>200000</v>
      </c>
      <c r="CI101" s="60">
        <v>0</v>
      </c>
      <c r="CJ101" s="60">
        <v>0</v>
      </c>
      <c r="CK101" s="125">
        <f t="shared" si="54"/>
        <v>0</v>
      </c>
      <c r="CL101" s="378" t="str">
        <f t="shared" si="55"/>
        <v xml:space="preserve"> -</v>
      </c>
      <c r="CM101" s="515">
        <f t="shared" si="56"/>
        <v>200000</v>
      </c>
      <c r="CN101" s="516">
        <f t="shared" si="57"/>
        <v>0</v>
      </c>
      <c r="CO101" s="516">
        <f t="shared" si="58"/>
        <v>0</v>
      </c>
      <c r="CP101" s="506">
        <f t="shared" si="59"/>
        <v>0</v>
      </c>
      <c r="CQ101" s="377" t="str">
        <f t="shared" si="60"/>
        <v xml:space="preserve"> -</v>
      </c>
      <c r="CR101" s="591" t="s">
        <v>1220</v>
      </c>
      <c r="CS101" s="99" t="s">
        <v>1317</v>
      </c>
      <c r="CT101" s="102" t="s">
        <v>1968</v>
      </c>
    </row>
    <row r="102" spans="2:98" ht="30" customHeight="1">
      <c r="B102" s="994"/>
      <c r="C102" s="990"/>
      <c r="D102" s="944"/>
      <c r="E102" s="947"/>
      <c r="F102" s="956"/>
      <c r="G102" s="879"/>
      <c r="H102" s="879"/>
      <c r="I102" s="962"/>
      <c r="J102" s="879"/>
      <c r="K102" s="962"/>
      <c r="L102" s="965"/>
      <c r="M102" s="879"/>
      <c r="N102" s="962"/>
      <c r="O102" s="965"/>
      <c r="P102" s="879"/>
      <c r="Q102" s="962"/>
      <c r="R102" s="965"/>
      <c r="S102" s="967"/>
      <c r="T102" s="962"/>
      <c r="U102" s="959"/>
      <c r="V102" s="877"/>
      <c r="W102" s="875"/>
      <c r="X102" s="879"/>
      <c r="Y102" s="875"/>
      <c r="Z102" s="879"/>
      <c r="AA102" s="875"/>
      <c r="AB102" s="880"/>
      <c r="AC102" s="875"/>
      <c r="AD102" s="795"/>
      <c r="AE102" s="778"/>
      <c r="AF102" s="788"/>
      <c r="AG102" s="778"/>
      <c r="AH102" s="788"/>
      <c r="AI102" s="778"/>
      <c r="AJ102" s="788"/>
      <c r="AK102" s="778"/>
      <c r="AL102" s="788"/>
      <c r="AM102" s="778"/>
      <c r="AN102" s="788"/>
      <c r="AO102" s="950"/>
      <c r="AP102" s="939"/>
      <c r="AQ102" s="27" t="s">
        <v>121</v>
      </c>
      <c r="AR102" s="9">
        <v>2210844</v>
      </c>
      <c r="AS102" s="27" t="s">
        <v>1319</v>
      </c>
      <c r="AT102" s="40">
        <v>0</v>
      </c>
      <c r="AU102" s="60">
        <v>1</v>
      </c>
      <c r="AV102" s="60">
        <v>0</v>
      </c>
      <c r="AW102" s="413">
        <f t="shared" si="47"/>
        <v>0</v>
      </c>
      <c r="AX102" s="60">
        <v>1</v>
      </c>
      <c r="AY102" s="413">
        <f t="shared" si="61"/>
        <v>1</v>
      </c>
      <c r="AZ102" s="60">
        <v>0</v>
      </c>
      <c r="BA102" s="415">
        <f t="shared" si="62"/>
        <v>0</v>
      </c>
      <c r="BB102" s="47">
        <v>0</v>
      </c>
      <c r="BC102" s="415">
        <f t="shared" si="63"/>
        <v>0</v>
      </c>
      <c r="BD102" s="54">
        <v>0</v>
      </c>
      <c r="BE102" s="60">
        <v>0</v>
      </c>
      <c r="BF102" s="60">
        <v>0</v>
      </c>
      <c r="BG102" s="47">
        <v>0</v>
      </c>
      <c r="BH102" s="333" t="str">
        <f t="shared" si="35"/>
        <v xml:space="preserve"> -</v>
      </c>
      <c r="BI102" s="453" t="str">
        <f t="shared" si="36"/>
        <v xml:space="preserve"> -</v>
      </c>
      <c r="BJ102" s="334">
        <f t="shared" si="37"/>
        <v>0</v>
      </c>
      <c r="BK102" s="453">
        <f t="shared" si="38"/>
        <v>0</v>
      </c>
      <c r="BL102" s="334" t="str">
        <f t="shared" si="39"/>
        <v xml:space="preserve"> -</v>
      </c>
      <c r="BM102" s="453" t="str">
        <f t="shared" si="40"/>
        <v xml:space="preserve"> -</v>
      </c>
      <c r="BN102" s="334" t="str">
        <f t="shared" si="41"/>
        <v xml:space="preserve"> -</v>
      </c>
      <c r="BO102" s="453" t="str">
        <f t="shared" si="42"/>
        <v xml:space="preserve"> -</v>
      </c>
      <c r="BP102" s="685">
        <f t="shared" si="70"/>
        <v>0</v>
      </c>
      <c r="BQ102" s="453">
        <f t="shared" si="44"/>
        <v>0</v>
      </c>
      <c r="BR102" s="633">
        <f t="shared" si="45"/>
        <v>0</v>
      </c>
      <c r="BS102" s="55">
        <v>0</v>
      </c>
      <c r="BT102" s="60">
        <v>0</v>
      </c>
      <c r="BU102" s="60">
        <v>0</v>
      </c>
      <c r="BV102" s="125" t="str">
        <f t="shared" si="48"/>
        <v xml:space="preserve"> -</v>
      </c>
      <c r="BW102" s="378" t="str">
        <f t="shared" si="49"/>
        <v xml:space="preserve"> -</v>
      </c>
      <c r="BX102" s="54">
        <v>0</v>
      </c>
      <c r="BY102" s="60">
        <v>0</v>
      </c>
      <c r="BZ102" s="60">
        <v>0</v>
      </c>
      <c r="CA102" s="125" t="str">
        <f t="shared" si="50"/>
        <v xml:space="preserve"> -</v>
      </c>
      <c r="CB102" s="378" t="str">
        <f t="shared" si="51"/>
        <v xml:space="preserve"> -</v>
      </c>
      <c r="CC102" s="55">
        <v>0</v>
      </c>
      <c r="CD102" s="60">
        <v>0</v>
      </c>
      <c r="CE102" s="60">
        <v>0</v>
      </c>
      <c r="CF102" s="125" t="str">
        <f t="shared" si="52"/>
        <v xml:space="preserve"> -</v>
      </c>
      <c r="CG102" s="378" t="str">
        <f t="shared" si="53"/>
        <v xml:space="preserve"> -</v>
      </c>
      <c r="CH102" s="54">
        <v>0</v>
      </c>
      <c r="CI102" s="60">
        <v>0</v>
      </c>
      <c r="CJ102" s="60">
        <v>0</v>
      </c>
      <c r="CK102" s="125" t="str">
        <f t="shared" si="54"/>
        <v xml:space="preserve"> -</v>
      </c>
      <c r="CL102" s="378" t="str">
        <f t="shared" si="55"/>
        <v xml:space="preserve"> -</v>
      </c>
      <c r="CM102" s="517">
        <f t="shared" si="56"/>
        <v>0</v>
      </c>
      <c r="CN102" s="518">
        <f t="shared" si="57"/>
        <v>0</v>
      </c>
      <c r="CO102" s="518">
        <f t="shared" si="58"/>
        <v>0</v>
      </c>
      <c r="CP102" s="504" t="str">
        <f t="shared" si="59"/>
        <v xml:space="preserve"> -</v>
      </c>
      <c r="CQ102" s="378" t="str">
        <f t="shared" si="60"/>
        <v xml:space="preserve"> -</v>
      </c>
      <c r="CR102" s="591" t="s">
        <v>1220</v>
      </c>
      <c r="CS102" s="99" t="s">
        <v>1226</v>
      </c>
      <c r="CT102" s="102" t="s">
        <v>1968</v>
      </c>
    </row>
    <row r="103" spans="2:98" ht="30" customHeight="1">
      <c r="B103" s="994"/>
      <c r="C103" s="990"/>
      <c r="D103" s="944"/>
      <c r="E103" s="947"/>
      <c r="F103" s="956"/>
      <c r="G103" s="879"/>
      <c r="H103" s="879"/>
      <c r="I103" s="962"/>
      <c r="J103" s="879"/>
      <c r="K103" s="962"/>
      <c r="L103" s="965"/>
      <c r="M103" s="879"/>
      <c r="N103" s="962"/>
      <c r="O103" s="965"/>
      <c r="P103" s="879"/>
      <c r="Q103" s="962"/>
      <c r="R103" s="965"/>
      <c r="S103" s="967"/>
      <c r="T103" s="962"/>
      <c r="U103" s="959"/>
      <c r="V103" s="877"/>
      <c r="W103" s="875"/>
      <c r="X103" s="879"/>
      <c r="Y103" s="875"/>
      <c r="Z103" s="879"/>
      <c r="AA103" s="875"/>
      <c r="AB103" s="880"/>
      <c r="AC103" s="875"/>
      <c r="AD103" s="795"/>
      <c r="AE103" s="778"/>
      <c r="AF103" s="788"/>
      <c r="AG103" s="778"/>
      <c r="AH103" s="788"/>
      <c r="AI103" s="778"/>
      <c r="AJ103" s="788"/>
      <c r="AK103" s="778"/>
      <c r="AL103" s="788"/>
      <c r="AM103" s="778"/>
      <c r="AN103" s="788"/>
      <c r="AO103" s="950"/>
      <c r="AP103" s="939"/>
      <c r="AQ103" s="230" t="s">
        <v>122</v>
      </c>
      <c r="AR103" s="231">
        <v>2210844</v>
      </c>
      <c r="AS103" s="27" t="s">
        <v>1320</v>
      </c>
      <c r="AT103" s="40">
        <v>1</v>
      </c>
      <c r="AU103" s="60">
        <v>1</v>
      </c>
      <c r="AV103" s="60">
        <v>1</v>
      </c>
      <c r="AW103" s="413">
        <v>0.25</v>
      </c>
      <c r="AX103" s="60">
        <v>1</v>
      </c>
      <c r="AY103" s="413">
        <v>0.25</v>
      </c>
      <c r="AZ103" s="60">
        <v>1</v>
      </c>
      <c r="BA103" s="415">
        <v>0.25</v>
      </c>
      <c r="BB103" s="47">
        <v>1</v>
      </c>
      <c r="BC103" s="415">
        <v>0.25</v>
      </c>
      <c r="BD103" s="54">
        <v>1</v>
      </c>
      <c r="BE103" s="60">
        <v>1</v>
      </c>
      <c r="BF103" s="60">
        <v>1</v>
      </c>
      <c r="BG103" s="47">
        <v>0</v>
      </c>
      <c r="BH103" s="333">
        <f t="shared" si="35"/>
        <v>1</v>
      </c>
      <c r="BI103" s="453">
        <f t="shared" si="36"/>
        <v>1</v>
      </c>
      <c r="BJ103" s="334">
        <f t="shared" si="37"/>
        <v>1</v>
      </c>
      <c r="BK103" s="453">
        <f t="shared" si="38"/>
        <v>1</v>
      </c>
      <c r="BL103" s="334">
        <f t="shared" si="39"/>
        <v>1</v>
      </c>
      <c r="BM103" s="453">
        <f t="shared" si="40"/>
        <v>1</v>
      </c>
      <c r="BN103" s="334">
        <f t="shared" si="41"/>
        <v>0</v>
      </c>
      <c r="BO103" s="453">
        <f t="shared" si="42"/>
        <v>0</v>
      </c>
      <c r="BP103" s="685">
        <f t="shared" si="43"/>
        <v>0.75</v>
      </c>
      <c r="BQ103" s="453">
        <f t="shared" si="44"/>
        <v>0.75</v>
      </c>
      <c r="BR103" s="633">
        <f t="shared" si="45"/>
        <v>0.75</v>
      </c>
      <c r="BS103" s="55">
        <v>0</v>
      </c>
      <c r="BT103" s="60">
        <v>0</v>
      </c>
      <c r="BU103" s="60">
        <v>0</v>
      </c>
      <c r="BV103" s="125" t="str">
        <f t="shared" si="48"/>
        <v xml:space="preserve"> -</v>
      </c>
      <c r="BW103" s="378" t="str">
        <f t="shared" si="49"/>
        <v xml:space="preserve"> -</v>
      </c>
      <c r="BX103" s="54">
        <v>176000</v>
      </c>
      <c r="BY103" s="60">
        <v>176000</v>
      </c>
      <c r="BZ103" s="60">
        <v>0</v>
      </c>
      <c r="CA103" s="125">
        <f t="shared" si="50"/>
        <v>1</v>
      </c>
      <c r="CB103" s="378" t="str">
        <f t="shared" si="51"/>
        <v xml:space="preserve"> -</v>
      </c>
      <c r="CC103" s="55">
        <v>204600</v>
      </c>
      <c r="CD103" s="60">
        <v>194076</v>
      </c>
      <c r="CE103" s="60">
        <v>0</v>
      </c>
      <c r="CF103" s="125">
        <f t="shared" si="52"/>
        <v>0.94856304985337248</v>
      </c>
      <c r="CG103" s="378" t="str">
        <f t="shared" si="53"/>
        <v xml:space="preserve"> -</v>
      </c>
      <c r="CH103" s="54">
        <v>30000</v>
      </c>
      <c r="CI103" s="60">
        <v>0</v>
      </c>
      <c r="CJ103" s="60">
        <v>0</v>
      </c>
      <c r="CK103" s="125">
        <f t="shared" si="54"/>
        <v>0</v>
      </c>
      <c r="CL103" s="378" t="str">
        <f t="shared" si="55"/>
        <v xml:space="preserve"> -</v>
      </c>
      <c r="CM103" s="515">
        <f t="shared" si="56"/>
        <v>410600</v>
      </c>
      <c r="CN103" s="516">
        <f t="shared" si="57"/>
        <v>370076</v>
      </c>
      <c r="CO103" s="516">
        <f t="shared" si="58"/>
        <v>0</v>
      </c>
      <c r="CP103" s="506">
        <f t="shared" si="59"/>
        <v>0.90130540672187043</v>
      </c>
      <c r="CQ103" s="377" t="str">
        <f t="shared" si="60"/>
        <v xml:space="preserve"> -</v>
      </c>
      <c r="CR103" s="591" t="s">
        <v>1220</v>
      </c>
      <c r="CS103" s="99" t="s">
        <v>1226</v>
      </c>
      <c r="CT103" s="102" t="s">
        <v>1968</v>
      </c>
    </row>
    <row r="104" spans="2:98" ht="30" customHeight="1">
      <c r="B104" s="994"/>
      <c r="C104" s="990"/>
      <c r="D104" s="944"/>
      <c r="E104" s="947"/>
      <c r="F104" s="956"/>
      <c r="G104" s="879"/>
      <c r="H104" s="879"/>
      <c r="I104" s="962"/>
      <c r="J104" s="879"/>
      <c r="K104" s="962"/>
      <c r="L104" s="965"/>
      <c r="M104" s="879"/>
      <c r="N104" s="962"/>
      <c r="O104" s="965"/>
      <c r="P104" s="879"/>
      <c r="Q104" s="962"/>
      <c r="R104" s="965"/>
      <c r="S104" s="967"/>
      <c r="T104" s="962"/>
      <c r="U104" s="959"/>
      <c r="V104" s="877"/>
      <c r="W104" s="875"/>
      <c r="X104" s="879"/>
      <c r="Y104" s="875"/>
      <c r="Z104" s="879"/>
      <c r="AA104" s="875"/>
      <c r="AB104" s="880"/>
      <c r="AC104" s="875"/>
      <c r="AD104" s="795"/>
      <c r="AE104" s="778"/>
      <c r="AF104" s="788"/>
      <c r="AG104" s="778"/>
      <c r="AH104" s="788"/>
      <c r="AI104" s="778"/>
      <c r="AJ104" s="788"/>
      <c r="AK104" s="778"/>
      <c r="AL104" s="788"/>
      <c r="AM104" s="778"/>
      <c r="AN104" s="788"/>
      <c r="AO104" s="950"/>
      <c r="AP104" s="939"/>
      <c r="AQ104" s="230" t="s">
        <v>123</v>
      </c>
      <c r="AR104" s="231">
        <v>2210833</v>
      </c>
      <c r="AS104" s="27" t="s">
        <v>1321</v>
      </c>
      <c r="AT104" s="40">
        <v>1</v>
      </c>
      <c r="AU104" s="60">
        <v>1</v>
      </c>
      <c r="AV104" s="60">
        <v>1</v>
      </c>
      <c r="AW104" s="413">
        <v>0.25</v>
      </c>
      <c r="AX104" s="60">
        <v>1</v>
      </c>
      <c r="AY104" s="413">
        <v>0.25</v>
      </c>
      <c r="AZ104" s="60">
        <v>1</v>
      </c>
      <c r="BA104" s="415">
        <v>0.25</v>
      </c>
      <c r="BB104" s="47">
        <v>1</v>
      </c>
      <c r="BC104" s="415">
        <v>0.25</v>
      </c>
      <c r="BD104" s="54">
        <v>1</v>
      </c>
      <c r="BE104" s="60">
        <v>1</v>
      </c>
      <c r="BF104" s="60">
        <v>1</v>
      </c>
      <c r="BG104" s="47">
        <v>0</v>
      </c>
      <c r="BH104" s="333">
        <f t="shared" si="35"/>
        <v>1</v>
      </c>
      <c r="BI104" s="453">
        <f t="shared" si="36"/>
        <v>1</v>
      </c>
      <c r="BJ104" s="334">
        <f t="shared" si="37"/>
        <v>1</v>
      </c>
      <c r="BK104" s="453">
        <f t="shared" si="38"/>
        <v>1</v>
      </c>
      <c r="BL104" s="334">
        <f t="shared" si="39"/>
        <v>1</v>
      </c>
      <c r="BM104" s="453">
        <f t="shared" si="40"/>
        <v>1</v>
      </c>
      <c r="BN104" s="334">
        <f t="shared" si="41"/>
        <v>0</v>
      </c>
      <c r="BO104" s="453">
        <f t="shared" si="42"/>
        <v>0</v>
      </c>
      <c r="BP104" s="685">
        <f t="shared" si="43"/>
        <v>0.75</v>
      </c>
      <c r="BQ104" s="453">
        <f t="shared" si="44"/>
        <v>0.75</v>
      </c>
      <c r="BR104" s="633">
        <f t="shared" si="45"/>
        <v>0.75</v>
      </c>
      <c r="BS104" s="55">
        <v>47245</v>
      </c>
      <c r="BT104" s="60">
        <v>25101</v>
      </c>
      <c r="BU104" s="60">
        <v>0</v>
      </c>
      <c r="BV104" s="125">
        <f t="shared" si="48"/>
        <v>0.53129431685892692</v>
      </c>
      <c r="BW104" s="378" t="str">
        <f t="shared" si="49"/>
        <v xml:space="preserve"> -</v>
      </c>
      <c r="BX104" s="54">
        <v>495469.88413000002</v>
      </c>
      <c r="BY104" s="60">
        <v>273720</v>
      </c>
      <c r="BZ104" s="60">
        <v>0</v>
      </c>
      <c r="CA104" s="125">
        <f t="shared" si="50"/>
        <v>0.55244528228113676</v>
      </c>
      <c r="CB104" s="378" t="str">
        <f t="shared" si="51"/>
        <v xml:space="preserve"> -</v>
      </c>
      <c r="CC104" s="55">
        <v>389909</v>
      </c>
      <c r="CD104" s="60">
        <v>70403.523000000001</v>
      </c>
      <c r="CE104" s="60">
        <v>0</v>
      </c>
      <c r="CF104" s="125">
        <f t="shared" si="52"/>
        <v>0.18056398544275715</v>
      </c>
      <c r="CG104" s="378" t="str">
        <f t="shared" si="53"/>
        <v xml:space="preserve"> -</v>
      </c>
      <c r="CH104" s="54">
        <v>0</v>
      </c>
      <c r="CI104" s="60">
        <v>0</v>
      </c>
      <c r="CJ104" s="60">
        <v>0</v>
      </c>
      <c r="CK104" s="125" t="str">
        <f t="shared" si="54"/>
        <v xml:space="preserve"> -</v>
      </c>
      <c r="CL104" s="378" t="str">
        <f t="shared" si="55"/>
        <v xml:space="preserve"> -</v>
      </c>
      <c r="CM104" s="517">
        <f t="shared" si="56"/>
        <v>932623.88413000002</v>
      </c>
      <c r="CN104" s="518">
        <f t="shared" si="57"/>
        <v>369224.52299999999</v>
      </c>
      <c r="CO104" s="518">
        <f t="shared" si="58"/>
        <v>0</v>
      </c>
      <c r="CP104" s="504">
        <f t="shared" si="59"/>
        <v>0.39589863532653552</v>
      </c>
      <c r="CQ104" s="378" t="str">
        <f t="shared" si="60"/>
        <v xml:space="preserve"> -</v>
      </c>
      <c r="CR104" s="591" t="s">
        <v>1220</v>
      </c>
      <c r="CS104" s="99" t="s">
        <v>1226</v>
      </c>
      <c r="CT104" s="102" t="s">
        <v>1968</v>
      </c>
    </row>
    <row r="105" spans="2:98" ht="30" customHeight="1">
      <c r="B105" s="994"/>
      <c r="C105" s="990"/>
      <c r="D105" s="944"/>
      <c r="E105" s="947"/>
      <c r="F105" s="956"/>
      <c r="G105" s="879"/>
      <c r="H105" s="879"/>
      <c r="I105" s="962"/>
      <c r="J105" s="879"/>
      <c r="K105" s="962"/>
      <c r="L105" s="965"/>
      <c r="M105" s="879"/>
      <c r="N105" s="962"/>
      <c r="O105" s="965"/>
      <c r="P105" s="879"/>
      <c r="Q105" s="962"/>
      <c r="R105" s="965"/>
      <c r="S105" s="967"/>
      <c r="T105" s="962"/>
      <c r="U105" s="959"/>
      <c r="V105" s="877"/>
      <c r="W105" s="875"/>
      <c r="X105" s="879"/>
      <c r="Y105" s="875"/>
      <c r="Z105" s="879"/>
      <c r="AA105" s="875"/>
      <c r="AB105" s="880"/>
      <c r="AC105" s="875"/>
      <c r="AD105" s="795"/>
      <c r="AE105" s="778"/>
      <c r="AF105" s="788"/>
      <c r="AG105" s="778"/>
      <c r="AH105" s="788"/>
      <c r="AI105" s="778"/>
      <c r="AJ105" s="788"/>
      <c r="AK105" s="778"/>
      <c r="AL105" s="788"/>
      <c r="AM105" s="778"/>
      <c r="AN105" s="788"/>
      <c r="AO105" s="950"/>
      <c r="AP105" s="939"/>
      <c r="AQ105" s="27" t="s">
        <v>124</v>
      </c>
      <c r="AR105" s="9">
        <v>2210833</v>
      </c>
      <c r="AS105" s="27" t="s">
        <v>1322</v>
      </c>
      <c r="AT105" s="40">
        <v>0</v>
      </c>
      <c r="AU105" s="60">
        <v>1</v>
      </c>
      <c r="AV105" s="60">
        <v>0</v>
      </c>
      <c r="AW105" s="413">
        <f t="shared" si="47"/>
        <v>0</v>
      </c>
      <c r="AX105" s="60">
        <v>1</v>
      </c>
      <c r="AY105" s="413">
        <f t="shared" si="61"/>
        <v>1</v>
      </c>
      <c r="AZ105" s="60">
        <v>0</v>
      </c>
      <c r="BA105" s="415">
        <f t="shared" si="62"/>
        <v>0</v>
      </c>
      <c r="BB105" s="47">
        <v>0</v>
      </c>
      <c r="BC105" s="415">
        <f t="shared" si="63"/>
        <v>0</v>
      </c>
      <c r="BD105" s="54">
        <v>0</v>
      </c>
      <c r="BE105" s="60">
        <v>0</v>
      </c>
      <c r="BF105" s="60">
        <v>0</v>
      </c>
      <c r="BG105" s="47">
        <v>0</v>
      </c>
      <c r="BH105" s="333" t="str">
        <f t="shared" si="35"/>
        <v xml:space="preserve"> -</v>
      </c>
      <c r="BI105" s="453" t="str">
        <f t="shared" si="36"/>
        <v xml:space="preserve"> -</v>
      </c>
      <c r="BJ105" s="334">
        <f t="shared" si="37"/>
        <v>0</v>
      </c>
      <c r="BK105" s="453">
        <f t="shared" si="38"/>
        <v>0</v>
      </c>
      <c r="BL105" s="334" t="str">
        <f t="shared" si="39"/>
        <v xml:space="preserve"> -</v>
      </c>
      <c r="BM105" s="453" t="str">
        <f t="shared" si="40"/>
        <v xml:space="preserve"> -</v>
      </c>
      <c r="BN105" s="334" t="str">
        <f t="shared" si="41"/>
        <v xml:space="preserve"> -</v>
      </c>
      <c r="BO105" s="453" t="str">
        <f t="shared" si="42"/>
        <v xml:space="preserve"> -</v>
      </c>
      <c r="BP105" s="685">
        <f t="shared" ref="BP105" si="71">+SUM(BD105:BG105)/AU105</f>
        <v>0</v>
      </c>
      <c r="BQ105" s="453">
        <f t="shared" si="44"/>
        <v>0</v>
      </c>
      <c r="BR105" s="633">
        <f t="shared" si="45"/>
        <v>0</v>
      </c>
      <c r="BS105" s="55">
        <v>0</v>
      </c>
      <c r="BT105" s="60">
        <v>0</v>
      </c>
      <c r="BU105" s="60">
        <v>0</v>
      </c>
      <c r="BV105" s="125" t="str">
        <f t="shared" si="48"/>
        <v xml:space="preserve"> -</v>
      </c>
      <c r="BW105" s="378" t="str">
        <f t="shared" si="49"/>
        <v xml:space="preserve"> -</v>
      </c>
      <c r="BX105" s="54">
        <v>0</v>
      </c>
      <c r="BY105" s="60">
        <v>0</v>
      </c>
      <c r="BZ105" s="60">
        <v>0</v>
      </c>
      <c r="CA105" s="125" t="str">
        <f t="shared" si="50"/>
        <v xml:space="preserve"> -</v>
      </c>
      <c r="CB105" s="378" t="str">
        <f t="shared" si="51"/>
        <v xml:space="preserve"> -</v>
      </c>
      <c r="CC105" s="55">
        <v>0</v>
      </c>
      <c r="CD105" s="60">
        <v>0</v>
      </c>
      <c r="CE105" s="60">
        <v>0</v>
      </c>
      <c r="CF105" s="125" t="str">
        <f t="shared" si="52"/>
        <v xml:space="preserve"> -</v>
      </c>
      <c r="CG105" s="378" t="str">
        <f t="shared" si="53"/>
        <v xml:space="preserve"> -</v>
      </c>
      <c r="CH105" s="54">
        <v>0</v>
      </c>
      <c r="CI105" s="60">
        <v>0</v>
      </c>
      <c r="CJ105" s="60">
        <v>0</v>
      </c>
      <c r="CK105" s="125" t="str">
        <f t="shared" si="54"/>
        <v xml:space="preserve"> -</v>
      </c>
      <c r="CL105" s="378" t="str">
        <f t="shared" si="55"/>
        <v xml:space="preserve"> -</v>
      </c>
      <c r="CM105" s="515">
        <f t="shared" si="56"/>
        <v>0</v>
      </c>
      <c r="CN105" s="516">
        <f t="shared" si="57"/>
        <v>0</v>
      </c>
      <c r="CO105" s="516">
        <f t="shared" si="58"/>
        <v>0</v>
      </c>
      <c r="CP105" s="506" t="str">
        <f t="shared" si="59"/>
        <v xml:space="preserve"> -</v>
      </c>
      <c r="CQ105" s="377" t="str">
        <f t="shared" si="60"/>
        <v xml:space="preserve"> -</v>
      </c>
      <c r="CR105" s="591" t="s">
        <v>1220</v>
      </c>
      <c r="CS105" s="99" t="s">
        <v>1226</v>
      </c>
      <c r="CT105" s="102" t="s">
        <v>1968</v>
      </c>
    </row>
    <row r="106" spans="2:98" ht="30" customHeight="1">
      <c r="B106" s="994"/>
      <c r="C106" s="990"/>
      <c r="D106" s="944"/>
      <c r="E106" s="947"/>
      <c r="F106" s="956"/>
      <c r="G106" s="879"/>
      <c r="H106" s="879"/>
      <c r="I106" s="962"/>
      <c r="J106" s="879"/>
      <c r="K106" s="962"/>
      <c r="L106" s="965"/>
      <c r="M106" s="879"/>
      <c r="N106" s="962"/>
      <c r="O106" s="965"/>
      <c r="P106" s="879"/>
      <c r="Q106" s="962"/>
      <c r="R106" s="965"/>
      <c r="S106" s="967"/>
      <c r="T106" s="962"/>
      <c r="U106" s="959"/>
      <c r="V106" s="877"/>
      <c r="W106" s="875"/>
      <c r="X106" s="879"/>
      <c r="Y106" s="875"/>
      <c r="Z106" s="879"/>
      <c r="AA106" s="875"/>
      <c r="AB106" s="880"/>
      <c r="AC106" s="875"/>
      <c r="AD106" s="795"/>
      <c r="AE106" s="778"/>
      <c r="AF106" s="788"/>
      <c r="AG106" s="778"/>
      <c r="AH106" s="788"/>
      <c r="AI106" s="778"/>
      <c r="AJ106" s="788"/>
      <c r="AK106" s="778"/>
      <c r="AL106" s="788"/>
      <c r="AM106" s="778"/>
      <c r="AN106" s="788"/>
      <c r="AO106" s="950"/>
      <c r="AP106" s="939"/>
      <c r="AQ106" s="230" t="s">
        <v>125</v>
      </c>
      <c r="AR106" s="231">
        <v>2210100</v>
      </c>
      <c r="AS106" s="27" t="s">
        <v>1323</v>
      </c>
      <c r="AT106" s="40">
        <v>0</v>
      </c>
      <c r="AU106" s="60">
        <v>1</v>
      </c>
      <c r="AV106" s="60">
        <v>0</v>
      </c>
      <c r="AW106" s="413">
        <v>0</v>
      </c>
      <c r="AX106" s="60">
        <v>1</v>
      </c>
      <c r="AY106" s="413">
        <v>0.33</v>
      </c>
      <c r="AZ106" s="60">
        <v>1</v>
      </c>
      <c r="BA106" s="415">
        <v>0.33</v>
      </c>
      <c r="BB106" s="47">
        <v>1</v>
      </c>
      <c r="BC106" s="415">
        <v>0.34</v>
      </c>
      <c r="BD106" s="54">
        <v>0</v>
      </c>
      <c r="BE106" s="60">
        <v>0</v>
      </c>
      <c r="BF106" s="60">
        <v>1</v>
      </c>
      <c r="BG106" s="47">
        <v>0</v>
      </c>
      <c r="BH106" s="333" t="str">
        <f t="shared" si="35"/>
        <v xml:space="preserve"> -</v>
      </c>
      <c r="BI106" s="453" t="str">
        <f t="shared" si="36"/>
        <v xml:space="preserve"> -</v>
      </c>
      <c r="BJ106" s="334">
        <f t="shared" si="37"/>
        <v>0</v>
      </c>
      <c r="BK106" s="453">
        <f t="shared" si="38"/>
        <v>0</v>
      </c>
      <c r="BL106" s="334">
        <f t="shared" si="39"/>
        <v>1</v>
      </c>
      <c r="BM106" s="453">
        <f t="shared" si="40"/>
        <v>1</v>
      </c>
      <c r="BN106" s="334">
        <f t="shared" si="41"/>
        <v>0</v>
      </c>
      <c r="BO106" s="453">
        <f t="shared" si="42"/>
        <v>0</v>
      </c>
      <c r="BP106" s="685">
        <f>+AVERAGE(BE106:BG106)/AU106</f>
        <v>0.33333333333333331</v>
      </c>
      <c r="BQ106" s="453">
        <f t="shared" si="44"/>
        <v>0.33333333333333331</v>
      </c>
      <c r="BR106" s="633">
        <f t="shared" si="45"/>
        <v>0.33333333333333331</v>
      </c>
      <c r="BS106" s="55">
        <v>0</v>
      </c>
      <c r="BT106" s="60">
        <v>0</v>
      </c>
      <c r="BU106" s="60">
        <v>0</v>
      </c>
      <c r="BV106" s="125" t="str">
        <f t="shared" si="48"/>
        <v xml:space="preserve"> -</v>
      </c>
      <c r="BW106" s="378" t="str">
        <f t="shared" si="49"/>
        <v xml:space="preserve"> -</v>
      </c>
      <c r="BX106" s="54">
        <v>0</v>
      </c>
      <c r="BY106" s="60">
        <v>0</v>
      </c>
      <c r="BZ106" s="60">
        <v>0</v>
      </c>
      <c r="CA106" s="125" t="str">
        <f t="shared" si="50"/>
        <v xml:space="preserve"> -</v>
      </c>
      <c r="CB106" s="378" t="str">
        <f t="shared" si="51"/>
        <v xml:space="preserve"> -</v>
      </c>
      <c r="CC106" s="55">
        <v>0</v>
      </c>
      <c r="CD106" s="60">
        <v>0</v>
      </c>
      <c r="CE106" s="60">
        <v>0</v>
      </c>
      <c r="CF106" s="125" t="str">
        <f t="shared" si="52"/>
        <v xml:space="preserve"> -</v>
      </c>
      <c r="CG106" s="378" t="str">
        <f t="shared" si="53"/>
        <v xml:space="preserve"> -</v>
      </c>
      <c r="CH106" s="54">
        <v>500000</v>
      </c>
      <c r="CI106" s="60">
        <v>0</v>
      </c>
      <c r="CJ106" s="60">
        <v>0</v>
      </c>
      <c r="CK106" s="125">
        <f t="shared" si="54"/>
        <v>0</v>
      </c>
      <c r="CL106" s="378" t="str">
        <f t="shared" si="55"/>
        <v xml:space="preserve"> -</v>
      </c>
      <c r="CM106" s="517">
        <f t="shared" si="56"/>
        <v>500000</v>
      </c>
      <c r="CN106" s="518">
        <f t="shared" si="57"/>
        <v>0</v>
      </c>
      <c r="CO106" s="518">
        <f t="shared" si="58"/>
        <v>0</v>
      </c>
      <c r="CP106" s="504">
        <f t="shared" si="59"/>
        <v>0</v>
      </c>
      <c r="CQ106" s="378" t="str">
        <f t="shared" si="60"/>
        <v xml:space="preserve"> -</v>
      </c>
      <c r="CR106" s="591" t="s">
        <v>1220</v>
      </c>
      <c r="CS106" s="99" t="s">
        <v>1226</v>
      </c>
      <c r="CT106" s="102" t="s">
        <v>1968</v>
      </c>
    </row>
    <row r="107" spans="2:98" ht="30" customHeight="1">
      <c r="B107" s="994"/>
      <c r="C107" s="990"/>
      <c r="D107" s="944"/>
      <c r="E107" s="947"/>
      <c r="F107" s="956"/>
      <c r="G107" s="879"/>
      <c r="H107" s="879"/>
      <c r="I107" s="963"/>
      <c r="J107" s="879"/>
      <c r="K107" s="963"/>
      <c r="L107" s="966"/>
      <c r="M107" s="879"/>
      <c r="N107" s="963"/>
      <c r="O107" s="966"/>
      <c r="P107" s="879"/>
      <c r="Q107" s="963"/>
      <c r="R107" s="966"/>
      <c r="S107" s="967"/>
      <c r="T107" s="963"/>
      <c r="U107" s="960"/>
      <c r="V107" s="878"/>
      <c r="W107" s="875"/>
      <c r="X107" s="879"/>
      <c r="Y107" s="875"/>
      <c r="Z107" s="879"/>
      <c r="AA107" s="875"/>
      <c r="AB107" s="880"/>
      <c r="AC107" s="875"/>
      <c r="AD107" s="800"/>
      <c r="AE107" s="781"/>
      <c r="AF107" s="789"/>
      <c r="AG107" s="781"/>
      <c r="AH107" s="789"/>
      <c r="AI107" s="781"/>
      <c r="AJ107" s="789"/>
      <c r="AK107" s="781"/>
      <c r="AL107" s="789"/>
      <c r="AM107" s="781"/>
      <c r="AN107" s="789"/>
      <c r="AO107" s="950"/>
      <c r="AP107" s="939"/>
      <c r="AQ107" s="27" t="s">
        <v>126</v>
      </c>
      <c r="AR107" s="9" t="s">
        <v>1217</v>
      </c>
      <c r="AS107" s="27" t="s">
        <v>1324</v>
      </c>
      <c r="AT107" s="40">
        <v>0</v>
      </c>
      <c r="AU107" s="60">
        <v>4</v>
      </c>
      <c r="AV107" s="60">
        <v>0</v>
      </c>
      <c r="AW107" s="413">
        <f t="shared" si="47"/>
        <v>0</v>
      </c>
      <c r="AX107" s="60">
        <v>0</v>
      </c>
      <c r="AY107" s="413">
        <f t="shared" si="61"/>
        <v>0</v>
      </c>
      <c r="AZ107" s="60">
        <v>0</v>
      </c>
      <c r="BA107" s="415">
        <f t="shared" si="62"/>
        <v>0</v>
      </c>
      <c r="BB107" s="47">
        <v>4</v>
      </c>
      <c r="BC107" s="415">
        <f t="shared" si="63"/>
        <v>1</v>
      </c>
      <c r="BD107" s="54">
        <v>1</v>
      </c>
      <c r="BE107" s="60">
        <v>0</v>
      </c>
      <c r="BF107" s="60">
        <v>0</v>
      </c>
      <c r="BG107" s="47">
        <v>0</v>
      </c>
      <c r="BH107" s="333" t="str">
        <f t="shared" si="35"/>
        <v xml:space="preserve"> -</v>
      </c>
      <c r="BI107" s="453" t="str">
        <f t="shared" si="36"/>
        <v xml:space="preserve"> -</v>
      </c>
      <c r="BJ107" s="334" t="str">
        <f t="shared" si="37"/>
        <v xml:space="preserve"> -</v>
      </c>
      <c r="BK107" s="453" t="str">
        <f t="shared" si="38"/>
        <v xml:space="preserve"> -</v>
      </c>
      <c r="BL107" s="334" t="str">
        <f t="shared" si="39"/>
        <v xml:space="preserve"> -</v>
      </c>
      <c r="BM107" s="453" t="str">
        <f t="shared" si="40"/>
        <v xml:space="preserve"> -</v>
      </c>
      <c r="BN107" s="334">
        <f t="shared" si="41"/>
        <v>0</v>
      </c>
      <c r="BO107" s="453">
        <f t="shared" si="42"/>
        <v>0</v>
      </c>
      <c r="BP107" s="685">
        <f t="shared" ref="BP107:BP108" si="72">+SUM(BD107:BG107)/AU107</f>
        <v>0.25</v>
      </c>
      <c r="BQ107" s="453">
        <f t="shared" si="44"/>
        <v>0.25</v>
      </c>
      <c r="BR107" s="633">
        <f t="shared" si="45"/>
        <v>0.25</v>
      </c>
      <c r="BS107" s="55">
        <v>0</v>
      </c>
      <c r="BT107" s="60">
        <v>0</v>
      </c>
      <c r="BU107" s="60">
        <v>0</v>
      </c>
      <c r="BV107" s="125" t="str">
        <f t="shared" si="48"/>
        <v xml:space="preserve"> -</v>
      </c>
      <c r="BW107" s="378" t="str">
        <f t="shared" si="49"/>
        <v xml:space="preserve"> -</v>
      </c>
      <c r="BX107" s="54">
        <v>0</v>
      </c>
      <c r="BY107" s="60">
        <v>0</v>
      </c>
      <c r="BZ107" s="60">
        <v>0</v>
      </c>
      <c r="CA107" s="125" t="str">
        <f t="shared" si="50"/>
        <v xml:space="preserve"> -</v>
      </c>
      <c r="CB107" s="378" t="str">
        <f t="shared" si="51"/>
        <v xml:space="preserve"> -</v>
      </c>
      <c r="CC107" s="55">
        <v>0</v>
      </c>
      <c r="CD107" s="60">
        <v>0</v>
      </c>
      <c r="CE107" s="60">
        <v>0</v>
      </c>
      <c r="CF107" s="125" t="str">
        <f t="shared" si="52"/>
        <v xml:space="preserve"> -</v>
      </c>
      <c r="CG107" s="378" t="str">
        <f t="shared" si="53"/>
        <v xml:space="preserve"> -</v>
      </c>
      <c r="CH107" s="54">
        <v>0</v>
      </c>
      <c r="CI107" s="60">
        <v>0</v>
      </c>
      <c r="CJ107" s="60">
        <v>0</v>
      </c>
      <c r="CK107" s="125" t="str">
        <f t="shared" si="54"/>
        <v xml:space="preserve"> -</v>
      </c>
      <c r="CL107" s="378" t="str">
        <f t="shared" si="55"/>
        <v xml:space="preserve"> -</v>
      </c>
      <c r="CM107" s="515">
        <f t="shared" si="56"/>
        <v>0</v>
      </c>
      <c r="CN107" s="516">
        <f t="shared" si="57"/>
        <v>0</v>
      </c>
      <c r="CO107" s="516">
        <f t="shared" si="58"/>
        <v>0</v>
      </c>
      <c r="CP107" s="506" t="str">
        <f t="shared" si="59"/>
        <v xml:space="preserve"> -</v>
      </c>
      <c r="CQ107" s="377" t="str">
        <f t="shared" si="60"/>
        <v xml:space="preserve"> -</v>
      </c>
      <c r="CR107" s="591" t="s">
        <v>1220</v>
      </c>
      <c r="CS107" s="99" t="s">
        <v>1226</v>
      </c>
      <c r="CT107" s="102" t="s">
        <v>1968</v>
      </c>
    </row>
    <row r="108" spans="2:98" ht="45.75" customHeight="1">
      <c r="B108" s="994"/>
      <c r="C108" s="990"/>
      <c r="D108" s="944"/>
      <c r="E108" s="947"/>
      <c r="F108" s="956" t="s">
        <v>1177</v>
      </c>
      <c r="G108" s="858">
        <v>0.3</v>
      </c>
      <c r="H108" s="858">
        <v>0.6</v>
      </c>
      <c r="I108" s="865">
        <f>+H108-G108</f>
        <v>0.3</v>
      </c>
      <c r="J108" s="858">
        <v>0.3</v>
      </c>
      <c r="K108" s="865">
        <f>+J108-G108</f>
        <v>0</v>
      </c>
      <c r="L108" s="864"/>
      <c r="M108" s="858">
        <v>0.4</v>
      </c>
      <c r="N108" s="865">
        <f>+M108-J108</f>
        <v>0.10000000000000003</v>
      </c>
      <c r="O108" s="864"/>
      <c r="P108" s="858">
        <v>0.5</v>
      </c>
      <c r="Q108" s="865">
        <f>+P108-M108</f>
        <v>9.9999999999999978E-2</v>
      </c>
      <c r="R108" s="864"/>
      <c r="S108" s="858">
        <v>0.6</v>
      </c>
      <c r="T108" s="865">
        <f>+S108-P108</f>
        <v>9.9999999999999978E-2</v>
      </c>
      <c r="U108" s="895"/>
      <c r="V108" s="859">
        <v>0.55000000000000004</v>
      </c>
      <c r="W108" s="845">
        <f>+IF(V108=0,0,V108-G108)</f>
        <v>0.25000000000000006</v>
      </c>
      <c r="X108" s="858">
        <v>0.61</v>
      </c>
      <c r="Y108" s="845">
        <f>+IF(X108=0,0,X108-V108)</f>
        <v>5.9999999999999942E-2</v>
      </c>
      <c r="Z108" s="858"/>
      <c r="AA108" s="845">
        <f>+IF(Z108=0,0,Z108-X108)</f>
        <v>0</v>
      </c>
      <c r="AB108" s="847"/>
      <c r="AC108" s="830">
        <f>+IF(AB108=0,0,AB108-Z108)</f>
        <v>0</v>
      </c>
      <c r="AD108" s="794" t="str">
        <f>+IF(K108=0," -",W108/K108)</f>
        <v xml:space="preserve"> -</v>
      </c>
      <c r="AE108" s="777" t="str">
        <f>+IF(K108=0," -",IF(AD108&gt;100%,100%,AD108))</f>
        <v xml:space="preserve"> -</v>
      </c>
      <c r="AF108" s="787">
        <f>+IF(N108=0," -",Y108/N108)</f>
        <v>0.5999999999999992</v>
      </c>
      <c r="AG108" s="777">
        <f>+IF(N108=0," -",IF(AF108&gt;100%,100%,AF108))</f>
        <v>0.5999999999999992</v>
      </c>
      <c r="AH108" s="787">
        <f>+IF(Q108=0," -",AA108/Q108)</f>
        <v>0</v>
      </c>
      <c r="AI108" s="777">
        <f>+IF(Q108=0," -",IF(AH108&gt;100%,100%,AH108))</f>
        <v>0</v>
      </c>
      <c r="AJ108" s="787">
        <f>+IF(T108=0," -",AC108/T108)</f>
        <v>0</v>
      </c>
      <c r="AK108" s="777">
        <f>+IF(T108=0," -",IF(AJ108&gt;100%,100%,AJ108))</f>
        <v>0</v>
      </c>
      <c r="AL108" s="787">
        <f>+SUM(AC108,AA108,Y108,W108)/I108</f>
        <v>1.0333333333333334</v>
      </c>
      <c r="AM108" s="777">
        <f>+IF(AL108&gt;100%,100%,IF(AL108&lt;0%,0%,AL108))</f>
        <v>1</v>
      </c>
      <c r="AN108" s="787"/>
      <c r="AO108" s="950"/>
      <c r="AP108" s="939"/>
      <c r="AQ108" s="27" t="s">
        <v>128</v>
      </c>
      <c r="AR108" s="9">
        <v>2210100</v>
      </c>
      <c r="AS108" s="27" t="s">
        <v>1325</v>
      </c>
      <c r="AT108" s="40">
        <v>0</v>
      </c>
      <c r="AU108" s="60">
        <v>4</v>
      </c>
      <c r="AV108" s="60">
        <v>1</v>
      </c>
      <c r="AW108" s="413">
        <f t="shared" si="47"/>
        <v>0.25</v>
      </c>
      <c r="AX108" s="60">
        <v>1</v>
      </c>
      <c r="AY108" s="413">
        <f t="shared" si="61"/>
        <v>0.25</v>
      </c>
      <c r="AZ108" s="60">
        <v>0</v>
      </c>
      <c r="BA108" s="415">
        <f t="shared" si="62"/>
        <v>0</v>
      </c>
      <c r="BB108" s="47">
        <v>2</v>
      </c>
      <c r="BC108" s="415">
        <f t="shared" si="63"/>
        <v>0.5</v>
      </c>
      <c r="BD108" s="54">
        <v>1</v>
      </c>
      <c r="BE108" s="60">
        <v>1</v>
      </c>
      <c r="BF108" s="60">
        <v>0</v>
      </c>
      <c r="BG108" s="47">
        <v>0</v>
      </c>
      <c r="BH108" s="333">
        <f t="shared" si="35"/>
        <v>1</v>
      </c>
      <c r="BI108" s="453">
        <f t="shared" si="36"/>
        <v>1</v>
      </c>
      <c r="BJ108" s="334">
        <f t="shared" si="37"/>
        <v>1</v>
      </c>
      <c r="BK108" s="453">
        <f t="shared" si="38"/>
        <v>1</v>
      </c>
      <c r="BL108" s="334" t="str">
        <f t="shared" si="39"/>
        <v xml:space="preserve"> -</v>
      </c>
      <c r="BM108" s="453" t="str">
        <f t="shared" si="40"/>
        <v xml:space="preserve"> -</v>
      </c>
      <c r="BN108" s="334">
        <f t="shared" si="41"/>
        <v>0</v>
      </c>
      <c r="BO108" s="453">
        <f t="shared" si="42"/>
        <v>0</v>
      </c>
      <c r="BP108" s="685">
        <f t="shared" si="72"/>
        <v>0.5</v>
      </c>
      <c r="BQ108" s="453">
        <f t="shared" si="44"/>
        <v>0.5</v>
      </c>
      <c r="BR108" s="633">
        <f t="shared" si="45"/>
        <v>0.5</v>
      </c>
      <c r="BS108" s="55">
        <v>0</v>
      </c>
      <c r="BT108" s="60">
        <v>0</v>
      </c>
      <c r="BU108" s="60">
        <v>0</v>
      </c>
      <c r="BV108" s="125" t="str">
        <f t="shared" si="48"/>
        <v xml:space="preserve"> -</v>
      </c>
      <c r="BW108" s="378" t="str">
        <f t="shared" si="49"/>
        <v xml:space="preserve"> -</v>
      </c>
      <c r="BX108" s="54">
        <v>102000</v>
      </c>
      <c r="BY108" s="60">
        <v>102000</v>
      </c>
      <c r="BZ108" s="60">
        <v>344000</v>
      </c>
      <c r="CA108" s="125">
        <f t="shared" si="50"/>
        <v>1</v>
      </c>
      <c r="CB108" s="378">
        <f t="shared" si="51"/>
        <v>3.3725490196078431</v>
      </c>
      <c r="CC108" s="55">
        <v>100000</v>
      </c>
      <c r="CD108" s="60">
        <v>0</v>
      </c>
      <c r="CE108" s="60">
        <v>0</v>
      </c>
      <c r="CF108" s="125">
        <f t="shared" si="52"/>
        <v>0</v>
      </c>
      <c r="CG108" s="378" t="str">
        <f t="shared" si="53"/>
        <v xml:space="preserve"> -</v>
      </c>
      <c r="CH108" s="54">
        <v>100000</v>
      </c>
      <c r="CI108" s="60">
        <v>0</v>
      </c>
      <c r="CJ108" s="60">
        <v>0</v>
      </c>
      <c r="CK108" s="125">
        <f t="shared" si="54"/>
        <v>0</v>
      </c>
      <c r="CL108" s="378" t="str">
        <f t="shared" si="55"/>
        <v xml:space="preserve"> -</v>
      </c>
      <c r="CM108" s="517">
        <f t="shared" si="56"/>
        <v>302000</v>
      </c>
      <c r="CN108" s="518">
        <f t="shared" si="57"/>
        <v>102000</v>
      </c>
      <c r="CO108" s="518">
        <f t="shared" si="58"/>
        <v>344000</v>
      </c>
      <c r="CP108" s="504">
        <f t="shared" si="59"/>
        <v>0.33774834437086093</v>
      </c>
      <c r="CQ108" s="378">
        <f t="shared" si="60"/>
        <v>3.3725490196078431</v>
      </c>
      <c r="CR108" s="591" t="s">
        <v>1220</v>
      </c>
      <c r="CS108" s="99" t="s">
        <v>1226</v>
      </c>
      <c r="CT108" s="102" t="s">
        <v>1968</v>
      </c>
    </row>
    <row r="109" spans="2:98" s="201" customFormat="1" ht="30" customHeight="1">
      <c r="B109" s="994"/>
      <c r="C109" s="990"/>
      <c r="D109" s="944"/>
      <c r="E109" s="947"/>
      <c r="F109" s="956"/>
      <c r="G109" s="858"/>
      <c r="H109" s="858"/>
      <c r="I109" s="900"/>
      <c r="J109" s="858"/>
      <c r="K109" s="900"/>
      <c r="L109" s="901"/>
      <c r="M109" s="858"/>
      <c r="N109" s="900"/>
      <c r="O109" s="901"/>
      <c r="P109" s="858"/>
      <c r="Q109" s="900"/>
      <c r="R109" s="901"/>
      <c r="S109" s="858"/>
      <c r="T109" s="900"/>
      <c r="U109" s="896"/>
      <c r="V109" s="860"/>
      <c r="W109" s="845"/>
      <c r="X109" s="858"/>
      <c r="Y109" s="845"/>
      <c r="Z109" s="858"/>
      <c r="AA109" s="845"/>
      <c r="AB109" s="847"/>
      <c r="AC109" s="831"/>
      <c r="AD109" s="795"/>
      <c r="AE109" s="778"/>
      <c r="AF109" s="788"/>
      <c r="AG109" s="778"/>
      <c r="AH109" s="788"/>
      <c r="AI109" s="778"/>
      <c r="AJ109" s="788"/>
      <c r="AK109" s="778"/>
      <c r="AL109" s="788"/>
      <c r="AM109" s="778"/>
      <c r="AN109" s="788"/>
      <c r="AO109" s="950"/>
      <c r="AP109" s="939"/>
      <c r="AQ109" s="256" t="s">
        <v>127</v>
      </c>
      <c r="AR109" s="255">
        <v>0</v>
      </c>
      <c r="AS109" s="27" t="s">
        <v>1326</v>
      </c>
      <c r="AT109" s="40">
        <v>0</v>
      </c>
      <c r="AU109" s="87">
        <v>1</v>
      </c>
      <c r="AV109" s="87">
        <v>0</v>
      </c>
      <c r="AW109" s="413">
        <v>0</v>
      </c>
      <c r="AX109" s="60">
        <v>1</v>
      </c>
      <c r="AY109" s="413">
        <v>0.33</v>
      </c>
      <c r="AZ109" s="60">
        <v>1</v>
      </c>
      <c r="BA109" s="415">
        <v>0.33</v>
      </c>
      <c r="BB109" s="47">
        <v>1</v>
      </c>
      <c r="BC109" s="415">
        <v>0.34</v>
      </c>
      <c r="BD109" s="54">
        <v>0</v>
      </c>
      <c r="BE109" s="743">
        <v>0.25</v>
      </c>
      <c r="BF109" s="60">
        <v>1</v>
      </c>
      <c r="BG109" s="47">
        <v>0</v>
      </c>
      <c r="BH109" s="333" t="str">
        <f t="shared" si="35"/>
        <v xml:space="preserve"> -</v>
      </c>
      <c r="BI109" s="453" t="str">
        <f t="shared" si="36"/>
        <v xml:space="preserve"> -</v>
      </c>
      <c r="BJ109" s="334">
        <f t="shared" si="37"/>
        <v>0.25</v>
      </c>
      <c r="BK109" s="453">
        <f t="shared" si="38"/>
        <v>0.25</v>
      </c>
      <c r="BL109" s="334">
        <f t="shared" si="39"/>
        <v>1</v>
      </c>
      <c r="BM109" s="453">
        <f t="shared" si="40"/>
        <v>1</v>
      </c>
      <c r="BN109" s="334">
        <f t="shared" si="41"/>
        <v>0</v>
      </c>
      <c r="BO109" s="453">
        <f t="shared" si="42"/>
        <v>0</v>
      </c>
      <c r="BP109" s="685">
        <f>+AVERAGE(BE109:BG109)/AU109</f>
        <v>0.41666666666666669</v>
      </c>
      <c r="BQ109" s="453">
        <f t="shared" si="44"/>
        <v>0.41666666666666669</v>
      </c>
      <c r="BR109" s="633">
        <f t="shared" si="45"/>
        <v>0.41666666666666669</v>
      </c>
      <c r="BS109" s="55">
        <v>150000</v>
      </c>
      <c r="BT109" s="60">
        <v>0</v>
      </c>
      <c r="BU109" s="60">
        <v>0</v>
      </c>
      <c r="BV109" s="125">
        <f t="shared" si="48"/>
        <v>0</v>
      </c>
      <c r="BW109" s="378" t="str">
        <f t="shared" si="49"/>
        <v xml:space="preserve"> -</v>
      </c>
      <c r="BX109" s="54">
        <v>85854</v>
      </c>
      <c r="BY109" s="60">
        <v>24854</v>
      </c>
      <c r="BZ109" s="60">
        <v>0</v>
      </c>
      <c r="CA109" s="125">
        <f t="shared" si="50"/>
        <v>0.28949146224986605</v>
      </c>
      <c r="CB109" s="378" t="str">
        <f t="shared" si="51"/>
        <v xml:space="preserve"> -</v>
      </c>
      <c r="CC109" s="55">
        <v>0</v>
      </c>
      <c r="CD109" s="60">
        <v>0</v>
      </c>
      <c r="CE109" s="60">
        <v>0</v>
      </c>
      <c r="CF109" s="125" t="str">
        <f t="shared" si="52"/>
        <v xml:space="preserve"> -</v>
      </c>
      <c r="CG109" s="378" t="str">
        <f t="shared" si="53"/>
        <v xml:space="preserve"> -</v>
      </c>
      <c r="CH109" s="54">
        <v>200000</v>
      </c>
      <c r="CI109" s="60">
        <v>0</v>
      </c>
      <c r="CJ109" s="60">
        <v>0</v>
      </c>
      <c r="CK109" s="125">
        <f t="shared" si="54"/>
        <v>0</v>
      </c>
      <c r="CL109" s="378" t="str">
        <f t="shared" si="55"/>
        <v xml:space="preserve"> -</v>
      </c>
      <c r="CM109" s="515">
        <f t="shared" si="56"/>
        <v>435854</v>
      </c>
      <c r="CN109" s="516">
        <f t="shared" si="57"/>
        <v>24854</v>
      </c>
      <c r="CO109" s="516">
        <f t="shared" si="58"/>
        <v>0</v>
      </c>
      <c r="CP109" s="506">
        <f t="shared" si="59"/>
        <v>5.7023682242218723E-2</v>
      </c>
      <c r="CQ109" s="377" t="str">
        <f t="shared" si="60"/>
        <v xml:space="preserve"> -</v>
      </c>
      <c r="CR109" s="591" t="s">
        <v>1220</v>
      </c>
      <c r="CS109" s="212" t="s">
        <v>1226</v>
      </c>
      <c r="CT109" s="102" t="s">
        <v>1975</v>
      </c>
    </row>
    <row r="110" spans="2:98" ht="57.75" customHeight="1">
      <c r="B110" s="994"/>
      <c r="C110" s="990"/>
      <c r="D110" s="944"/>
      <c r="E110" s="947"/>
      <c r="F110" s="956"/>
      <c r="G110" s="858"/>
      <c r="H110" s="858"/>
      <c r="I110" s="900"/>
      <c r="J110" s="858"/>
      <c r="K110" s="900"/>
      <c r="L110" s="901"/>
      <c r="M110" s="858"/>
      <c r="N110" s="900"/>
      <c r="O110" s="901"/>
      <c r="P110" s="858"/>
      <c r="Q110" s="900"/>
      <c r="R110" s="901"/>
      <c r="S110" s="858"/>
      <c r="T110" s="900"/>
      <c r="U110" s="896"/>
      <c r="V110" s="860"/>
      <c r="W110" s="845"/>
      <c r="X110" s="858"/>
      <c r="Y110" s="845"/>
      <c r="Z110" s="858"/>
      <c r="AA110" s="845"/>
      <c r="AB110" s="847"/>
      <c r="AC110" s="831"/>
      <c r="AD110" s="795"/>
      <c r="AE110" s="778"/>
      <c r="AF110" s="788"/>
      <c r="AG110" s="778"/>
      <c r="AH110" s="788"/>
      <c r="AI110" s="778"/>
      <c r="AJ110" s="788"/>
      <c r="AK110" s="778"/>
      <c r="AL110" s="788"/>
      <c r="AM110" s="778"/>
      <c r="AN110" s="788"/>
      <c r="AO110" s="950"/>
      <c r="AP110" s="939"/>
      <c r="AQ110" s="230" t="s">
        <v>129</v>
      </c>
      <c r="AR110" s="231" t="s">
        <v>1959</v>
      </c>
      <c r="AS110" s="27" t="s">
        <v>1327</v>
      </c>
      <c r="AT110" s="40">
        <v>0</v>
      </c>
      <c r="AU110" s="60">
        <v>1</v>
      </c>
      <c r="AV110" s="60">
        <v>1</v>
      </c>
      <c r="AW110" s="413">
        <v>0.25</v>
      </c>
      <c r="AX110" s="60">
        <v>1</v>
      </c>
      <c r="AY110" s="413">
        <v>0.25</v>
      </c>
      <c r="AZ110" s="60">
        <v>1</v>
      </c>
      <c r="BA110" s="415">
        <v>0.25</v>
      </c>
      <c r="BB110" s="47">
        <v>1</v>
      </c>
      <c r="BC110" s="415">
        <v>0.25</v>
      </c>
      <c r="BD110" s="54">
        <v>0</v>
      </c>
      <c r="BE110" s="60">
        <v>0</v>
      </c>
      <c r="BF110" s="60">
        <v>1</v>
      </c>
      <c r="BG110" s="47">
        <v>0</v>
      </c>
      <c r="BH110" s="333">
        <f t="shared" si="35"/>
        <v>0</v>
      </c>
      <c r="BI110" s="453">
        <f t="shared" si="36"/>
        <v>0</v>
      </c>
      <c r="BJ110" s="334">
        <f t="shared" si="37"/>
        <v>0</v>
      </c>
      <c r="BK110" s="453">
        <f t="shared" si="38"/>
        <v>0</v>
      </c>
      <c r="BL110" s="334">
        <f t="shared" si="39"/>
        <v>1</v>
      </c>
      <c r="BM110" s="453">
        <f t="shared" si="40"/>
        <v>1</v>
      </c>
      <c r="BN110" s="334">
        <f t="shared" si="41"/>
        <v>0</v>
      </c>
      <c r="BO110" s="453">
        <f t="shared" si="42"/>
        <v>0</v>
      </c>
      <c r="BP110" s="685">
        <f t="shared" si="43"/>
        <v>0.25</v>
      </c>
      <c r="BQ110" s="453">
        <f t="shared" si="44"/>
        <v>0.25</v>
      </c>
      <c r="BR110" s="633">
        <f t="shared" si="45"/>
        <v>0.25</v>
      </c>
      <c r="BS110" s="55">
        <v>60000</v>
      </c>
      <c r="BT110" s="60">
        <v>0</v>
      </c>
      <c r="BU110" s="60">
        <v>0</v>
      </c>
      <c r="BV110" s="125">
        <f t="shared" si="48"/>
        <v>0</v>
      </c>
      <c r="BW110" s="378" t="str">
        <f t="shared" si="49"/>
        <v xml:space="preserve"> -</v>
      </c>
      <c r="BX110" s="54">
        <v>0</v>
      </c>
      <c r="BY110" s="60">
        <v>0</v>
      </c>
      <c r="BZ110" s="60">
        <v>0</v>
      </c>
      <c r="CA110" s="125" t="str">
        <f t="shared" si="50"/>
        <v xml:space="preserve"> -</v>
      </c>
      <c r="CB110" s="378" t="str">
        <f t="shared" si="51"/>
        <v xml:space="preserve"> -</v>
      </c>
      <c r="CC110" s="55">
        <v>111000</v>
      </c>
      <c r="CD110" s="60">
        <v>11000</v>
      </c>
      <c r="CE110" s="60">
        <v>0</v>
      </c>
      <c r="CF110" s="125">
        <f t="shared" si="52"/>
        <v>9.90990990990991E-2</v>
      </c>
      <c r="CG110" s="378" t="str">
        <f t="shared" si="53"/>
        <v xml:space="preserve"> -</v>
      </c>
      <c r="CH110" s="54">
        <v>100000</v>
      </c>
      <c r="CI110" s="60">
        <v>0</v>
      </c>
      <c r="CJ110" s="60">
        <v>0</v>
      </c>
      <c r="CK110" s="125">
        <f t="shared" si="54"/>
        <v>0</v>
      </c>
      <c r="CL110" s="378" t="str">
        <f t="shared" si="55"/>
        <v xml:space="preserve"> -</v>
      </c>
      <c r="CM110" s="517">
        <f t="shared" si="56"/>
        <v>271000</v>
      </c>
      <c r="CN110" s="518">
        <f t="shared" si="57"/>
        <v>11000</v>
      </c>
      <c r="CO110" s="518">
        <f t="shared" si="58"/>
        <v>0</v>
      </c>
      <c r="CP110" s="504">
        <f t="shared" si="59"/>
        <v>4.0590405904059039E-2</v>
      </c>
      <c r="CQ110" s="378" t="str">
        <f t="shared" si="60"/>
        <v xml:space="preserve"> -</v>
      </c>
      <c r="CR110" s="591" t="s">
        <v>1220</v>
      </c>
      <c r="CS110" s="212" t="s">
        <v>1273</v>
      </c>
      <c r="CT110" s="102" t="s">
        <v>95</v>
      </c>
    </row>
    <row r="111" spans="2:98" ht="60" customHeight="1">
      <c r="B111" s="994"/>
      <c r="C111" s="990"/>
      <c r="D111" s="944"/>
      <c r="E111" s="947"/>
      <c r="F111" s="956"/>
      <c r="G111" s="858"/>
      <c r="H111" s="858"/>
      <c r="I111" s="900"/>
      <c r="J111" s="858"/>
      <c r="K111" s="900"/>
      <c r="L111" s="901"/>
      <c r="M111" s="858"/>
      <c r="N111" s="900"/>
      <c r="O111" s="901"/>
      <c r="P111" s="858"/>
      <c r="Q111" s="900"/>
      <c r="R111" s="901"/>
      <c r="S111" s="858"/>
      <c r="T111" s="900"/>
      <c r="U111" s="896"/>
      <c r="V111" s="860"/>
      <c r="W111" s="845"/>
      <c r="X111" s="858"/>
      <c r="Y111" s="845"/>
      <c r="Z111" s="858"/>
      <c r="AA111" s="845"/>
      <c r="AB111" s="847"/>
      <c r="AC111" s="831"/>
      <c r="AD111" s="795"/>
      <c r="AE111" s="778"/>
      <c r="AF111" s="788"/>
      <c r="AG111" s="778"/>
      <c r="AH111" s="788"/>
      <c r="AI111" s="778"/>
      <c r="AJ111" s="788"/>
      <c r="AK111" s="778"/>
      <c r="AL111" s="788"/>
      <c r="AM111" s="778"/>
      <c r="AN111" s="788"/>
      <c r="AO111" s="950"/>
      <c r="AP111" s="939"/>
      <c r="AQ111" s="230" t="s">
        <v>130</v>
      </c>
      <c r="AR111" s="231" t="s">
        <v>1960</v>
      </c>
      <c r="AS111" s="27" t="s">
        <v>1328</v>
      </c>
      <c r="AT111" s="40">
        <v>0</v>
      </c>
      <c r="AU111" s="60">
        <v>1</v>
      </c>
      <c r="AV111" s="60">
        <v>1</v>
      </c>
      <c r="AW111" s="413">
        <v>0.25</v>
      </c>
      <c r="AX111" s="60">
        <v>1</v>
      </c>
      <c r="AY111" s="413">
        <v>0.25</v>
      </c>
      <c r="AZ111" s="60">
        <v>1</v>
      </c>
      <c r="BA111" s="415">
        <v>0.25</v>
      </c>
      <c r="BB111" s="47">
        <v>1</v>
      </c>
      <c r="BC111" s="415">
        <v>0.25</v>
      </c>
      <c r="BD111" s="54">
        <v>0</v>
      </c>
      <c r="BE111" s="60">
        <v>1</v>
      </c>
      <c r="BF111" s="60">
        <v>1</v>
      </c>
      <c r="BG111" s="47">
        <v>0</v>
      </c>
      <c r="BH111" s="333">
        <f t="shared" si="35"/>
        <v>0</v>
      </c>
      <c r="BI111" s="453">
        <f t="shared" si="36"/>
        <v>0</v>
      </c>
      <c r="BJ111" s="334">
        <f t="shared" si="37"/>
        <v>1</v>
      </c>
      <c r="BK111" s="453">
        <f t="shared" si="38"/>
        <v>1</v>
      </c>
      <c r="BL111" s="334">
        <f t="shared" si="39"/>
        <v>1</v>
      </c>
      <c r="BM111" s="453">
        <f t="shared" si="40"/>
        <v>1</v>
      </c>
      <c r="BN111" s="334">
        <f t="shared" si="41"/>
        <v>0</v>
      </c>
      <c r="BO111" s="453">
        <f t="shared" si="42"/>
        <v>0</v>
      </c>
      <c r="BP111" s="685">
        <f t="shared" si="43"/>
        <v>0.5</v>
      </c>
      <c r="BQ111" s="453">
        <f t="shared" si="44"/>
        <v>0.5</v>
      </c>
      <c r="BR111" s="633">
        <f t="shared" si="45"/>
        <v>0.5</v>
      </c>
      <c r="BS111" s="55">
        <v>80000</v>
      </c>
      <c r="BT111" s="60">
        <v>0</v>
      </c>
      <c r="BU111" s="60">
        <v>0</v>
      </c>
      <c r="BV111" s="125">
        <f t="shared" si="48"/>
        <v>0</v>
      </c>
      <c r="BW111" s="378" t="str">
        <f t="shared" si="49"/>
        <v xml:space="preserve"> -</v>
      </c>
      <c r="BX111" s="54">
        <v>35200</v>
      </c>
      <c r="BY111" s="60">
        <v>19200</v>
      </c>
      <c r="BZ111" s="60">
        <v>0</v>
      </c>
      <c r="CA111" s="125">
        <f t="shared" si="50"/>
        <v>0.54545454545454541</v>
      </c>
      <c r="CB111" s="378" t="str">
        <f t="shared" si="51"/>
        <v xml:space="preserve"> -</v>
      </c>
      <c r="CC111" s="55">
        <v>47000</v>
      </c>
      <c r="CD111" s="60">
        <v>45200</v>
      </c>
      <c r="CE111" s="60">
        <v>0</v>
      </c>
      <c r="CF111" s="125">
        <f t="shared" si="52"/>
        <v>0.96170212765957441</v>
      </c>
      <c r="CG111" s="378" t="str">
        <f t="shared" si="53"/>
        <v xml:space="preserve"> -</v>
      </c>
      <c r="CH111" s="54">
        <v>0</v>
      </c>
      <c r="CI111" s="60">
        <v>0</v>
      </c>
      <c r="CJ111" s="60">
        <v>0</v>
      </c>
      <c r="CK111" s="125" t="str">
        <f t="shared" si="54"/>
        <v xml:space="preserve"> -</v>
      </c>
      <c r="CL111" s="378" t="str">
        <f t="shared" si="55"/>
        <v xml:space="preserve"> -</v>
      </c>
      <c r="CM111" s="515">
        <f t="shared" si="56"/>
        <v>162200</v>
      </c>
      <c r="CN111" s="516">
        <f t="shared" si="57"/>
        <v>64400</v>
      </c>
      <c r="CO111" s="516">
        <f t="shared" si="58"/>
        <v>0</v>
      </c>
      <c r="CP111" s="506">
        <f t="shared" si="59"/>
        <v>0.39704069050554869</v>
      </c>
      <c r="CQ111" s="377" t="str">
        <f t="shared" si="60"/>
        <v xml:space="preserve"> -</v>
      </c>
      <c r="CR111" s="591" t="s">
        <v>1220</v>
      </c>
      <c r="CS111" s="212" t="s">
        <v>1273</v>
      </c>
      <c r="CT111" s="102" t="s">
        <v>95</v>
      </c>
    </row>
    <row r="112" spans="2:98" ht="30" customHeight="1" thickBot="1">
      <c r="B112" s="994"/>
      <c r="C112" s="990"/>
      <c r="D112" s="944"/>
      <c r="E112" s="947"/>
      <c r="F112" s="956"/>
      <c r="G112" s="858"/>
      <c r="H112" s="858"/>
      <c r="I112" s="900"/>
      <c r="J112" s="858"/>
      <c r="K112" s="900"/>
      <c r="L112" s="901"/>
      <c r="M112" s="858"/>
      <c r="N112" s="900"/>
      <c r="O112" s="901"/>
      <c r="P112" s="858"/>
      <c r="Q112" s="900"/>
      <c r="R112" s="901"/>
      <c r="S112" s="858"/>
      <c r="T112" s="900"/>
      <c r="U112" s="896"/>
      <c r="V112" s="860"/>
      <c r="W112" s="845"/>
      <c r="X112" s="858"/>
      <c r="Y112" s="845"/>
      <c r="Z112" s="858"/>
      <c r="AA112" s="845"/>
      <c r="AB112" s="847"/>
      <c r="AC112" s="831"/>
      <c r="AD112" s="795"/>
      <c r="AE112" s="778"/>
      <c r="AF112" s="788"/>
      <c r="AG112" s="778"/>
      <c r="AH112" s="788"/>
      <c r="AI112" s="778"/>
      <c r="AJ112" s="788"/>
      <c r="AK112" s="778"/>
      <c r="AL112" s="788"/>
      <c r="AM112" s="778"/>
      <c r="AN112" s="788"/>
      <c r="AO112" s="951"/>
      <c r="AP112" s="940"/>
      <c r="AQ112" s="250" t="s">
        <v>131</v>
      </c>
      <c r="AR112" s="277" t="s">
        <v>1961</v>
      </c>
      <c r="AS112" s="29" t="s">
        <v>1329</v>
      </c>
      <c r="AT112" s="44">
        <v>0</v>
      </c>
      <c r="AU112" s="418">
        <v>1</v>
      </c>
      <c r="AV112" s="418">
        <v>1</v>
      </c>
      <c r="AW112" s="416">
        <v>0.25</v>
      </c>
      <c r="AX112" s="105">
        <v>1</v>
      </c>
      <c r="AY112" s="416">
        <v>0.25</v>
      </c>
      <c r="AZ112" s="105">
        <v>1</v>
      </c>
      <c r="BA112" s="417">
        <v>0.25</v>
      </c>
      <c r="BB112" s="50">
        <v>1</v>
      </c>
      <c r="BC112" s="417">
        <v>0.25</v>
      </c>
      <c r="BD112" s="62">
        <v>0</v>
      </c>
      <c r="BE112" s="92">
        <v>0</v>
      </c>
      <c r="BF112" s="92">
        <v>1</v>
      </c>
      <c r="BG112" s="51">
        <v>0</v>
      </c>
      <c r="BH112" s="455">
        <f t="shared" si="35"/>
        <v>0</v>
      </c>
      <c r="BI112" s="456">
        <f t="shared" si="36"/>
        <v>0</v>
      </c>
      <c r="BJ112" s="365">
        <f t="shared" si="37"/>
        <v>0</v>
      </c>
      <c r="BK112" s="456">
        <f t="shared" si="38"/>
        <v>0</v>
      </c>
      <c r="BL112" s="365">
        <f t="shared" si="39"/>
        <v>1</v>
      </c>
      <c r="BM112" s="456">
        <f t="shared" si="40"/>
        <v>1</v>
      </c>
      <c r="BN112" s="365">
        <f t="shared" si="41"/>
        <v>0</v>
      </c>
      <c r="BO112" s="456">
        <f t="shared" si="42"/>
        <v>0</v>
      </c>
      <c r="BP112" s="688">
        <f t="shared" si="43"/>
        <v>0.25</v>
      </c>
      <c r="BQ112" s="456">
        <f t="shared" si="44"/>
        <v>0.25</v>
      </c>
      <c r="BR112" s="636">
        <f t="shared" si="45"/>
        <v>0.25</v>
      </c>
      <c r="BS112" s="57">
        <v>70000</v>
      </c>
      <c r="BT112" s="105">
        <v>0</v>
      </c>
      <c r="BU112" s="105">
        <v>0</v>
      </c>
      <c r="BV112" s="147">
        <f t="shared" si="48"/>
        <v>0</v>
      </c>
      <c r="BW112" s="381" t="str">
        <f t="shared" si="49"/>
        <v xml:space="preserve"> -</v>
      </c>
      <c r="BX112" s="56">
        <v>70000</v>
      </c>
      <c r="BY112" s="105">
        <v>0</v>
      </c>
      <c r="BZ112" s="105">
        <v>0</v>
      </c>
      <c r="CA112" s="147">
        <f t="shared" si="50"/>
        <v>0</v>
      </c>
      <c r="CB112" s="381" t="str">
        <f t="shared" si="51"/>
        <v xml:space="preserve"> -</v>
      </c>
      <c r="CC112" s="57">
        <v>68000</v>
      </c>
      <c r="CD112" s="105">
        <v>22000</v>
      </c>
      <c r="CE112" s="105">
        <v>0</v>
      </c>
      <c r="CF112" s="147">
        <f t="shared" si="52"/>
        <v>0.3235294117647059</v>
      </c>
      <c r="CG112" s="381" t="str">
        <f t="shared" si="53"/>
        <v xml:space="preserve"> -</v>
      </c>
      <c r="CH112" s="56">
        <v>0</v>
      </c>
      <c r="CI112" s="105">
        <v>0</v>
      </c>
      <c r="CJ112" s="105">
        <v>0</v>
      </c>
      <c r="CK112" s="147" t="str">
        <f t="shared" si="54"/>
        <v xml:space="preserve"> -</v>
      </c>
      <c r="CL112" s="381" t="str">
        <f t="shared" si="55"/>
        <v xml:space="preserve"> -</v>
      </c>
      <c r="CM112" s="519">
        <f t="shared" si="56"/>
        <v>208000</v>
      </c>
      <c r="CN112" s="520">
        <f t="shared" si="57"/>
        <v>22000</v>
      </c>
      <c r="CO112" s="520">
        <f t="shared" si="58"/>
        <v>0</v>
      </c>
      <c r="CP112" s="507">
        <f t="shared" si="59"/>
        <v>0.10576923076923077</v>
      </c>
      <c r="CQ112" s="381" t="str">
        <f t="shared" si="60"/>
        <v xml:space="preserve"> -</v>
      </c>
      <c r="CR112" s="592" t="s">
        <v>1220</v>
      </c>
      <c r="CS112" s="371" t="s">
        <v>1273</v>
      </c>
      <c r="CT112" s="103" t="s">
        <v>95</v>
      </c>
    </row>
    <row r="113" spans="2:98" ht="30" customHeight="1">
      <c r="B113" s="994"/>
      <c r="C113" s="990"/>
      <c r="D113" s="944"/>
      <c r="E113" s="947"/>
      <c r="F113" s="956"/>
      <c r="G113" s="858"/>
      <c r="H113" s="858"/>
      <c r="I113" s="900"/>
      <c r="J113" s="858"/>
      <c r="K113" s="900"/>
      <c r="L113" s="901"/>
      <c r="M113" s="858"/>
      <c r="N113" s="900"/>
      <c r="O113" s="901"/>
      <c r="P113" s="858"/>
      <c r="Q113" s="900"/>
      <c r="R113" s="901"/>
      <c r="S113" s="858"/>
      <c r="T113" s="900"/>
      <c r="U113" s="896"/>
      <c r="V113" s="860"/>
      <c r="W113" s="845"/>
      <c r="X113" s="858"/>
      <c r="Y113" s="845"/>
      <c r="Z113" s="858"/>
      <c r="AA113" s="845"/>
      <c r="AB113" s="847"/>
      <c r="AC113" s="831"/>
      <c r="AD113" s="795"/>
      <c r="AE113" s="778"/>
      <c r="AF113" s="788"/>
      <c r="AG113" s="778"/>
      <c r="AH113" s="788"/>
      <c r="AI113" s="778"/>
      <c r="AJ113" s="788"/>
      <c r="AK113" s="778"/>
      <c r="AL113" s="788"/>
      <c r="AM113" s="778"/>
      <c r="AN113" s="788"/>
      <c r="AO113" s="952">
        <f>+RESUMEN!J23</f>
        <v>0.76249999999999996</v>
      </c>
      <c r="AP113" s="941" t="s">
        <v>161</v>
      </c>
      <c r="AQ113" s="245" t="s">
        <v>132</v>
      </c>
      <c r="AR113" s="275" t="s">
        <v>1217</v>
      </c>
      <c r="AS113" s="26" t="s">
        <v>1330</v>
      </c>
      <c r="AT113" s="39">
        <v>0</v>
      </c>
      <c r="AU113" s="90">
        <v>3</v>
      </c>
      <c r="AV113" s="90">
        <v>3</v>
      </c>
      <c r="AW113" s="412">
        <v>0.25</v>
      </c>
      <c r="AX113" s="90">
        <v>3</v>
      </c>
      <c r="AY113" s="412">
        <v>0.25</v>
      </c>
      <c r="AZ113" s="90">
        <v>3</v>
      </c>
      <c r="BA113" s="414">
        <v>0.25</v>
      </c>
      <c r="BB113" s="46">
        <v>3</v>
      </c>
      <c r="BC113" s="421">
        <v>0.25</v>
      </c>
      <c r="BD113" s="52">
        <v>3</v>
      </c>
      <c r="BE113" s="90">
        <v>3</v>
      </c>
      <c r="BF113" s="90">
        <v>3</v>
      </c>
      <c r="BG113" s="46">
        <v>0</v>
      </c>
      <c r="BH113" s="329">
        <f t="shared" si="35"/>
        <v>1</v>
      </c>
      <c r="BI113" s="452">
        <f t="shared" si="36"/>
        <v>1</v>
      </c>
      <c r="BJ113" s="330">
        <f t="shared" si="37"/>
        <v>1</v>
      </c>
      <c r="BK113" s="452">
        <f t="shared" si="38"/>
        <v>1</v>
      </c>
      <c r="BL113" s="330">
        <f t="shared" si="39"/>
        <v>1</v>
      </c>
      <c r="BM113" s="452">
        <f t="shared" si="40"/>
        <v>1</v>
      </c>
      <c r="BN113" s="330">
        <f t="shared" si="41"/>
        <v>0</v>
      </c>
      <c r="BO113" s="452">
        <f t="shared" si="42"/>
        <v>0</v>
      </c>
      <c r="BP113" s="684">
        <f t="shared" si="43"/>
        <v>0.75</v>
      </c>
      <c r="BQ113" s="452">
        <f t="shared" si="44"/>
        <v>0.75</v>
      </c>
      <c r="BR113" s="632">
        <f t="shared" si="45"/>
        <v>0.75</v>
      </c>
      <c r="BS113" s="52">
        <v>0</v>
      </c>
      <c r="BT113" s="90">
        <v>0</v>
      </c>
      <c r="BU113" s="90">
        <v>0</v>
      </c>
      <c r="BV113" s="146" t="str">
        <f t="shared" si="48"/>
        <v xml:space="preserve"> -</v>
      </c>
      <c r="BW113" s="384" t="str">
        <f t="shared" si="49"/>
        <v xml:space="preserve"> -</v>
      </c>
      <c r="BX113" s="52">
        <v>0</v>
      </c>
      <c r="BY113" s="90">
        <v>0</v>
      </c>
      <c r="BZ113" s="90">
        <v>0</v>
      </c>
      <c r="CA113" s="146" t="str">
        <f t="shared" si="50"/>
        <v xml:space="preserve"> -</v>
      </c>
      <c r="CB113" s="384" t="str">
        <f t="shared" si="51"/>
        <v xml:space="preserve"> -</v>
      </c>
      <c r="CC113" s="53">
        <v>0</v>
      </c>
      <c r="CD113" s="90">
        <v>0</v>
      </c>
      <c r="CE113" s="90">
        <v>0</v>
      </c>
      <c r="CF113" s="146" t="str">
        <f t="shared" si="52"/>
        <v xml:space="preserve"> -</v>
      </c>
      <c r="CG113" s="384" t="str">
        <f t="shared" si="53"/>
        <v xml:space="preserve"> -</v>
      </c>
      <c r="CH113" s="52">
        <v>0</v>
      </c>
      <c r="CI113" s="90">
        <v>0</v>
      </c>
      <c r="CJ113" s="90">
        <v>0</v>
      </c>
      <c r="CK113" s="146" t="str">
        <f t="shared" si="54"/>
        <v xml:space="preserve"> -</v>
      </c>
      <c r="CL113" s="384" t="str">
        <f t="shared" si="55"/>
        <v xml:space="preserve"> -</v>
      </c>
      <c r="CM113" s="521">
        <f t="shared" si="56"/>
        <v>0</v>
      </c>
      <c r="CN113" s="522">
        <f t="shared" si="57"/>
        <v>0</v>
      </c>
      <c r="CO113" s="522">
        <f t="shared" si="58"/>
        <v>0</v>
      </c>
      <c r="CP113" s="503" t="str">
        <f t="shared" si="59"/>
        <v xml:space="preserve"> -</v>
      </c>
      <c r="CQ113" s="384" t="str">
        <f t="shared" si="60"/>
        <v xml:space="preserve"> -</v>
      </c>
      <c r="CR113" s="590" t="s">
        <v>1220</v>
      </c>
      <c r="CS113" s="388" t="s">
        <v>1226</v>
      </c>
      <c r="CT113" s="75" t="s">
        <v>1967</v>
      </c>
    </row>
    <row r="114" spans="2:98" ht="30" customHeight="1">
      <c r="B114" s="994"/>
      <c r="C114" s="990"/>
      <c r="D114" s="944"/>
      <c r="E114" s="947"/>
      <c r="F114" s="956"/>
      <c r="G114" s="858"/>
      <c r="H114" s="858"/>
      <c r="I114" s="900"/>
      <c r="J114" s="858"/>
      <c r="K114" s="900"/>
      <c r="L114" s="901"/>
      <c r="M114" s="858"/>
      <c r="N114" s="900"/>
      <c r="O114" s="901"/>
      <c r="P114" s="858"/>
      <c r="Q114" s="900"/>
      <c r="R114" s="901"/>
      <c r="S114" s="858"/>
      <c r="T114" s="900"/>
      <c r="U114" s="896"/>
      <c r="V114" s="860"/>
      <c r="W114" s="845"/>
      <c r="X114" s="858"/>
      <c r="Y114" s="845"/>
      <c r="Z114" s="858"/>
      <c r="AA114" s="845"/>
      <c r="AB114" s="847"/>
      <c r="AC114" s="831"/>
      <c r="AD114" s="795"/>
      <c r="AE114" s="778"/>
      <c r="AF114" s="788"/>
      <c r="AG114" s="778"/>
      <c r="AH114" s="788"/>
      <c r="AI114" s="778"/>
      <c r="AJ114" s="788"/>
      <c r="AK114" s="778"/>
      <c r="AL114" s="788"/>
      <c r="AM114" s="778"/>
      <c r="AN114" s="788"/>
      <c r="AO114" s="950"/>
      <c r="AP114" s="939"/>
      <c r="AQ114" s="27" t="s">
        <v>133</v>
      </c>
      <c r="AR114" s="366" t="s">
        <v>1217</v>
      </c>
      <c r="AS114" s="27" t="s">
        <v>1331</v>
      </c>
      <c r="AT114" s="40">
        <v>0</v>
      </c>
      <c r="AU114" s="60">
        <v>16</v>
      </c>
      <c r="AV114" s="60">
        <v>4</v>
      </c>
      <c r="AW114" s="413">
        <f t="shared" si="47"/>
        <v>0.25</v>
      </c>
      <c r="AX114" s="60">
        <v>4</v>
      </c>
      <c r="AY114" s="413">
        <f t="shared" si="61"/>
        <v>0.25</v>
      </c>
      <c r="AZ114" s="60">
        <v>4</v>
      </c>
      <c r="BA114" s="415">
        <f t="shared" si="62"/>
        <v>0.25</v>
      </c>
      <c r="BB114" s="47">
        <v>4</v>
      </c>
      <c r="BC114" s="422">
        <f t="shared" si="63"/>
        <v>0.25</v>
      </c>
      <c r="BD114" s="54">
        <v>4</v>
      </c>
      <c r="BE114" s="60">
        <v>4</v>
      </c>
      <c r="BF114" s="60">
        <v>3</v>
      </c>
      <c r="BG114" s="47">
        <v>0</v>
      </c>
      <c r="BH114" s="333">
        <f t="shared" si="35"/>
        <v>1</v>
      </c>
      <c r="BI114" s="453">
        <f t="shared" si="36"/>
        <v>1</v>
      </c>
      <c r="BJ114" s="334">
        <f t="shared" si="37"/>
        <v>1</v>
      </c>
      <c r="BK114" s="453">
        <f t="shared" si="38"/>
        <v>1</v>
      </c>
      <c r="BL114" s="334">
        <f t="shared" si="39"/>
        <v>0.75</v>
      </c>
      <c r="BM114" s="453">
        <f t="shared" si="40"/>
        <v>0.75</v>
      </c>
      <c r="BN114" s="334">
        <f t="shared" si="41"/>
        <v>0</v>
      </c>
      <c r="BO114" s="453">
        <f t="shared" si="42"/>
        <v>0</v>
      </c>
      <c r="BP114" s="685">
        <f t="shared" ref="BP114" si="73">+SUM(BD114:BG114)/AU114</f>
        <v>0.6875</v>
      </c>
      <c r="BQ114" s="453">
        <f t="shared" si="44"/>
        <v>0.6875</v>
      </c>
      <c r="BR114" s="633">
        <f t="shared" si="45"/>
        <v>0.6875</v>
      </c>
      <c r="BS114" s="54">
        <v>0</v>
      </c>
      <c r="BT114" s="60">
        <v>0</v>
      </c>
      <c r="BU114" s="60">
        <v>0</v>
      </c>
      <c r="BV114" s="125" t="str">
        <f t="shared" si="48"/>
        <v xml:space="preserve"> -</v>
      </c>
      <c r="BW114" s="378" t="str">
        <f t="shared" si="49"/>
        <v xml:space="preserve"> -</v>
      </c>
      <c r="BX114" s="54">
        <v>0</v>
      </c>
      <c r="BY114" s="60">
        <v>0</v>
      </c>
      <c r="BZ114" s="60">
        <v>0</v>
      </c>
      <c r="CA114" s="125" t="str">
        <f t="shared" si="50"/>
        <v xml:space="preserve"> -</v>
      </c>
      <c r="CB114" s="378" t="str">
        <f t="shared" si="51"/>
        <v xml:space="preserve"> -</v>
      </c>
      <c r="CC114" s="55">
        <v>0</v>
      </c>
      <c r="CD114" s="60">
        <v>0</v>
      </c>
      <c r="CE114" s="60">
        <v>0</v>
      </c>
      <c r="CF114" s="125" t="str">
        <f t="shared" si="52"/>
        <v xml:space="preserve"> -</v>
      </c>
      <c r="CG114" s="378" t="str">
        <f t="shared" si="53"/>
        <v xml:space="preserve"> -</v>
      </c>
      <c r="CH114" s="54">
        <v>0</v>
      </c>
      <c r="CI114" s="87">
        <v>0</v>
      </c>
      <c r="CJ114" s="87">
        <v>0</v>
      </c>
      <c r="CK114" s="125" t="str">
        <f t="shared" si="54"/>
        <v xml:space="preserve"> -</v>
      </c>
      <c r="CL114" s="378" t="str">
        <f t="shared" si="55"/>
        <v xml:space="preserve"> -</v>
      </c>
      <c r="CM114" s="517">
        <f t="shared" si="56"/>
        <v>0</v>
      </c>
      <c r="CN114" s="518">
        <f t="shared" si="57"/>
        <v>0</v>
      </c>
      <c r="CO114" s="518">
        <f t="shared" si="58"/>
        <v>0</v>
      </c>
      <c r="CP114" s="504" t="str">
        <f t="shared" si="59"/>
        <v xml:space="preserve"> -</v>
      </c>
      <c r="CQ114" s="378" t="str">
        <f t="shared" si="60"/>
        <v xml:space="preserve"> -</v>
      </c>
      <c r="CR114" s="591" t="s">
        <v>1220</v>
      </c>
      <c r="CS114" s="389" t="s">
        <v>1226</v>
      </c>
      <c r="CT114" s="102" t="s">
        <v>1967</v>
      </c>
    </row>
    <row r="115" spans="2:98" ht="30" customHeight="1">
      <c r="B115" s="994"/>
      <c r="C115" s="990"/>
      <c r="D115" s="944"/>
      <c r="E115" s="947"/>
      <c r="F115" s="956"/>
      <c r="G115" s="858"/>
      <c r="H115" s="858"/>
      <c r="I115" s="900"/>
      <c r="J115" s="858"/>
      <c r="K115" s="900"/>
      <c r="L115" s="901"/>
      <c r="M115" s="858"/>
      <c r="N115" s="900"/>
      <c r="O115" s="901"/>
      <c r="P115" s="858"/>
      <c r="Q115" s="900"/>
      <c r="R115" s="901"/>
      <c r="S115" s="858"/>
      <c r="T115" s="900"/>
      <c r="U115" s="896"/>
      <c r="V115" s="860"/>
      <c r="W115" s="845"/>
      <c r="X115" s="858"/>
      <c r="Y115" s="845"/>
      <c r="Z115" s="858"/>
      <c r="AA115" s="845"/>
      <c r="AB115" s="847"/>
      <c r="AC115" s="831"/>
      <c r="AD115" s="795"/>
      <c r="AE115" s="778"/>
      <c r="AF115" s="788"/>
      <c r="AG115" s="778"/>
      <c r="AH115" s="788"/>
      <c r="AI115" s="778"/>
      <c r="AJ115" s="788"/>
      <c r="AK115" s="778"/>
      <c r="AL115" s="788"/>
      <c r="AM115" s="778"/>
      <c r="AN115" s="788"/>
      <c r="AO115" s="950"/>
      <c r="AP115" s="939"/>
      <c r="AQ115" s="300" t="s">
        <v>134</v>
      </c>
      <c r="AR115" s="276">
        <v>2210277</v>
      </c>
      <c r="AS115" s="27" t="s">
        <v>1332</v>
      </c>
      <c r="AT115" s="40">
        <v>0</v>
      </c>
      <c r="AU115" s="60">
        <v>1</v>
      </c>
      <c r="AV115" s="60">
        <v>1</v>
      </c>
      <c r="AW115" s="413">
        <v>0.25</v>
      </c>
      <c r="AX115" s="60">
        <v>1</v>
      </c>
      <c r="AY115" s="413">
        <v>0.25</v>
      </c>
      <c r="AZ115" s="60">
        <v>1</v>
      </c>
      <c r="BA115" s="415">
        <v>0.25</v>
      </c>
      <c r="BB115" s="47">
        <v>1</v>
      </c>
      <c r="BC115" s="422">
        <v>0.25</v>
      </c>
      <c r="BD115" s="54">
        <v>0.3</v>
      </c>
      <c r="BE115" s="60">
        <v>0.5</v>
      </c>
      <c r="BF115" s="60">
        <v>0.7</v>
      </c>
      <c r="BG115" s="47">
        <v>0</v>
      </c>
      <c r="BH115" s="333">
        <f t="shared" si="35"/>
        <v>0.3</v>
      </c>
      <c r="BI115" s="453">
        <f t="shared" si="36"/>
        <v>0.3</v>
      </c>
      <c r="BJ115" s="334">
        <f t="shared" si="37"/>
        <v>0.5</v>
      </c>
      <c r="BK115" s="453">
        <f t="shared" si="38"/>
        <v>0.5</v>
      </c>
      <c r="BL115" s="334">
        <f t="shared" si="39"/>
        <v>0.7</v>
      </c>
      <c r="BM115" s="453">
        <f t="shared" si="40"/>
        <v>0.7</v>
      </c>
      <c r="BN115" s="334">
        <f t="shared" si="41"/>
        <v>0</v>
      </c>
      <c r="BO115" s="453">
        <f t="shared" si="42"/>
        <v>0</v>
      </c>
      <c r="BP115" s="685">
        <f t="shared" si="43"/>
        <v>0.375</v>
      </c>
      <c r="BQ115" s="453">
        <f t="shared" si="44"/>
        <v>0.375</v>
      </c>
      <c r="BR115" s="633">
        <f t="shared" si="45"/>
        <v>0.375</v>
      </c>
      <c r="BS115" s="54">
        <v>68500</v>
      </c>
      <c r="BT115" s="60">
        <v>59940</v>
      </c>
      <c r="BU115" s="60">
        <v>0</v>
      </c>
      <c r="BV115" s="125">
        <f t="shared" si="48"/>
        <v>0.87503649635036496</v>
      </c>
      <c r="BW115" s="378" t="str">
        <f t="shared" si="49"/>
        <v xml:space="preserve"> -</v>
      </c>
      <c r="BX115" s="54">
        <v>269500</v>
      </c>
      <c r="BY115" s="60">
        <v>269500</v>
      </c>
      <c r="BZ115" s="60">
        <v>0</v>
      </c>
      <c r="CA115" s="125">
        <f t="shared" si="50"/>
        <v>1</v>
      </c>
      <c r="CB115" s="378" t="str">
        <f t="shared" si="51"/>
        <v xml:space="preserve"> -</v>
      </c>
      <c r="CC115" s="55">
        <v>285000</v>
      </c>
      <c r="CD115" s="60">
        <v>285000</v>
      </c>
      <c r="CE115" s="60">
        <v>0</v>
      </c>
      <c r="CF115" s="125">
        <f t="shared" si="52"/>
        <v>1</v>
      </c>
      <c r="CG115" s="378" t="str">
        <f t="shared" si="53"/>
        <v xml:space="preserve"> -</v>
      </c>
      <c r="CH115" s="54">
        <v>0</v>
      </c>
      <c r="CI115" s="60">
        <v>0</v>
      </c>
      <c r="CJ115" s="60">
        <v>0</v>
      </c>
      <c r="CK115" s="125" t="str">
        <f t="shared" si="54"/>
        <v xml:space="preserve"> -</v>
      </c>
      <c r="CL115" s="378" t="str">
        <f t="shared" si="55"/>
        <v xml:space="preserve"> -</v>
      </c>
      <c r="CM115" s="515">
        <f t="shared" si="56"/>
        <v>623000</v>
      </c>
      <c r="CN115" s="516">
        <f t="shared" si="57"/>
        <v>614440</v>
      </c>
      <c r="CO115" s="516">
        <f t="shared" si="58"/>
        <v>0</v>
      </c>
      <c r="CP115" s="506">
        <f t="shared" si="59"/>
        <v>0.98626003210272872</v>
      </c>
      <c r="CQ115" s="377" t="str">
        <f t="shared" si="60"/>
        <v xml:space="preserve"> -</v>
      </c>
      <c r="CR115" s="591" t="s">
        <v>1220</v>
      </c>
      <c r="CS115" s="389" t="s">
        <v>1226</v>
      </c>
      <c r="CT115" s="102" t="s">
        <v>1967</v>
      </c>
    </row>
    <row r="116" spans="2:98" ht="30" customHeight="1">
      <c r="B116" s="994"/>
      <c r="C116" s="990"/>
      <c r="D116" s="944"/>
      <c r="E116" s="947"/>
      <c r="F116" s="956"/>
      <c r="G116" s="858"/>
      <c r="H116" s="858"/>
      <c r="I116" s="844"/>
      <c r="J116" s="858"/>
      <c r="K116" s="844"/>
      <c r="L116" s="872"/>
      <c r="M116" s="858"/>
      <c r="N116" s="844"/>
      <c r="O116" s="872"/>
      <c r="P116" s="858"/>
      <c r="Q116" s="844"/>
      <c r="R116" s="872"/>
      <c r="S116" s="858"/>
      <c r="T116" s="844"/>
      <c r="U116" s="899"/>
      <c r="V116" s="861"/>
      <c r="W116" s="845"/>
      <c r="X116" s="858"/>
      <c r="Y116" s="845"/>
      <c r="Z116" s="858"/>
      <c r="AA116" s="845"/>
      <c r="AB116" s="847"/>
      <c r="AC116" s="832"/>
      <c r="AD116" s="800"/>
      <c r="AE116" s="781"/>
      <c r="AF116" s="789"/>
      <c r="AG116" s="781"/>
      <c r="AH116" s="789"/>
      <c r="AI116" s="781"/>
      <c r="AJ116" s="789"/>
      <c r="AK116" s="781"/>
      <c r="AL116" s="789"/>
      <c r="AM116" s="781"/>
      <c r="AN116" s="789"/>
      <c r="AO116" s="950"/>
      <c r="AP116" s="939"/>
      <c r="AQ116" s="27" t="s">
        <v>135</v>
      </c>
      <c r="AR116" s="366" t="s">
        <v>1217</v>
      </c>
      <c r="AS116" s="27" t="s">
        <v>1333</v>
      </c>
      <c r="AT116" s="40">
        <v>1</v>
      </c>
      <c r="AU116" s="60">
        <v>1</v>
      </c>
      <c r="AV116" s="60">
        <v>0</v>
      </c>
      <c r="AW116" s="413">
        <f t="shared" si="47"/>
        <v>0</v>
      </c>
      <c r="AX116" s="60">
        <v>1</v>
      </c>
      <c r="AY116" s="413">
        <f t="shared" si="61"/>
        <v>1</v>
      </c>
      <c r="AZ116" s="60">
        <v>0</v>
      </c>
      <c r="BA116" s="415">
        <f t="shared" si="62"/>
        <v>0</v>
      </c>
      <c r="BB116" s="47">
        <v>0</v>
      </c>
      <c r="BC116" s="422">
        <f t="shared" si="63"/>
        <v>0</v>
      </c>
      <c r="BD116" s="54">
        <v>0</v>
      </c>
      <c r="BE116" s="60">
        <v>1</v>
      </c>
      <c r="BF116" s="60">
        <v>0</v>
      </c>
      <c r="BG116" s="47">
        <v>0</v>
      </c>
      <c r="BH116" s="333" t="str">
        <f t="shared" si="35"/>
        <v xml:space="preserve"> -</v>
      </c>
      <c r="BI116" s="453" t="str">
        <f t="shared" si="36"/>
        <v xml:space="preserve"> -</v>
      </c>
      <c r="BJ116" s="334">
        <f t="shared" si="37"/>
        <v>1</v>
      </c>
      <c r="BK116" s="453">
        <f t="shared" si="38"/>
        <v>1</v>
      </c>
      <c r="BL116" s="334" t="str">
        <f t="shared" si="39"/>
        <v xml:space="preserve"> -</v>
      </c>
      <c r="BM116" s="453" t="str">
        <f t="shared" si="40"/>
        <v xml:space="preserve"> -</v>
      </c>
      <c r="BN116" s="334" t="str">
        <f t="shared" si="41"/>
        <v xml:space="preserve"> -</v>
      </c>
      <c r="BO116" s="453" t="str">
        <f t="shared" si="42"/>
        <v xml:space="preserve"> -</v>
      </c>
      <c r="BP116" s="685">
        <f t="shared" ref="BP116:BP117" si="74">+SUM(BD116:BG116)/AU116</f>
        <v>1</v>
      </c>
      <c r="BQ116" s="453">
        <f t="shared" si="44"/>
        <v>1</v>
      </c>
      <c r="BR116" s="633">
        <f t="shared" si="45"/>
        <v>1</v>
      </c>
      <c r="BS116" s="54">
        <v>0</v>
      </c>
      <c r="BT116" s="60">
        <v>0</v>
      </c>
      <c r="BU116" s="60">
        <v>0</v>
      </c>
      <c r="BV116" s="125" t="str">
        <f t="shared" si="48"/>
        <v xml:space="preserve"> -</v>
      </c>
      <c r="BW116" s="378" t="str">
        <f t="shared" si="49"/>
        <v xml:space="preserve"> -</v>
      </c>
      <c r="BX116" s="54">
        <v>0</v>
      </c>
      <c r="BY116" s="60">
        <v>0</v>
      </c>
      <c r="BZ116" s="60">
        <v>0</v>
      </c>
      <c r="CA116" s="125" t="str">
        <f t="shared" si="50"/>
        <v xml:space="preserve"> -</v>
      </c>
      <c r="CB116" s="378" t="str">
        <f t="shared" si="51"/>
        <v xml:space="preserve"> -</v>
      </c>
      <c r="CC116" s="55">
        <v>0</v>
      </c>
      <c r="CD116" s="60">
        <v>0</v>
      </c>
      <c r="CE116" s="60">
        <v>0</v>
      </c>
      <c r="CF116" s="125" t="str">
        <f t="shared" si="52"/>
        <v xml:space="preserve"> -</v>
      </c>
      <c r="CG116" s="378" t="str">
        <f t="shared" si="53"/>
        <v xml:space="preserve"> -</v>
      </c>
      <c r="CH116" s="54">
        <v>0</v>
      </c>
      <c r="CI116" s="60">
        <v>0</v>
      </c>
      <c r="CJ116" s="60">
        <v>0</v>
      </c>
      <c r="CK116" s="125" t="str">
        <f t="shared" si="54"/>
        <v xml:space="preserve"> -</v>
      </c>
      <c r="CL116" s="378" t="str">
        <f t="shared" si="55"/>
        <v xml:space="preserve"> -</v>
      </c>
      <c r="CM116" s="517">
        <f t="shared" si="56"/>
        <v>0</v>
      </c>
      <c r="CN116" s="518">
        <f t="shared" si="57"/>
        <v>0</v>
      </c>
      <c r="CO116" s="518">
        <f t="shared" si="58"/>
        <v>0</v>
      </c>
      <c r="CP116" s="504" t="str">
        <f t="shared" si="59"/>
        <v xml:space="preserve"> -</v>
      </c>
      <c r="CQ116" s="378" t="str">
        <f t="shared" si="60"/>
        <v xml:space="preserve"> -</v>
      </c>
      <c r="CR116" s="591" t="s">
        <v>1220</v>
      </c>
      <c r="CS116" s="389" t="s">
        <v>1226</v>
      </c>
      <c r="CT116" s="102" t="s">
        <v>1967</v>
      </c>
    </row>
    <row r="117" spans="2:98" ht="30" customHeight="1" thickBot="1">
      <c r="B117" s="994"/>
      <c r="C117" s="990"/>
      <c r="D117" s="944"/>
      <c r="E117" s="947"/>
      <c r="F117" s="956" t="s">
        <v>228</v>
      </c>
      <c r="G117" s="837">
        <v>53.3</v>
      </c>
      <c r="H117" s="840">
        <v>80</v>
      </c>
      <c r="I117" s="911">
        <f>+H117-G117</f>
        <v>26.700000000000003</v>
      </c>
      <c r="J117" s="840">
        <v>60</v>
      </c>
      <c r="K117" s="911">
        <f>+J117-G117</f>
        <v>6.7000000000000028</v>
      </c>
      <c r="L117" s="841"/>
      <c r="M117" s="840">
        <v>80</v>
      </c>
      <c r="N117" s="839">
        <f>+M117-J117</f>
        <v>20</v>
      </c>
      <c r="O117" s="841"/>
      <c r="P117" s="840">
        <v>80</v>
      </c>
      <c r="Q117" s="839">
        <f>+P117-M117</f>
        <v>0</v>
      </c>
      <c r="R117" s="841"/>
      <c r="S117" s="840">
        <v>80</v>
      </c>
      <c r="T117" s="839">
        <f>+S117-P117</f>
        <v>0</v>
      </c>
      <c r="U117" s="885"/>
      <c r="V117" s="868">
        <v>55.8</v>
      </c>
      <c r="W117" s="825">
        <f>+IF(V117=0,0,V117-G117)</f>
        <v>2.5</v>
      </c>
      <c r="X117" s="837">
        <v>70.099999999999994</v>
      </c>
      <c r="Y117" s="825">
        <f>+IF(X117=0,0,X117-V117)</f>
        <v>14.299999999999997</v>
      </c>
      <c r="Z117" s="840"/>
      <c r="AA117" s="825">
        <f>+IF(Z117=0,0,Z117-X117)</f>
        <v>0</v>
      </c>
      <c r="AB117" s="827"/>
      <c r="AC117" s="834">
        <f>+IF(AB117=0,0,AB117-Z117)</f>
        <v>0</v>
      </c>
      <c r="AD117" s="794">
        <f>+IF(K117=0," -",W117/K117)</f>
        <v>0.37313432835820881</v>
      </c>
      <c r="AE117" s="777">
        <f>+IF(K117=0," -",IF(AD117&gt;100%,100%,AD117))</f>
        <v>0.37313432835820881</v>
      </c>
      <c r="AF117" s="787">
        <f>+IF(N117=0," -",Y117/N117)</f>
        <v>0.71499999999999986</v>
      </c>
      <c r="AG117" s="777">
        <f>+IF(N117=0," -",IF(AF117&gt;100%,100%,AF117))</f>
        <v>0.71499999999999986</v>
      </c>
      <c r="AH117" s="787" t="str">
        <f>+IF(Q117=0," -",AA117/Q117)</f>
        <v xml:space="preserve"> -</v>
      </c>
      <c r="AI117" s="777" t="str">
        <f>+IF(Q117=0," -",IF(AH117&gt;100%,100%,AH117))</f>
        <v xml:space="preserve"> -</v>
      </c>
      <c r="AJ117" s="787" t="str">
        <f>+IF(T117=0," -",AC117/T117)</f>
        <v xml:space="preserve"> -</v>
      </c>
      <c r="AK117" s="777" t="str">
        <f>+IF(T117=0," -",IF(AJ117&gt;100%,100%,AJ117))</f>
        <v xml:space="preserve"> -</v>
      </c>
      <c r="AL117" s="787">
        <f>+SUM(AC117,AA117,Y117,W117)/I117</f>
        <v>0.62921348314606729</v>
      </c>
      <c r="AM117" s="777">
        <f>+IF(AL117&gt;100%,100%,IF(AL117&lt;0%,0%,AL117))</f>
        <v>0.62921348314606729</v>
      </c>
      <c r="AN117" s="787"/>
      <c r="AO117" s="953"/>
      <c r="AP117" s="942"/>
      <c r="AQ117" s="30" t="s">
        <v>136</v>
      </c>
      <c r="AR117" s="10">
        <v>2210277</v>
      </c>
      <c r="AS117" s="30" t="s">
        <v>1334</v>
      </c>
      <c r="AT117" s="45">
        <v>1</v>
      </c>
      <c r="AU117" s="92">
        <v>5</v>
      </c>
      <c r="AV117" s="92">
        <v>2</v>
      </c>
      <c r="AW117" s="423">
        <f t="shared" si="47"/>
        <v>0.4</v>
      </c>
      <c r="AX117" s="92">
        <v>3</v>
      </c>
      <c r="AY117" s="423">
        <f t="shared" si="61"/>
        <v>0.6</v>
      </c>
      <c r="AZ117" s="92">
        <v>0</v>
      </c>
      <c r="BA117" s="424">
        <f t="shared" si="62"/>
        <v>0</v>
      </c>
      <c r="BB117" s="51">
        <v>0</v>
      </c>
      <c r="BC117" s="425">
        <f t="shared" si="63"/>
        <v>0</v>
      </c>
      <c r="BD117" s="62">
        <v>1</v>
      </c>
      <c r="BE117" s="92">
        <v>4</v>
      </c>
      <c r="BF117" s="92">
        <v>3</v>
      </c>
      <c r="BG117" s="51">
        <v>0</v>
      </c>
      <c r="BH117" s="331">
        <f t="shared" si="35"/>
        <v>0.5</v>
      </c>
      <c r="BI117" s="457">
        <f t="shared" si="36"/>
        <v>0.5</v>
      </c>
      <c r="BJ117" s="332">
        <f t="shared" si="37"/>
        <v>1.3333333333333333</v>
      </c>
      <c r="BK117" s="457">
        <f t="shared" si="38"/>
        <v>1</v>
      </c>
      <c r="BL117" s="332" t="str">
        <f t="shared" si="39"/>
        <v xml:space="preserve"> -</v>
      </c>
      <c r="BM117" s="457" t="str">
        <f t="shared" si="40"/>
        <v xml:space="preserve"> -</v>
      </c>
      <c r="BN117" s="332" t="str">
        <f t="shared" si="41"/>
        <v xml:space="preserve"> -</v>
      </c>
      <c r="BO117" s="457" t="str">
        <f t="shared" si="42"/>
        <v xml:space="preserve"> -</v>
      </c>
      <c r="BP117" s="686">
        <f t="shared" si="74"/>
        <v>1.6</v>
      </c>
      <c r="BQ117" s="457">
        <f t="shared" si="44"/>
        <v>1</v>
      </c>
      <c r="BR117" s="634">
        <f t="shared" si="45"/>
        <v>1</v>
      </c>
      <c r="BS117" s="62">
        <v>312414</v>
      </c>
      <c r="BT117" s="92">
        <v>283034</v>
      </c>
      <c r="BU117" s="92">
        <v>0</v>
      </c>
      <c r="BV117" s="148">
        <f t="shared" si="48"/>
        <v>0.90595811967453443</v>
      </c>
      <c r="BW117" s="385" t="str">
        <f t="shared" si="49"/>
        <v xml:space="preserve"> -</v>
      </c>
      <c r="BX117" s="62">
        <v>5331547</v>
      </c>
      <c r="BY117" s="92">
        <v>5312293</v>
      </c>
      <c r="BZ117" s="92">
        <v>0</v>
      </c>
      <c r="CA117" s="148">
        <f t="shared" si="50"/>
        <v>0.99638866542862703</v>
      </c>
      <c r="CB117" s="385" t="str">
        <f t="shared" si="51"/>
        <v xml:space="preserve"> -</v>
      </c>
      <c r="CC117" s="63">
        <v>1515800</v>
      </c>
      <c r="CD117" s="92">
        <v>830985</v>
      </c>
      <c r="CE117" s="92">
        <v>0</v>
      </c>
      <c r="CF117" s="148">
        <f t="shared" si="52"/>
        <v>0.54821546378150154</v>
      </c>
      <c r="CG117" s="385" t="str">
        <f t="shared" si="53"/>
        <v xml:space="preserve"> -</v>
      </c>
      <c r="CH117" s="62">
        <v>0</v>
      </c>
      <c r="CI117" s="92">
        <v>0</v>
      </c>
      <c r="CJ117" s="92">
        <v>0</v>
      </c>
      <c r="CK117" s="148" t="str">
        <f t="shared" si="54"/>
        <v xml:space="preserve"> -</v>
      </c>
      <c r="CL117" s="385" t="str">
        <f t="shared" si="55"/>
        <v xml:space="preserve"> -</v>
      </c>
      <c r="CM117" s="526">
        <f t="shared" si="56"/>
        <v>7159761</v>
      </c>
      <c r="CN117" s="527">
        <f t="shared" si="57"/>
        <v>6426312</v>
      </c>
      <c r="CO117" s="527">
        <f t="shared" si="58"/>
        <v>0</v>
      </c>
      <c r="CP117" s="513">
        <f t="shared" si="59"/>
        <v>0.89755956937668735</v>
      </c>
      <c r="CQ117" s="387" t="str">
        <f t="shared" si="60"/>
        <v xml:space="preserve"> -</v>
      </c>
      <c r="CR117" s="593" t="s">
        <v>1220</v>
      </c>
      <c r="CS117" s="390" t="s">
        <v>1226</v>
      </c>
      <c r="CT117" s="107" t="s">
        <v>1967</v>
      </c>
    </row>
    <row r="118" spans="2:98" ht="30" customHeight="1">
      <c r="B118" s="994"/>
      <c r="C118" s="990"/>
      <c r="D118" s="944"/>
      <c r="E118" s="947"/>
      <c r="F118" s="956"/>
      <c r="G118" s="837"/>
      <c r="H118" s="840"/>
      <c r="I118" s="912"/>
      <c r="J118" s="840"/>
      <c r="K118" s="912"/>
      <c r="L118" s="889"/>
      <c r="M118" s="840"/>
      <c r="N118" s="888"/>
      <c r="O118" s="889"/>
      <c r="P118" s="840"/>
      <c r="Q118" s="888"/>
      <c r="R118" s="889"/>
      <c r="S118" s="840"/>
      <c r="T118" s="888"/>
      <c r="U118" s="886"/>
      <c r="V118" s="869"/>
      <c r="W118" s="825"/>
      <c r="X118" s="837"/>
      <c r="Y118" s="825"/>
      <c r="Z118" s="840"/>
      <c r="AA118" s="825"/>
      <c r="AB118" s="827"/>
      <c r="AC118" s="835"/>
      <c r="AD118" s="795"/>
      <c r="AE118" s="778"/>
      <c r="AF118" s="788"/>
      <c r="AG118" s="778"/>
      <c r="AH118" s="788"/>
      <c r="AI118" s="778"/>
      <c r="AJ118" s="788"/>
      <c r="AK118" s="778"/>
      <c r="AL118" s="788"/>
      <c r="AM118" s="778"/>
      <c r="AN118" s="788"/>
      <c r="AO118" s="949">
        <f>+RESUMEN!J24</f>
        <v>0.60666666666666669</v>
      </c>
      <c r="AP118" s="938" t="s">
        <v>162</v>
      </c>
      <c r="AQ118" s="248" t="s">
        <v>137</v>
      </c>
      <c r="AR118" s="285" t="s">
        <v>1217</v>
      </c>
      <c r="AS118" s="28" t="s">
        <v>1335</v>
      </c>
      <c r="AT118" s="41">
        <v>0</v>
      </c>
      <c r="AU118" s="59">
        <v>1</v>
      </c>
      <c r="AV118" s="59">
        <v>1</v>
      </c>
      <c r="AW118" s="419">
        <v>0.25</v>
      </c>
      <c r="AX118" s="59">
        <v>1</v>
      </c>
      <c r="AY118" s="419">
        <v>0.25</v>
      </c>
      <c r="AZ118" s="59">
        <v>1</v>
      </c>
      <c r="BA118" s="420">
        <v>0.25</v>
      </c>
      <c r="BB118" s="48">
        <v>1</v>
      </c>
      <c r="BC118" s="420">
        <v>0.25</v>
      </c>
      <c r="BD118" s="52">
        <v>0.85</v>
      </c>
      <c r="BE118" s="90">
        <v>0.53600000000000003</v>
      </c>
      <c r="BF118" s="90">
        <v>63.29</v>
      </c>
      <c r="BG118" s="46">
        <v>0</v>
      </c>
      <c r="BH118" s="458">
        <f t="shared" si="35"/>
        <v>0.85</v>
      </c>
      <c r="BI118" s="459">
        <f t="shared" si="36"/>
        <v>0.85</v>
      </c>
      <c r="BJ118" s="460">
        <f t="shared" si="37"/>
        <v>0.53600000000000003</v>
      </c>
      <c r="BK118" s="459">
        <f t="shared" si="38"/>
        <v>0.53600000000000003</v>
      </c>
      <c r="BL118" s="460">
        <f t="shared" si="39"/>
        <v>63.29</v>
      </c>
      <c r="BM118" s="459">
        <f t="shared" si="40"/>
        <v>1</v>
      </c>
      <c r="BN118" s="460">
        <f t="shared" si="41"/>
        <v>0</v>
      </c>
      <c r="BO118" s="459">
        <f t="shared" si="42"/>
        <v>0</v>
      </c>
      <c r="BP118" s="687">
        <f t="shared" si="43"/>
        <v>16.169</v>
      </c>
      <c r="BQ118" s="459">
        <f t="shared" si="44"/>
        <v>1</v>
      </c>
      <c r="BR118" s="635">
        <f t="shared" si="45"/>
        <v>1</v>
      </c>
      <c r="BS118" s="61">
        <v>0</v>
      </c>
      <c r="BT118" s="59">
        <v>0</v>
      </c>
      <c r="BU118" s="59">
        <v>0</v>
      </c>
      <c r="BV118" s="145" t="str">
        <f t="shared" si="48"/>
        <v xml:space="preserve"> -</v>
      </c>
      <c r="BW118" s="377" t="str">
        <f t="shared" si="49"/>
        <v xml:space="preserve"> -</v>
      </c>
      <c r="BX118" s="58">
        <v>0</v>
      </c>
      <c r="BY118" s="59">
        <v>0</v>
      </c>
      <c r="BZ118" s="59">
        <v>0</v>
      </c>
      <c r="CA118" s="145" t="str">
        <f t="shared" si="50"/>
        <v xml:space="preserve"> -</v>
      </c>
      <c r="CB118" s="377" t="str">
        <f t="shared" si="51"/>
        <v xml:space="preserve"> -</v>
      </c>
      <c r="CC118" s="61">
        <v>0</v>
      </c>
      <c r="CD118" s="59">
        <v>0</v>
      </c>
      <c r="CE118" s="59">
        <v>0</v>
      </c>
      <c r="CF118" s="145" t="str">
        <f t="shared" si="52"/>
        <v xml:space="preserve"> -</v>
      </c>
      <c r="CG118" s="377" t="str">
        <f t="shared" si="53"/>
        <v xml:space="preserve"> -</v>
      </c>
      <c r="CH118" s="58">
        <v>0</v>
      </c>
      <c r="CI118" s="59">
        <v>0</v>
      </c>
      <c r="CJ118" s="59">
        <v>0</v>
      </c>
      <c r="CK118" s="145" t="str">
        <f t="shared" si="54"/>
        <v xml:space="preserve"> -</v>
      </c>
      <c r="CL118" s="377" t="str">
        <f t="shared" si="55"/>
        <v xml:space="preserve"> -</v>
      </c>
      <c r="CM118" s="515">
        <f t="shared" si="56"/>
        <v>0</v>
      </c>
      <c r="CN118" s="516">
        <f t="shared" si="57"/>
        <v>0</v>
      </c>
      <c r="CO118" s="516">
        <f t="shared" si="58"/>
        <v>0</v>
      </c>
      <c r="CP118" s="506" t="str">
        <f t="shared" si="59"/>
        <v xml:space="preserve"> -</v>
      </c>
      <c r="CQ118" s="377" t="str">
        <f t="shared" si="60"/>
        <v xml:space="preserve"> -</v>
      </c>
      <c r="CR118" s="594" t="s">
        <v>1220</v>
      </c>
      <c r="CS118" s="372" t="s">
        <v>1336</v>
      </c>
      <c r="CT118" s="101" t="s">
        <v>156</v>
      </c>
    </row>
    <row r="119" spans="2:98" ht="30" customHeight="1">
      <c r="B119" s="994"/>
      <c r="C119" s="990"/>
      <c r="D119" s="944"/>
      <c r="E119" s="947"/>
      <c r="F119" s="956"/>
      <c r="G119" s="837"/>
      <c r="H119" s="840"/>
      <c r="I119" s="912"/>
      <c r="J119" s="840"/>
      <c r="K119" s="912"/>
      <c r="L119" s="889"/>
      <c r="M119" s="840"/>
      <c r="N119" s="888"/>
      <c r="O119" s="889"/>
      <c r="P119" s="840"/>
      <c r="Q119" s="888"/>
      <c r="R119" s="889"/>
      <c r="S119" s="840"/>
      <c r="T119" s="888"/>
      <c r="U119" s="886"/>
      <c r="V119" s="869"/>
      <c r="W119" s="825"/>
      <c r="X119" s="837"/>
      <c r="Y119" s="825"/>
      <c r="Z119" s="840"/>
      <c r="AA119" s="825"/>
      <c r="AB119" s="827"/>
      <c r="AC119" s="835"/>
      <c r="AD119" s="795"/>
      <c r="AE119" s="778"/>
      <c r="AF119" s="788"/>
      <c r="AG119" s="778"/>
      <c r="AH119" s="788"/>
      <c r="AI119" s="778"/>
      <c r="AJ119" s="788"/>
      <c r="AK119" s="778"/>
      <c r="AL119" s="788"/>
      <c r="AM119" s="778"/>
      <c r="AN119" s="788"/>
      <c r="AO119" s="950"/>
      <c r="AP119" s="939"/>
      <c r="AQ119" s="27" t="s">
        <v>138</v>
      </c>
      <c r="AR119" s="9" t="s">
        <v>1217</v>
      </c>
      <c r="AS119" s="27" t="s">
        <v>1337</v>
      </c>
      <c r="AT119" s="40">
        <v>208</v>
      </c>
      <c r="AU119" s="60">
        <v>300</v>
      </c>
      <c r="AV119" s="60">
        <v>0</v>
      </c>
      <c r="AW119" s="413">
        <f t="shared" si="47"/>
        <v>0</v>
      </c>
      <c r="AX119" s="60">
        <v>0</v>
      </c>
      <c r="AY119" s="413">
        <f t="shared" si="61"/>
        <v>0</v>
      </c>
      <c r="AZ119" s="60">
        <v>150</v>
      </c>
      <c r="BA119" s="415">
        <f t="shared" si="62"/>
        <v>0.5</v>
      </c>
      <c r="BB119" s="47">
        <v>150</v>
      </c>
      <c r="BC119" s="415">
        <f t="shared" si="63"/>
        <v>0.5</v>
      </c>
      <c r="BD119" s="54">
        <v>0</v>
      </c>
      <c r="BE119" s="60">
        <v>0</v>
      </c>
      <c r="BF119" s="60">
        <v>21</v>
      </c>
      <c r="BG119" s="47">
        <v>0</v>
      </c>
      <c r="BH119" s="333" t="str">
        <f t="shared" si="35"/>
        <v xml:space="preserve"> -</v>
      </c>
      <c r="BI119" s="453" t="str">
        <f t="shared" si="36"/>
        <v xml:space="preserve"> -</v>
      </c>
      <c r="BJ119" s="334" t="str">
        <f t="shared" si="37"/>
        <v xml:space="preserve"> -</v>
      </c>
      <c r="BK119" s="453" t="str">
        <f t="shared" si="38"/>
        <v xml:space="preserve"> -</v>
      </c>
      <c r="BL119" s="334">
        <f t="shared" si="39"/>
        <v>0.14000000000000001</v>
      </c>
      <c r="BM119" s="453">
        <f t="shared" si="40"/>
        <v>0.14000000000000001</v>
      </c>
      <c r="BN119" s="334">
        <f t="shared" si="41"/>
        <v>0</v>
      </c>
      <c r="BO119" s="453">
        <f t="shared" si="42"/>
        <v>0</v>
      </c>
      <c r="BP119" s="685">
        <f t="shared" ref="BP119" si="75">+SUM(BD119:BG119)/AU119</f>
        <v>7.0000000000000007E-2</v>
      </c>
      <c r="BQ119" s="453">
        <f t="shared" si="44"/>
        <v>7.0000000000000007E-2</v>
      </c>
      <c r="BR119" s="633">
        <f t="shared" si="45"/>
        <v>7.0000000000000007E-2</v>
      </c>
      <c r="BS119" s="55">
        <v>0</v>
      </c>
      <c r="BT119" s="60">
        <v>0</v>
      </c>
      <c r="BU119" s="60">
        <v>0</v>
      </c>
      <c r="BV119" s="125" t="str">
        <f t="shared" si="48"/>
        <v xml:space="preserve"> -</v>
      </c>
      <c r="BW119" s="378" t="str">
        <f t="shared" si="49"/>
        <v xml:space="preserve"> -</v>
      </c>
      <c r="BX119" s="54">
        <v>0</v>
      </c>
      <c r="BY119" s="60">
        <v>0</v>
      </c>
      <c r="BZ119" s="60">
        <v>0</v>
      </c>
      <c r="CA119" s="125" t="str">
        <f t="shared" si="50"/>
        <v xml:space="preserve"> -</v>
      </c>
      <c r="CB119" s="378" t="str">
        <f t="shared" si="51"/>
        <v xml:space="preserve"> -</v>
      </c>
      <c r="CC119" s="55">
        <v>0</v>
      </c>
      <c r="CD119" s="60">
        <v>0</v>
      </c>
      <c r="CE119" s="60">
        <v>0</v>
      </c>
      <c r="CF119" s="125" t="str">
        <f t="shared" si="52"/>
        <v xml:space="preserve"> -</v>
      </c>
      <c r="CG119" s="378" t="str">
        <f t="shared" si="53"/>
        <v xml:space="preserve"> -</v>
      </c>
      <c r="CH119" s="54">
        <v>0</v>
      </c>
      <c r="CI119" s="60">
        <v>0</v>
      </c>
      <c r="CJ119" s="60">
        <v>0</v>
      </c>
      <c r="CK119" s="125" t="str">
        <f t="shared" si="54"/>
        <v xml:space="preserve"> -</v>
      </c>
      <c r="CL119" s="378" t="str">
        <f t="shared" si="55"/>
        <v xml:space="preserve"> -</v>
      </c>
      <c r="CM119" s="515">
        <f t="shared" si="56"/>
        <v>0</v>
      </c>
      <c r="CN119" s="516">
        <f t="shared" si="57"/>
        <v>0</v>
      </c>
      <c r="CO119" s="516">
        <f t="shared" si="58"/>
        <v>0</v>
      </c>
      <c r="CP119" s="506" t="str">
        <f t="shared" si="59"/>
        <v xml:space="preserve"> -</v>
      </c>
      <c r="CQ119" s="377" t="str">
        <f t="shared" si="60"/>
        <v xml:space="preserve"> -</v>
      </c>
      <c r="CR119" s="591" t="s">
        <v>1220</v>
      </c>
      <c r="CS119" s="99" t="s">
        <v>1336</v>
      </c>
      <c r="CT119" s="102" t="s">
        <v>156</v>
      </c>
    </row>
    <row r="120" spans="2:98" ht="30" customHeight="1" thickBot="1">
      <c r="B120" s="994"/>
      <c r="C120" s="990"/>
      <c r="D120" s="944"/>
      <c r="E120" s="947"/>
      <c r="F120" s="956"/>
      <c r="G120" s="837"/>
      <c r="H120" s="840"/>
      <c r="I120" s="912"/>
      <c r="J120" s="840"/>
      <c r="K120" s="912"/>
      <c r="L120" s="889"/>
      <c r="M120" s="840"/>
      <c r="N120" s="888"/>
      <c r="O120" s="889"/>
      <c r="P120" s="840"/>
      <c r="Q120" s="888"/>
      <c r="R120" s="889"/>
      <c r="S120" s="840"/>
      <c r="T120" s="888"/>
      <c r="U120" s="886"/>
      <c r="V120" s="869"/>
      <c r="W120" s="825"/>
      <c r="X120" s="837"/>
      <c r="Y120" s="825"/>
      <c r="Z120" s="840"/>
      <c r="AA120" s="825"/>
      <c r="AB120" s="827"/>
      <c r="AC120" s="835"/>
      <c r="AD120" s="795"/>
      <c r="AE120" s="778"/>
      <c r="AF120" s="788"/>
      <c r="AG120" s="778"/>
      <c r="AH120" s="788"/>
      <c r="AI120" s="778"/>
      <c r="AJ120" s="788"/>
      <c r="AK120" s="778"/>
      <c r="AL120" s="788"/>
      <c r="AM120" s="778"/>
      <c r="AN120" s="788"/>
      <c r="AO120" s="951"/>
      <c r="AP120" s="940"/>
      <c r="AQ120" s="250" t="s">
        <v>139</v>
      </c>
      <c r="AR120" s="277" t="s">
        <v>1217</v>
      </c>
      <c r="AS120" s="29" t="s">
        <v>1338</v>
      </c>
      <c r="AT120" s="77">
        <v>1</v>
      </c>
      <c r="AU120" s="115">
        <v>1</v>
      </c>
      <c r="AV120" s="115">
        <v>1</v>
      </c>
      <c r="AW120" s="416">
        <v>0.25</v>
      </c>
      <c r="AX120" s="115">
        <v>1</v>
      </c>
      <c r="AY120" s="416">
        <v>0.25</v>
      </c>
      <c r="AZ120" s="115">
        <v>1</v>
      </c>
      <c r="BA120" s="417">
        <v>0.25</v>
      </c>
      <c r="BB120" s="147">
        <v>1</v>
      </c>
      <c r="BC120" s="417">
        <v>0.25</v>
      </c>
      <c r="BD120" s="315">
        <v>1</v>
      </c>
      <c r="BE120" s="109">
        <v>1</v>
      </c>
      <c r="BF120" s="109">
        <v>1</v>
      </c>
      <c r="BG120" s="148">
        <v>0</v>
      </c>
      <c r="BH120" s="455">
        <f t="shared" si="35"/>
        <v>1</v>
      </c>
      <c r="BI120" s="456">
        <f t="shared" si="36"/>
        <v>1</v>
      </c>
      <c r="BJ120" s="365">
        <f t="shared" si="37"/>
        <v>1</v>
      </c>
      <c r="BK120" s="456">
        <f t="shared" si="38"/>
        <v>1</v>
      </c>
      <c r="BL120" s="365">
        <f t="shared" si="39"/>
        <v>1</v>
      </c>
      <c r="BM120" s="456">
        <f t="shared" si="40"/>
        <v>1</v>
      </c>
      <c r="BN120" s="365">
        <f t="shared" si="41"/>
        <v>0</v>
      </c>
      <c r="BO120" s="456">
        <f t="shared" si="42"/>
        <v>0</v>
      </c>
      <c r="BP120" s="688">
        <f t="shared" si="43"/>
        <v>0.75</v>
      </c>
      <c r="BQ120" s="456">
        <f t="shared" si="44"/>
        <v>0.75</v>
      </c>
      <c r="BR120" s="636">
        <f t="shared" si="45"/>
        <v>0.75</v>
      </c>
      <c r="BS120" s="57">
        <v>0</v>
      </c>
      <c r="BT120" s="105">
        <v>0</v>
      </c>
      <c r="BU120" s="105">
        <v>0</v>
      </c>
      <c r="BV120" s="147" t="str">
        <f t="shared" si="48"/>
        <v xml:space="preserve"> -</v>
      </c>
      <c r="BW120" s="381" t="str">
        <f t="shared" si="49"/>
        <v xml:space="preserve"> -</v>
      </c>
      <c r="BX120" s="56">
        <v>0</v>
      </c>
      <c r="BY120" s="105">
        <v>0</v>
      </c>
      <c r="BZ120" s="105">
        <v>0</v>
      </c>
      <c r="CA120" s="147" t="str">
        <f t="shared" si="50"/>
        <v xml:space="preserve"> -</v>
      </c>
      <c r="CB120" s="381" t="str">
        <f t="shared" si="51"/>
        <v xml:space="preserve"> -</v>
      </c>
      <c r="CC120" s="57">
        <v>0</v>
      </c>
      <c r="CD120" s="105">
        <v>0</v>
      </c>
      <c r="CE120" s="105">
        <v>0</v>
      </c>
      <c r="CF120" s="147" t="str">
        <f t="shared" si="52"/>
        <v xml:space="preserve"> -</v>
      </c>
      <c r="CG120" s="381" t="str">
        <f t="shared" si="53"/>
        <v xml:space="preserve"> -</v>
      </c>
      <c r="CH120" s="56">
        <v>0</v>
      </c>
      <c r="CI120" s="105">
        <v>0</v>
      </c>
      <c r="CJ120" s="105">
        <v>0</v>
      </c>
      <c r="CK120" s="147" t="str">
        <f t="shared" si="54"/>
        <v xml:space="preserve"> -</v>
      </c>
      <c r="CL120" s="381" t="str">
        <f t="shared" si="55"/>
        <v xml:space="preserve"> -</v>
      </c>
      <c r="CM120" s="519">
        <f t="shared" si="56"/>
        <v>0</v>
      </c>
      <c r="CN120" s="520">
        <f t="shared" si="57"/>
        <v>0</v>
      </c>
      <c r="CO120" s="520">
        <f t="shared" si="58"/>
        <v>0</v>
      </c>
      <c r="CP120" s="507" t="str">
        <f t="shared" si="59"/>
        <v xml:space="preserve"> -</v>
      </c>
      <c r="CQ120" s="381" t="str">
        <f t="shared" si="60"/>
        <v xml:space="preserve"> -</v>
      </c>
      <c r="CR120" s="592" t="s">
        <v>1339</v>
      </c>
      <c r="CS120" s="371" t="s">
        <v>1336</v>
      </c>
      <c r="CT120" s="103" t="s">
        <v>1969</v>
      </c>
    </row>
    <row r="121" spans="2:98" ht="30" customHeight="1">
      <c r="B121" s="994"/>
      <c r="C121" s="990"/>
      <c r="D121" s="944"/>
      <c r="E121" s="947"/>
      <c r="F121" s="956"/>
      <c r="G121" s="837"/>
      <c r="H121" s="840"/>
      <c r="I121" s="912"/>
      <c r="J121" s="840"/>
      <c r="K121" s="912"/>
      <c r="L121" s="889"/>
      <c r="M121" s="840"/>
      <c r="N121" s="888"/>
      <c r="O121" s="889"/>
      <c r="P121" s="840"/>
      <c r="Q121" s="888"/>
      <c r="R121" s="889"/>
      <c r="S121" s="840"/>
      <c r="T121" s="888"/>
      <c r="U121" s="886"/>
      <c r="V121" s="869"/>
      <c r="W121" s="825"/>
      <c r="X121" s="837"/>
      <c r="Y121" s="825"/>
      <c r="Z121" s="840"/>
      <c r="AA121" s="825"/>
      <c r="AB121" s="827"/>
      <c r="AC121" s="835"/>
      <c r="AD121" s="795"/>
      <c r="AE121" s="778"/>
      <c r="AF121" s="788"/>
      <c r="AG121" s="778"/>
      <c r="AH121" s="788"/>
      <c r="AI121" s="778"/>
      <c r="AJ121" s="788"/>
      <c r="AK121" s="778"/>
      <c r="AL121" s="788"/>
      <c r="AM121" s="778"/>
      <c r="AN121" s="788"/>
      <c r="AO121" s="952">
        <f>+RESUMEN!J25</f>
        <v>0.74074074074074081</v>
      </c>
      <c r="AP121" s="941" t="s">
        <v>163</v>
      </c>
      <c r="AQ121" s="26" t="s">
        <v>140</v>
      </c>
      <c r="AR121" s="373">
        <v>2210289</v>
      </c>
      <c r="AS121" s="26" t="s">
        <v>1340</v>
      </c>
      <c r="AT121" s="42">
        <v>0</v>
      </c>
      <c r="AU121" s="93">
        <v>1</v>
      </c>
      <c r="AV121" s="93">
        <v>0</v>
      </c>
      <c r="AW121" s="412">
        <f t="shared" si="47"/>
        <v>0</v>
      </c>
      <c r="AX121" s="93">
        <v>0.7</v>
      </c>
      <c r="AY121" s="412">
        <f t="shared" si="61"/>
        <v>0.7</v>
      </c>
      <c r="AZ121" s="93">
        <v>0.3</v>
      </c>
      <c r="BA121" s="414">
        <f t="shared" si="62"/>
        <v>0.3</v>
      </c>
      <c r="BB121" s="146">
        <v>0</v>
      </c>
      <c r="BC121" s="421">
        <f t="shared" si="63"/>
        <v>0</v>
      </c>
      <c r="BD121" s="314">
        <v>0</v>
      </c>
      <c r="BE121" s="93">
        <v>0.6</v>
      </c>
      <c r="BF121" s="93">
        <v>1</v>
      </c>
      <c r="BG121" s="146">
        <v>0</v>
      </c>
      <c r="BH121" s="329" t="str">
        <f t="shared" si="35"/>
        <v xml:space="preserve"> -</v>
      </c>
      <c r="BI121" s="452" t="str">
        <f t="shared" si="36"/>
        <v xml:space="preserve"> -</v>
      </c>
      <c r="BJ121" s="330">
        <f t="shared" si="37"/>
        <v>0.85714285714285721</v>
      </c>
      <c r="BK121" s="452">
        <f t="shared" si="38"/>
        <v>0.85714285714285721</v>
      </c>
      <c r="BL121" s="330">
        <f t="shared" si="39"/>
        <v>3.3333333333333335</v>
      </c>
      <c r="BM121" s="452">
        <f t="shared" si="40"/>
        <v>1</v>
      </c>
      <c r="BN121" s="330" t="str">
        <f t="shared" si="41"/>
        <v xml:space="preserve"> -</v>
      </c>
      <c r="BO121" s="452" t="str">
        <f t="shared" si="42"/>
        <v xml:space="preserve"> -</v>
      </c>
      <c r="BP121" s="684">
        <f t="shared" ref="BP121:BP122" si="76">+SUM(BD121:BG121)/AU121</f>
        <v>1.6</v>
      </c>
      <c r="BQ121" s="452">
        <f t="shared" si="44"/>
        <v>1</v>
      </c>
      <c r="BR121" s="632">
        <f t="shared" si="45"/>
        <v>1</v>
      </c>
      <c r="BS121" s="52">
        <v>225205</v>
      </c>
      <c r="BT121" s="90">
        <v>0</v>
      </c>
      <c r="BU121" s="90">
        <v>0</v>
      </c>
      <c r="BV121" s="146">
        <f t="shared" si="48"/>
        <v>0</v>
      </c>
      <c r="BW121" s="384" t="str">
        <f t="shared" si="49"/>
        <v xml:space="preserve"> -</v>
      </c>
      <c r="BX121" s="52">
        <v>113830</v>
      </c>
      <c r="BY121" s="90">
        <v>41930</v>
      </c>
      <c r="BZ121" s="90">
        <v>0</v>
      </c>
      <c r="CA121" s="146">
        <f t="shared" si="50"/>
        <v>0.36835632082930686</v>
      </c>
      <c r="CB121" s="384" t="str">
        <f t="shared" si="51"/>
        <v xml:space="preserve"> -</v>
      </c>
      <c r="CC121" s="53">
        <v>85333</v>
      </c>
      <c r="CD121" s="90">
        <v>85333</v>
      </c>
      <c r="CE121" s="90">
        <v>0</v>
      </c>
      <c r="CF121" s="146">
        <f t="shared" si="52"/>
        <v>1</v>
      </c>
      <c r="CG121" s="384" t="str">
        <f t="shared" si="53"/>
        <v xml:space="preserve"> -</v>
      </c>
      <c r="CH121" s="52">
        <v>0</v>
      </c>
      <c r="CI121" s="90">
        <v>0</v>
      </c>
      <c r="CJ121" s="90">
        <v>0</v>
      </c>
      <c r="CK121" s="146" t="str">
        <f t="shared" si="54"/>
        <v xml:space="preserve"> -</v>
      </c>
      <c r="CL121" s="384" t="str">
        <f t="shared" si="55"/>
        <v xml:space="preserve"> -</v>
      </c>
      <c r="CM121" s="521">
        <f t="shared" si="56"/>
        <v>424368</v>
      </c>
      <c r="CN121" s="522">
        <f t="shared" si="57"/>
        <v>127263</v>
      </c>
      <c r="CO121" s="522">
        <f t="shared" si="58"/>
        <v>0</v>
      </c>
      <c r="CP121" s="503">
        <f t="shared" si="59"/>
        <v>0.29988830449044224</v>
      </c>
      <c r="CQ121" s="384" t="str">
        <f t="shared" si="60"/>
        <v xml:space="preserve"> -</v>
      </c>
      <c r="CR121" s="590" t="s">
        <v>1220</v>
      </c>
      <c r="CS121" s="388" t="s">
        <v>1252</v>
      </c>
      <c r="CT121" s="75" t="s">
        <v>1964</v>
      </c>
    </row>
    <row r="122" spans="2:98" ht="30" customHeight="1">
      <c r="B122" s="994"/>
      <c r="C122" s="990"/>
      <c r="D122" s="944"/>
      <c r="E122" s="947"/>
      <c r="F122" s="956"/>
      <c r="G122" s="837"/>
      <c r="H122" s="840"/>
      <c r="I122" s="912"/>
      <c r="J122" s="840"/>
      <c r="K122" s="912"/>
      <c r="L122" s="889"/>
      <c r="M122" s="840"/>
      <c r="N122" s="888"/>
      <c r="O122" s="889"/>
      <c r="P122" s="840"/>
      <c r="Q122" s="888"/>
      <c r="R122" s="889"/>
      <c r="S122" s="840"/>
      <c r="T122" s="888"/>
      <c r="U122" s="886"/>
      <c r="V122" s="869"/>
      <c r="W122" s="825"/>
      <c r="X122" s="837"/>
      <c r="Y122" s="825"/>
      <c r="Z122" s="840"/>
      <c r="AA122" s="825"/>
      <c r="AB122" s="827"/>
      <c r="AC122" s="835"/>
      <c r="AD122" s="795"/>
      <c r="AE122" s="778"/>
      <c r="AF122" s="788"/>
      <c r="AG122" s="778"/>
      <c r="AH122" s="788"/>
      <c r="AI122" s="778"/>
      <c r="AJ122" s="788"/>
      <c r="AK122" s="778"/>
      <c r="AL122" s="788"/>
      <c r="AM122" s="778"/>
      <c r="AN122" s="788"/>
      <c r="AO122" s="950"/>
      <c r="AP122" s="939"/>
      <c r="AQ122" s="27" t="s">
        <v>141</v>
      </c>
      <c r="AR122" s="366">
        <v>2210264</v>
      </c>
      <c r="AS122" s="27" t="s">
        <v>1341</v>
      </c>
      <c r="AT122" s="40">
        <v>0</v>
      </c>
      <c r="AU122" s="60">
        <v>9000</v>
      </c>
      <c r="AV122" s="60">
        <v>3000</v>
      </c>
      <c r="AW122" s="413">
        <f t="shared" si="47"/>
        <v>0.33333333333333331</v>
      </c>
      <c r="AX122" s="60">
        <v>2000</v>
      </c>
      <c r="AY122" s="413">
        <f t="shared" si="61"/>
        <v>0.22222222222222221</v>
      </c>
      <c r="AZ122" s="60">
        <v>2000</v>
      </c>
      <c r="BA122" s="415">
        <f t="shared" si="62"/>
        <v>0.22222222222222221</v>
      </c>
      <c r="BB122" s="47">
        <v>2000</v>
      </c>
      <c r="BC122" s="422">
        <f t="shared" si="63"/>
        <v>0.22222222222222221</v>
      </c>
      <c r="BD122" s="54">
        <v>4077</v>
      </c>
      <c r="BE122" s="60">
        <v>4626</v>
      </c>
      <c r="BF122" s="60">
        <v>1801</v>
      </c>
      <c r="BG122" s="47">
        <v>0</v>
      </c>
      <c r="BH122" s="333">
        <f t="shared" si="35"/>
        <v>1.359</v>
      </c>
      <c r="BI122" s="453">
        <f t="shared" si="36"/>
        <v>1</v>
      </c>
      <c r="BJ122" s="334">
        <f t="shared" si="37"/>
        <v>2.3130000000000002</v>
      </c>
      <c r="BK122" s="453">
        <f t="shared" si="38"/>
        <v>1</v>
      </c>
      <c r="BL122" s="334">
        <f t="shared" si="39"/>
        <v>0.90049999999999997</v>
      </c>
      <c r="BM122" s="453">
        <f t="shared" si="40"/>
        <v>0.90049999999999997</v>
      </c>
      <c r="BN122" s="334">
        <f t="shared" si="41"/>
        <v>0</v>
      </c>
      <c r="BO122" s="453">
        <f t="shared" si="42"/>
        <v>0</v>
      </c>
      <c r="BP122" s="685">
        <f t="shared" si="76"/>
        <v>1.1671111111111112</v>
      </c>
      <c r="BQ122" s="453">
        <f t="shared" si="44"/>
        <v>1</v>
      </c>
      <c r="BR122" s="633">
        <f t="shared" si="45"/>
        <v>1</v>
      </c>
      <c r="BS122" s="54">
        <v>256848</v>
      </c>
      <c r="BT122" s="60">
        <v>256633</v>
      </c>
      <c r="BU122" s="60">
        <v>0</v>
      </c>
      <c r="BV122" s="125">
        <f t="shared" si="48"/>
        <v>0.99916292904753001</v>
      </c>
      <c r="BW122" s="378" t="str">
        <f t="shared" si="49"/>
        <v xml:space="preserve"> -</v>
      </c>
      <c r="BX122" s="54">
        <v>201502</v>
      </c>
      <c r="BY122" s="60">
        <v>200670</v>
      </c>
      <c r="BZ122" s="60">
        <v>0</v>
      </c>
      <c r="CA122" s="125">
        <f t="shared" si="50"/>
        <v>0.9958710087244792</v>
      </c>
      <c r="CB122" s="378" t="str">
        <f t="shared" si="51"/>
        <v xml:space="preserve"> -</v>
      </c>
      <c r="CC122" s="55">
        <v>330000</v>
      </c>
      <c r="CD122" s="60">
        <v>330000</v>
      </c>
      <c r="CE122" s="60">
        <v>0</v>
      </c>
      <c r="CF122" s="125">
        <f t="shared" si="52"/>
        <v>1</v>
      </c>
      <c r="CG122" s="378" t="str">
        <f t="shared" si="53"/>
        <v xml:space="preserve"> -</v>
      </c>
      <c r="CH122" s="54">
        <v>0</v>
      </c>
      <c r="CI122" s="60">
        <v>0</v>
      </c>
      <c r="CJ122" s="60">
        <v>0</v>
      </c>
      <c r="CK122" s="125" t="str">
        <f t="shared" si="54"/>
        <v xml:space="preserve"> -</v>
      </c>
      <c r="CL122" s="378" t="str">
        <f t="shared" si="55"/>
        <v xml:space="preserve"> -</v>
      </c>
      <c r="CM122" s="517">
        <f t="shared" si="56"/>
        <v>788350</v>
      </c>
      <c r="CN122" s="518">
        <f t="shared" si="57"/>
        <v>787303</v>
      </c>
      <c r="CO122" s="518">
        <f t="shared" si="58"/>
        <v>0</v>
      </c>
      <c r="CP122" s="504">
        <f t="shared" si="59"/>
        <v>0.9986719096847847</v>
      </c>
      <c r="CQ122" s="378" t="str">
        <f t="shared" si="60"/>
        <v xml:space="preserve"> -</v>
      </c>
      <c r="CR122" s="591" t="s">
        <v>1220</v>
      </c>
      <c r="CS122" s="389" t="s">
        <v>1252</v>
      </c>
      <c r="CT122" s="102" t="s">
        <v>1964</v>
      </c>
    </row>
    <row r="123" spans="2:98" ht="30" customHeight="1">
      <c r="B123" s="994"/>
      <c r="C123" s="990"/>
      <c r="D123" s="944"/>
      <c r="E123" s="947"/>
      <c r="F123" s="956"/>
      <c r="G123" s="837"/>
      <c r="H123" s="840"/>
      <c r="I123" s="912"/>
      <c r="J123" s="840"/>
      <c r="K123" s="912"/>
      <c r="L123" s="889"/>
      <c r="M123" s="840"/>
      <c r="N123" s="888"/>
      <c r="O123" s="889"/>
      <c r="P123" s="840"/>
      <c r="Q123" s="888"/>
      <c r="R123" s="889"/>
      <c r="S123" s="840"/>
      <c r="T123" s="888"/>
      <c r="U123" s="886"/>
      <c r="V123" s="869"/>
      <c r="W123" s="825"/>
      <c r="X123" s="837"/>
      <c r="Y123" s="825"/>
      <c r="Z123" s="840"/>
      <c r="AA123" s="825"/>
      <c r="AB123" s="827"/>
      <c r="AC123" s="835"/>
      <c r="AD123" s="795"/>
      <c r="AE123" s="778"/>
      <c r="AF123" s="788"/>
      <c r="AG123" s="778"/>
      <c r="AH123" s="788"/>
      <c r="AI123" s="778"/>
      <c r="AJ123" s="788"/>
      <c r="AK123" s="778"/>
      <c r="AL123" s="788"/>
      <c r="AM123" s="778"/>
      <c r="AN123" s="788"/>
      <c r="AO123" s="950"/>
      <c r="AP123" s="939"/>
      <c r="AQ123" s="300" t="s">
        <v>142</v>
      </c>
      <c r="AR123" s="276">
        <v>2210264</v>
      </c>
      <c r="AS123" s="27" t="s">
        <v>1342</v>
      </c>
      <c r="AT123" s="40">
        <v>1</v>
      </c>
      <c r="AU123" s="60">
        <v>1</v>
      </c>
      <c r="AV123" s="60">
        <v>1</v>
      </c>
      <c r="AW123" s="413">
        <v>0.25</v>
      </c>
      <c r="AX123" s="60">
        <v>1</v>
      </c>
      <c r="AY123" s="413">
        <v>0.25</v>
      </c>
      <c r="AZ123" s="60">
        <v>1</v>
      </c>
      <c r="BA123" s="415">
        <v>0.25</v>
      </c>
      <c r="BB123" s="47">
        <v>1</v>
      </c>
      <c r="BC123" s="422">
        <v>0.25</v>
      </c>
      <c r="BD123" s="54">
        <v>1</v>
      </c>
      <c r="BE123" s="60">
        <v>1</v>
      </c>
      <c r="BF123" s="60">
        <v>1</v>
      </c>
      <c r="BG123" s="47">
        <v>0</v>
      </c>
      <c r="BH123" s="333">
        <f t="shared" si="35"/>
        <v>1</v>
      </c>
      <c r="BI123" s="453">
        <f t="shared" si="36"/>
        <v>1</v>
      </c>
      <c r="BJ123" s="334">
        <f t="shared" si="37"/>
        <v>1</v>
      </c>
      <c r="BK123" s="453">
        <f t="shared" si="38"/>
        <v>1</v>
      </c>
      <c r="BL123" s="334">
        <f t="shared" si="39"/>
        <v>1</v>
      </c>
      <c r="BM123" s="453">
        <f t="shared" si="40"/>
        <v>1</v>
      </c>
      <c r="BN123" s="334">
        <f t="shared" si="41"/>
        <v>0</v>
      </c>
      <c r="BO123" s="453">
        <f t="shared" si="42"/>
        <v>0</v>
      </c>
      <c r="BP123" s="685">
        <f t="shared" si="43"/>
        <v>0.75</v>
      </c>
      <c r="BQ123" s="453">
        <f t="shared" si="44"/>
        <v>0.75</v>
      </c>
      <c r="BR123" s="633">
        <f t="shared" si="45"/>
        <v>0.75</v>
      </c>
      <c r="BS123" s="54">
        <v>0</v>
      </c>
      <c r="BT123" s="60">
        <v>0</v>
      </c>
      <c r="BU123" s="60">
        <v>0</v>
      </c>
      <c r="BV123" s="125" t="str">
        <f t="shared" si="48"/>
        <v xml:space="preserve"> -</v>
      </c>
      <c r="BW123" s="378" t="str">
        <f t="shared" si="49"/>
        <v xml:space="preserve"> -</v>
      </c>
      <c r="BX123" s="54">
        <v>522302</v>
      </c>
      <c r="BY123" s="60">
        <v>521470</v>
      </c>
      <c r="BZ123" s="60">
        <v>0</v>
      </c>
      <c r="CA123" s="125">
        <f t="shared" si="50"/>
        <v>0.99840705185888623</v>
      </c>
      <c r="CB123" s="378" t="str">
        <f t="shared" si="51"/>
        <v xml:space="preserve"> -</v>
      </c>
      <c r="CC123" s="55">
        <v>254167</v>
      </c>
      <c r="CD123" s="60">
        <v>254167</v>
      </c>
      <c r="CE123" s="60">
        <v>0</v>
      </c>
      <c r="CF123" s="125">
        <f t="shared" si="52"/>
        <v>1</v>
      </c>
      <c r="CG123" s="378" t="str">
        <f t="shared" si="53"/>
        <v xml:space="preserve"> -</v>
      </c>
      <c r="CH123" s="54">
        <v>0</v>
      </c>
      <c r="CI123" s="60">
        <v>0</v>
      </c>
      <c r="CJ123" s="60">
        <v>0</v>
      </c>
      <c r="CK123" s="125" t="str">
        <f t="shared" si="54"/>
        <v xml:space="preserve"> -</v>
      </c>
      <c r="CL123" s="378" t="str">
        <f t="shared" si="55"/>
        <v xml:space="preserve"> -</v>
      </c>
      <c r="CM123" s="515">
        <f t="shared" si="56"/>
        <v>776469</v>
      </c>
      <c r="CN123" s="516">
        <f t="shared" si="57"/>
        <v>775637</v>
      </c>
      <c r="CO123" s="516">
        <f t="shared" si="58"/>
        <v>0</v>
      </c>
      <c r="CP123" s="506">
        <f t="shared" si="59"/>
        <v>0.99892848265674483</v>
      </c>
      <c r="CQ123" s="377" t="str">
        <f t="shared" si="60"/>
        <v xml:space="preserve"> -</v>
      </c>
      <c r="CR123" s="591" t="s">
        <v>1220</v>
      </c>
      <c r="CS123" s="389" t="s">
        <v>1252</v>
      </c>
      <c r="CT123" s="102" t="s">
        <v>1964</v>
      </c>
    </row>
    <row r="124" spans="2:98" ht="30" customHeight="1">
      <c r="B124" s="994"/>
      <c r="C124" s="990"/>
      <c r="D124" s="944"/>
      <c r="E124" s="947"/>
      <c r="F124" s="956"/>
      <c r="G124" s="837"/>
      <c r="H124" s="840"/>
      <c r="I124" s="912"/>
      <c r="J124" s="840"/>
      <c r="K124" s="912"/>
      <c r="L124" s="889"/>
      <c r="M124" s="840"/>
      <c r="N124" s="888"/>
      <c r="O124" s="889"/>
      <c r="P124" s="840"/>
      <c r="Q124" s="888"/>
      <c r="R124" s="889"/>
      <c r="S124" s="840"/>
      <c r="T124" s="888"/>
      <c r="U124" s="886"/>
      <c r="V124" s="869"/>
      <c r="W124" s="825"/>
      <c r="X124" s="837"/>
      <c r="Y124" s="825"/>
      <c r="Z124" s="840"/>
      <c r="AA124" s="825"/>
      <c r="AB124" s="827"/>
      <c r="AC124" s="835"/>
      <c r="AD124" s="795"/>
      <c r="AE124" s="778"/>
      <c r="AF124" s="788"/>
      <c r="AG124" s="778"/>
      <c r="AH124" s="788"/>
      <c r="AI124" s="778"/>
      <c r="AJ124" s="788"/>
      <c r="AK124" s="778"/>
      <c r="AL124" s="788"/>
      <c r="AM124" s="778"/>
      <c r="AN124" s="788"/>
      <c r="AO124" s="950"/>
      <c r="AP124" s="939"/>
      <c r="AQ124" s="300" t="s">
        <v>143</v>
      </c>
      <c r="AR124" s="276">
        <v>2210289</v>
      </c>
      <c r="AS124" s="27" t="s">
        <v>1343</v>
      </c>
      <c r="AT124" s="40">
        <v>0</v>
      </c>
      <c r="AU124" s="60">
        <v>1</v>
      </c>
      <c r="AV124" s="60">
        <v>1</v>
      </c>
      <c r="AW124" s="413">
        <v>0.25</v>
      </c>
      <c r="AX124" s="60">
        <v>1</v>
      </c>
      <c r="AY124" s="413">
        <v>0.25</v>
      </c>
      <c r="AZ124" s="60">
        <v>1</v>
      </c>
      <c r="BA124" s="415">
        <v>0.25</v>
      </c>
      <c r="BB124" s="47">
        <v>1</v>
      </c>
      <c r="BC124" s="422">
        <v>0.25</v>
      </c>
      <c r="BD124" s="54">
        <v>1</v>
      </c>
      <c r="BE124" s="60">
        <v>1</v>
      </c>
      <c r="BF124" s="60">
        <v>1</v>
      </c>
      <c r="BG124" s="47">
        <v>0</v>
      </c>
      <c r="BH124" s="333">
        <f t="shared" si="35"/>
        <v>1</v>
      </c>
      <c r="BI124" s="453">
        <f t="shared" si="36"/>
        <v>1</v>
      </c>
      <c r="BJ124" s="334">
        <f t="shared" si="37"/>
        <v>1</v>
      </c>
      <c r="BK124" s="453">
        <f t="shared" si="38"/>
        <v>1</v>
      </c>
      <c r="BL124" s="334">
        <f t="shared" si="39"/>
        <v>1</v>
      </c>
      <c r="BM124" s="453">
        <f t="shared" si="40"/>
        <v>1</v>
      </c>
      <c r="BN124" s="334">
        <f t="shared" si="41"/>
        <v>0</v>
      </c>
      <c r="BO124" s="453">
        <f t="shared" si="42"/>
        <v>0</v>
      </c>
      <c r="BP124" s="685">
        <f t="shared" si="43"/>
        <v>0.75</v>
      </c>
      <c r="BQ124" s="453">
        <f t="shared" si="44"/>
        <v>0.75</v>
      </c>
      <c r="BR124" s="633">
        <f t="shared" si="45"/>
        <v>0.75</v>
      </c>
      <c r="BS124" s="54">
        <v>0</v>
      </c>
      <c r="BT124" s="60">
        <v>0</v>
      </c>
      <c r="BU124" s="60">
        <v>0</v>
      </c>
      <c r="BV124" s="125" t="str">
        <f t="shared" si="48"/>
        <v xml:space="preserve"> -</v>
      </c>
      <c r="BW124" s="378" t="str">
        <f t="shared" si="49"/>
        <v xml:space="preserve"> -</v>
      </c>
      <c r="BX124" s="54">
        <v>0</v>
      </c>
      <c r="BY124" s="60">
        <v>0</v>
      </c>
      <c r="BZ124" s="60">
        <v>0</v>
      </c>
      <c r="CA124" s="125" t="str">
        <f t="shared" si="50"/>
        <v xml:space="preserve"> -</v>
      </c>
      <c r="CB124" s="378" t="str">
        <f t="shared" si="51"/>
        <v xml:space="preserve"> -</v>
      </c>
      <c r="CC124" s="55">
        <v>220983</v>
      </c>
      <c r="CD124" s="60">
        <v>220983</v>
      </c>
      <c r="CE124" s="60">
        <v>0</v>
      </c>
      <c r="CF124" s="125">
        <f t="shared" si="52"/>
        <v>1</v>
      </c>
      <c r="CG124" s="378" t="str">
        <f t="shared" si="53"/>
        <v xml:space="preserve"> -</v>
      </c>
      <c r="CH124" s="54">
        <v>0</v>
      </c>
      <c r="CI124" s="60">
        <v>0</v>
      </c>
      <c r="CJ124" s="60">
        <v>0</v>
      </c>
      <c r="CK124" s="125" t="str">
        <f t="shared" si="54"/>
        <v xml:space="preserve"> -</v>
      </c>
      <c r="CL124" s="378" t="str">
        <f t="shared" si="55"/>
        <v xml:space="preserve"> -</v>
      </c>
      <c r="CM124" s="517">
        <f t="shared" si="56"/>
        <v>220983</v>
      </c>
      <c r="CN124" s="518">
        <f t="shared" si="57"/>
        <v>220983</v>
      </c>
      <c r="CO124" s="518">
        <f t="shared" si="58"/>
        <v>0</v>
      </c>
      <c r="CP124" s="504">
        <f t="shared" si="59"/>
        <v>1</v>
      </c>
      <c r="CQ124" s="378" t="str">
        <f t="shared" si="60"/>
        <v xml:space="preserve"> -</v>
      </c>
      <c r="CR124" s="591" t="s">
        <v>1220</v>
      </c>
      <c r="CS124" s="389" t="s">
        <v>1252</v>
      </c>
      <c r="CT124" s="102" t="s">
        <v>1964</v>
      </c>
    </row>
    <row r="125" spans="2:98" ht="30" customHeight="1">
      <c r="B125" s="994"/>
      <c r="C125" s="990"/>
      <c r="D125" s="944"/>
      <c r="E125" s="947"/>
      <c r="F125" s="956"/>
      <c r="G125" s="837"/>
      <c r="H125" s="840"/>
      <c r="I125" s="913"/>
      <c r="J125" s="840"/>
      <c r="K125" s="913"/>
      <c r="L125" s="857"/>
      <c r="M125" s="840"/>
      <c r="N125" s="824"/>
      <c r="O125" s="857"/>
      <c r="P125" s="840"/>
      <c r="Q125" s="824"/>
      <c r="R125" s="857"/>
      <c r="S125" s="840"/>
      <c r="T125" s="824"/>
      <c r="U125" s="887"/>
      <c r="V125" s="874"/>
      <c r="W125" s="825"/>
      <c r="X125" s="837"/>
      <c r="Y125" s="825"/>
      <c r="Z125" s="840"/>
      <c r="AA125" s="825"/>
      <c r="AB125" s="827"/>
      <c r="AC125" s="836"/>
      <c r="AD125" s="800"/>
      <c r="AE125" s="781"/>
      <c r="AF125" s="789"/>
      <c r="AG125" s="781"/>
      <c r="AH125" s="789"/>
      <c r="AI125" s="781"/>
      <c r="AJ125" s="789"/>
      <c r="AK125" s="781"/>
      <c r="AL125" s="789"/>
      <c r="AM125" s="781"/>
      <c r="AN125" s="789"/>
      <c r="AO125" s="950"/>
      <c r="AP125" s="939"/>
      <c r="AQ125" s="27" t="s">
        <v>144</v>
      </c>
      <c r="AR125" s="366" t="s">
        <v>1217</v>
      </c>
      <c r="AS125" s="27" t="s">
        <v>1344</v>
      </c>
      <c r="AT125" s="40">
        <v>0</v>
      </c>
      <c r="AU125" s="60">
        <v>4</v>
      </c>
      <c r="AV125" s="60">
        <v>0</v>
      </c>
      <c r="AW125" s="413">
        <f t="shared" si="47"/>
        <v>0</v>
      </c>
      <c r="AX125" s="60">
        <v>4</v>
      </c>
      <c r="AY125" s="413">
        <f t="shared" si="61"/>
        <v>1</v>
      </c>
      <c r="AZ125" s="60">
        <v>0</v>
      </c>
      <c r="BA125" s="415">
        <f t="shared" si="62"/>
        <v>0</v>
      </c>
      <c r="BB125" s="47">
        <v>0</v>
      </c>
      <c r="BC125" s="422">
        <f t="shared" si="63"/>
        <v>0</v>
      </c>
      <c r="BD125" s="54">
        <v>0</v>
      </c>
      <c r="BE125" s="60">
        <v>0</v>
      </c>
      <c r="BF125" s="60">
        <v>0</v>
      </c>
      <c r="BG125" s="47">
        <v>0</v>
      </c>
      <c r="BH125" s="333" t="str">
        <f t="shared" si="35"/>
        <v xml:space="preserve"> -</v>
      </c>
      <c r="BI125" s="453" t="str">
        <f t="shared" si="36"/>
        <v xml:space="preserve"> -</v>
      </c>
      <c r="BJ125" s="334">
        <f t="shared" si="37"/>
        <v>0</v>
      </c>
      <c r="BK125" s="453">
        <f t="shared" si="38"/>
        <v>0</v>
      </c>
      <c r="BL125" s="334" t="str">
        <f t="shared" si="39"/>
        <v xml:space="preserve"> -</v>
      </c>
      <c r="BM125" s="453" t="str">
        <f t="shared" si="40"/>
        <v xml:space="preserve"> -</v>
      </c>
      <c r="BN125" s="334" t="str">
        <f t="shared" si="41"/>
        <v xml:space="preserve"> -</v>
      </c>
      <c r="BO125" s="453" t="str">
        <f t="shared" si="42"/>
        <v xml:space="preserve"> -</v>
      </c>
      <c r="BP125" s="685">
        <f t="shared" ref="BP125:BP128" si="77">+SUM(BD125:BG125)/AU125</f>
        <v>0</v>
      </c>
      <c r="BQ125" s="453">
        <f t="shared" si="44"/>
        <v>0</v>
      </c>
      <c r="BR125" s="633">
        <f t="shared" si="45"/>
        <v>0</v>
      </c>
      <c r="BS125" s="54">
        <v>0</v>
      </c>
      <c r="BT125" s="60">
        <v>0</v>
      </c>
      <c r="BU125" s="60">
        <v>0</v>
      </c>
      <c r="BV125" s="125" t="str">
        <f t="shared" si="48"/>
        <v xml:space="preserve"> -</v>
      </c>
      <c r="BW125" s="378" t="str">
        <f t="shared" si="49"/>
        <v xml:space="preserve"> -</v>
      </c>
      <c r="BX125" s="54">
        <v>0</v>
      </c>
      <c r="BY125" s="60">
        <v>0</v>
      </c>
      <c r="BZ125" s="60">
        <v>0</v>
      </c>
      <c r="CA125" s="125" t="str">
        <f t="shared" si="50"/>
        <v xml:space="preserve"> -</v>
      </c>
      <c r="CB125" s="378" t="str">
        <f t="shared" si="51"/>
        <v xml:space="preserve"> -</v>
      </c>
      <c r="CC125" s="55">
        <v>0</v>
      </c>
      <c r="CD125" s="60">
        <v>0</v>
      </c>
      <c r="CE125" s="60">
        <v>0</v>
      </c>
      <c r="CF125" s="125" t="str">
        <f t="shared" si="52"/>
        <v xml:space="preserve"> -</v>
      </c>
      <c r="CG125" s="378" t="str">
        <f t="shared" si="53"/>
        <v xml:space="preserve"> -</v>
      </c>
      <c r="CH125" s="54">
        <v>0</v>
      </c>
      <c r="CI125" s="60">
        <v>0</v>
      </c>
      <c r="CJ125" s="60">
        <v>0</v>
      </c>
      <c r="CK125" s="125" t="str">
        <f t="shared" si="54"/>
        <v xml:space="preserve"> -</v>
      </c>
      <c r="CL125" s="378" t="str">
        <f t="shared" si="55"/>
        <v xml:space="preserve"> -</v>
      </c>
      <c r="CM125" s="515">
        <f t="shared" si="56"/>
        <v>0</v>
      </c>
      <c r="CN125" s="516">
        <f t="shared" si="57"/>
        <v>0</v>
      </c>
      <c r="CO125" s="516">
        <f t="shared" si="58"/>
        <v>0</v>
      </c>
      <c r="CP125" s="506" t="str">
        <f t="shared" si="59"/>
        <v xml:space="preserve"> -</v>
      </c>
      <c r="CQ125" s="377" t="str">
        <f t="shared" si="60"/>
        <v xml:space="preserve"> -</v>
      </c>
      <c r="CR125" s="591" t="s">
        <v>1220</v>
      </c>
      <c r="CS125" s="389" t="s">
        <v>1252</v>
      </c>
      <c r="CT125" s="102" t="s">
        <v>1964</v>
      </c>
    </row>
    <row r="126" spans="2:98" ht="30" customHeight="1">
      <c r="B126" s="994"/>
      <c r="C126" s="990"/>
      <c r="D126" s="944"/>
      <c r="E126" s="947"/>
      <c r="F126" s="956" t="s">
        <v>229</v>
      </c>
      <c r="G126" s="975">
        <v>0.61980000000000002</v>
      </c>
      <c r="H126" s="858">
        <v>0.75</v>
      </c>
      <c r="I126" s="865">
        <f>+H126-G126</f>
        <v>0.13019999999999998</v>
      </c>
      <c r="J126" s="858">
        <v>0.62</v>
      </c>
      <c r="K126" s="865">
        <f>+J126-G126</f>
        <v>1.9999999999997797E-4</v>
      </c>
      <c r="L126" s="864"/>
      <c r="M126" s="858">
        <v>0.65</v>
      </c>
      <c r="N126" s="865">
        <f>+M126-J126</f>
        <v>3.0000000000000027E-2</v>
      </c>
      <c r="O126" s="864"/>
      <c r="P126" s="858">
        <v>0.7</v>
      </c>
      <c r="Q126" s="865">
        <f>+P126-M126</f>
        <v>4.9999999999999933E-2</v>
      </c>
      <c r="R126" s="864"/>
      <c r="S126" s="858">
        <v>0.75</v>
      </c>
      <c r="T126" s="865">
        <f>+S126-P126</f>
        <v>5.0000000000000044E-2</v>
      </c>
      <c r="U126" s="895"/>
      <c r="V126" s="859">
        <v>0.62</v>
      </c>
      <c r="W126" s="845">
        <f>+IF(V126=0,0,V126-G126)</f>
        <v>1.9999999999997797E-4</v>
      </c>
      <c r="X126" s="858">
        <v>0.62</v>
      </c>
      <c r="Y126" s="845">
        <f>+IF(X126=0,0,X126-V126)</f>
        <v>0</v>
      </c>
      <c r="Z126" s="858"/>
      <c r="AA126" s="845">
        <f>+IF(Z126=0,0,Z126-X126)</f>
        <v>0</v>
      </c>
      <c r="AB126" s="847"/>
      <c r="AC126" s="830">
        <f>+IF(AB126=0,0,AB126-Z126)</f>
        <v>0</v>
      </c>
      <c r="AD126" s="794">
        <f>+IF(K126=0," -",W126/K126)</f>
        <v>1</v>
      </c>
      <c r="AE126" s="777">
        <f>+IF(K126=0," -",IF(AD126&gt;100%,100%,AD126))</f>
        <v>1</v>
      </c>
      <c r="AF126" s="787">
        <f>+IF(N126=0," -",Y126/N126)</f>
        <v>0</v>
      </c>
      <c r="AG126" s="777">
        <f>+IF(N126=0," -",IF(AF126&gt;100%,100%,AF126))</f>
        <v>0</v>
      </c>
      <c r="AH126" s="787">
        <f>+IF(Q126=0," -",AA126/Q126)</f>
        <v>0</v>
      </c>
      <c r="AI126" s="777">
        <f>+IF(Q126=0," -",IF(AH126&gt;100%,100%,AH126))</f>
        <v>0</v>
      </c>
      <c r="AJ126" s="787">
        <f>+IF(T126=0," -",AC126/T126)</f>
        <v>0</v>
      </c>
      <c r="AK126" s="777">
        <f>+IF(T126=0," -",IF(AJ126&gt;100%,100%,AJ126))</f>
        <v>0</v>
      </c>
      <c r="AL126" s="787">
        <f>+SUM(AC126,AA126,Y126,W126)/I126</f>
        <v>1.5360983102916898E-3</v>
      </c>
      <c r="AM126" s="777">
        <f>+IF(AL126&gt;100%,100%,IF(AL126&lt;0%,0%,AL126))</f>
        <v>1.5360983102916898E-3</v>
      </c>
      <c r="AN126" s="787"/>
      <c r="AO126" s="950"/>
      <c r="AP126" s="939"/>
      <c r="AQ126" s="27" t="s">
        <v>145</v>
      </c>
      <c r="AR126" s="366">
        <v>2210264</v>
      </c>
      <c r="AS126" s="27" t="s">
        <v>1345</v>
      </c>
      <c r="AT126" s="40">
        <v>2</v>
      </c>
      <c r="AU126" s="60">
        <v>2</v>
      </c>
      <c r="AV126" s="60">
        <v>0</v>
      </c>
      <c r="AW126" s="413">
        <f t="shared" si="47"/>
        <v>0</v>
      </c>
      <c r="AX126" s="60">
        <v>0</v>
      </c>
      <c r="AY126" s="413">
        <f t="shared" si="61"/>
        <v>0</v>
      </c>
      <c r="AZ126" s="60">
        <v>2</v>
      </c>
      <c r="BA126" s="415">
        <f t="shared" si="62"/>
        <v>1</v>
      </c>
      <c r="BB126" s="47">
        <v>0</v>
      </c>
      <c r="BC126" s="422">
        <f t="shared" si="63"/>
        <v>0</v>
      </c>
      <c r="BD126" s="54">
        <v>0</v>
      </c>
      <c r="BE126" s="60">
        <v>0</v>
      </c>
      <c r="BF126" s="60">
        <v>2</v>
      </c>
      <c r="BG126" s="47">
        <v>0</v>
      </c>
      <c r="BH126" s="333" t="str">
        <f t="shared" si="35"/>
        <v xml:space="preserve"> -</v>
      </c>
      <c r="BI126" s="453" t="str">
        <f t="shared" si="36"/>
        <v xml:space="preserve"> -</v>
      </c>
      <c r="BJ126" s="334" t="str">
        <f t="shared" si="37"/>
        <v xml:space="preserve"> -</v>
      </c>
      <c r="BK126" s="453" t="str">
        <f t="shared" si="38"/>
        <v xml:space="preserve"> -</v>
      </c>
      <c r="BL126" s="334">
        <f t="shared" si="39"/>
        <v>1</v>
      </c>
      <c r="BM126" s="453">
        <f t="shared" si="40"/>
        <v>1</v>
      </c>
      <c r="BN126" s="334" t="str">
        <f t="shared" si="41"/>
        <v xml:space="preserve"> -</v>
      </c>
      <c r="BO126" s="453" t="str">
        <f t="shared" si="42"/>
        <v xml:space="preserve"> -</v>
      </c>
      <c r="BP126" s="685">
        <f t="shared" si="77"/>
        <v>1</v>
      </c>
      <c r="BQ126" s="453">
        <f t="shared" si="44"/>
        <v>1</v>
      </c>
      <c r="BR126" s="633">
        <f t="shared" si="45"/>
        <v>1</v>
      </c>
      <c r="BS126" s="54">
        <v>0</v>
      </c>
      <c r="BT126" s="60">
        <v>0</v>
      </c>
      <c r="BU126" s="60">
        <v>0</v>
      </c>
      <c r="BV126" s="125" t="str">
        <f t="shared" si="48"/>
        <v xml:space="preserve"> -</v>
      </c>
      <c r="BW126" s="378" t="str">
        <f t="shared" si="49"/>
        <v xml:space="preserve"> -</v>
      </c>
      <c r="BX126" s="54">
        <v>0</v>
      </c>
      <c r="BY126" s="60">
        <v>0</v>
      </c>
      <c r="BZ126" s="60">
        <v>0</v>
      </c>
      <c r="CA126" s="125" t="str">
        <f t="shared" si="50"/>
        <v xml:space="preserve"> -</v>
      </c>
      <c r="CB126" s="378" t="str">
        <f t="shared" si="51"/>
        <v xml:space="preserve"> -</v>
      </c>
      <c r="CC126" s="55">
        <v>150083</v>
      </c>
      <c r="CD126" s="60">
        <v>150083</v>
      </c>
      <c r="CE126" s="60">
        <v>0</v>
      </c>
      <c r="CF126" s="125">
        <f t="shared" si="52"/>
        <v>1</v>
      </c>
      <c r="CG126" s="378" t="str">
        <f t="shared" si="53"/>
        <v xml:space="preserve"> -</v>
      </c>
      <c r="CH126" s="54">
        <v>0</v>
      </c>
      <c r="CI126" s="60">
        <v>0</v>
      </c>
      <c r="CJ126" s="60">
        <v>0</v>
      </c>
      <c r="CK126" s="125" t="str">
        <f t="shared" si="54"/>
        <v xml:space="preserve"> -</v>
      </c>
      <c r="CL126" s="378" t="str">
        <f t="shared" si="55"/>
        <v xml:space="preserve"> -</v>
      </c>
      <c r="CM126" s="517">
        <f t="shared" si="56"/>
        <v>150083</v>
      </c>
      <c r="CN126" s="518">
        <f t="shared" si="57"/>
        <v>150083</v>
      </c>
      <c r="CO126" s="518">
        <f t="shared" si="58"/>
        <v>0</v>
      </c>
      <c r="CP126" s="504">
        <f t="shared" si="59"/>
        <v>1</v>
      </c>
      <c r="CQ126" s="378" t="str">
        <f t="shared" si="60"/>
        <v xml:space="preserve"> -</v>
      </c>
      <c r="CR126" s="591" t="s">
        <v>1220</v>
      </c>
      <c r="CS126" s="389" t="s">
        <v>1252</v>
      </c>
      <c r="CT126" s="102" t="s">
        <v>1964</v>
      </c>
    </row>
    <row r="127" spans="2:98" ht="30" customHeight="1">
      <c r="B127" s="994"/>
      <c r="C127" s="990"/>
      <c r="D127" s="944"/>
      <c r="E127" s="947"/>
      <c r="F127" s="956"/>
      <c r="G127" s="975"/>
      <c r="H127" s="858"/>
      <c r="I127" s="900"/>
      <c r="J127" s="858"/>
      <c r="K127" s="900"/>
      <c r="L127" s="901"/>
      <c r="M127" s="858"/>
      <c r="N127" s="900"/>
      <c r="O127" s="901"/>
      <c r="P127" s="858"/>
      <c r="Q127" s="900"/>
      <c r="R127" s="901"/>
      <c r="S127" s="858"/>
      <c r="T127" s="900"/>
      <c r="U127" s="896"/>
      <c r="V127" s="860"/>
      <c r="W127" s="845"/>
      <c r="X127" s="858"/>
      <c r="Y127" s="845"/>
      <c r="Z127" s="858"/>
      <c r="AA127" s="845"/>
      <c r="AB127" s="847"/>
      <c r="AC127" s="831"/>
      <c r="AD127" s="795"/>
      <c r="AE127" s="778"/>
      <c r="AF127" s="788"/>
      <c r="AG127" s="778"/>
      <c r="AH127" s="788"/>
      <c r="AI127" s="778"/>
      <c r="AJ127" s="788"/>
      <c r="AK127" s="778"/>
      <c r="AL127" s="788"/>
      <c r="AM127" s="778"/>
      <c r="AN127" s="788"/>
      <c r="AO127" s="950"/>
      <c r="AP127" s="939"/>
      <c r="AQ127" s="27" t="s">
        <v>146</v>
      </c>
      <c r="AR127" s="366" t="s">
        <v>1217</v>
      </c>
      <c r="AS127" s="27" t="s">
        <v>1346</v>
      </c>
      <c r="AT127" s="40">
        <v>0</v>
      </c>
      <c r="AU127" s="60">
        <v>2</v>
      </c>
      <c r="AV127" s="60">
        <v>0</v>
      </c>
      <c r="AW127" s="413">
        <f t="shared" si="47"/>
        <v>0</v>
      </c>
      <c r="AX127" s="60">
        <v>0</v>
      </c>
      <c r="AY127" s="413">
        <f t="shared" si="61"/>
        <v>0</v>
      </c>
      <c r="AZ127" s="60">
        <v>0</v>
      </c>
      <c r="BA127" s="415">
        <f t="shared" si="62"/>
        <v>0</v>
      </c>
      <c r="BB127" s="47">
        <v>2</v>
      </c>
      <c r="BC127" s="422">
        <f t="shared" si="63"/>
        <v>1</v>
      </c>
      <c r="BD127" s="54">
        <v>0</v>
      </c>
      <c r="BE127" s="60">
        <v>0</v>
      </c>
      <c r="BF127" s="60">
        <v>1</v>
      </c>
      <c r="BG127" s="47">
        <v>0</v>
      </c>
      <c r="BH127" s="333" t="str">
        <f t="shared" si="35"/>
        <v xml:space="preserve"> -</v>
      </c>
      <c r="BI127" s="453" t="str">
        <f t="shared" si="36"/>
        <v xml:space="preserve"> -</v>
      </c>
      <c r="BJ127" s="334" t="str">
        <f t="shared" si="37"/>
        <v xml:space="preserve"> -</v>
      </c>
      <c r="BK127" s="453" t="str">
        <f t="shared" si="38"/>
        <v xml:space="preserve"> -</v>
      </c>
      <c r="BL127" s="334" t="str">
        <f t="shared" si="39"/>
        <v xml:space="preserve"> -</v>
      </c>
      <c r="BM127" s="453" t="str">
        <f t="shared" si="40"/>
        <v xml:space="preserve"> -</v>
      </c>
      <c r="BN127" s="334">
        <f t="shared" si="41"/>
        <v>0</v>
      </c>
      <c r="BO127" s="453">
        <f t="shared" si="42"/>
        <v>0</v>
      </c>
      <c r="BP127" s="685">
        <f t="shared" si="77"/>
        <v>0.5</v>
      </c>
      <c r="BQ127" s="453">
        <f t="shared" si="44"/>
        <v>0.5</v>
      </c>
      <c r="BR127" s="633">
        <f t="shared" si="45"/>
        <v>0.5</v>
      </c>
      <c r="BS127" s="54">
        <v>0</v>
      </c>
      <c r="BT127" s="60">
        <v>0</v>
      </c>
      <c r="BU127" s="60">
        <v>0</v>
      </c>
      <c r="BV127" s="125" t="str">
        <f t="shared" si="48"/>
        <v xml:space="preserve"> -</v>
      </c>
      <c r="BW127" s="378" t="str">
        <f t="shared" si="49"/>
        <v xml:space="preserve"> -</v>
      </c>
      <c r="BX127" s="54">
        <v>0</v>
      </c>
      <c r="BY127" s="60">
        <v>0</v>
      </c>
      <c r="BZ127" s="60">
        <v>0</v>
      </c>
      <c r="CA127" s="125" t="str">
        <f t="shared" si="50"/>
        <v xml:space="preserve"> -</v>
      </c>
      <c r="CB127" s="378" t="str">
        <f t="shared" si="51"/>
        <v xml:space="preserve"> -</v>
      </c>
      <c r="CC127" s="55">
        <v>0</v>
      </c>
      <c r="CD127" s="60">
        <v>0</v>
      </c>
      <c r="CE127" s="60">
        <v>0</v>
      </c>
      <c r="CF127" s="125" t="str">
        <f t="shared" si="52"/>
        <v xml:space="preserve"> -</v>
      </c>
      <c r="CG127" s="378" t="str">
        <f t="shared" si="53"/>
        <v xml:space="preserve"> -</v>
      </c>
      <c r="CH127" s="54">
        <v>0</v>
      </c>
      <c r="CI127" s="60">
        <v>0</v>
      </c>
      <c r="CJ127" s="60">
        <v>0</v>
      </c>
      <c r="CK127" s="125" t="str">
        <f t="shared" si="54"/>
        <v xml:space="preserve"> -</v>
      </c>
      <c r="CL127" s="378" t="str">
        <f t="shared" si="55"/>
        <v xml:space="preserve"> -</v>
      </c>
      <c r="CM127" s="515">
        <f t="shared" si="56"/>
        <v>0</v>
      </c>
      <c r="CN127" s="516">
        <f t="shared" si="57"/>
        <v>0</v>
      </c>
      <c r="CO127" s="516">
        <f t="shared" si="58"/>
        <v>0</v>
      </c>
      <c r="CP127" s="506" t="str">
        <f t="shared" si="59"/>
        <v xml:space="preserve"> -</v>
      </c>
      <c r="CQ127" s="377" t="str">
        <f t="shared" si="60"/>
        <v xml:space="preserve"> -</v>
      </c>
      <c r="CR127" s="591" t="s">
        <v>1220</v>
      </c>
      <c r="CS127" s="389" t="s">
        <v>1252</v>
      </c>
      <c r="CT127" s="102" t="s">
        <v>1964</v>
      </c>
    </row>
    <row r="128" spans="2:98" ht="30" customHeight="1">
      <c r="B128" s="994"/>
      <c r="C128" s="990"/>
      <c r="D128" s="944"/>
      <c r="E128" s="947"/>
      <c r="F128" s="956"/>
      <c r="G128" s="975"/>
      <c r="H128" s="858"/>
      <c r="I128" s="900"/>
      <c r="J128" s="858"/>
      <c r="K128" s="900"/>
      <c r="L128" s="901"/>
      <c r="M128" s="858"/>
      <c r="N128" s="900"/>
      <c r="O128" s="901"/>
      <c r="P128" s="858"/>
      <c r="Q128" s="900"/>
      <c r="R128" s="901"/>
      <c r="S128" s="858"/>
      <c r="T128" s="900"/>
      <c r="U128" s="896"/>
      <c r="V128" s="860"/>
      <c r="W128" s="845"/>
      <c r="X128" s="858"/>
      <c r="Y128" s="845"/>
      <c r="Z128" s="858"/>
      <c r="AA128" s="845"/>
      <c r="AB128" s="847"/>
      <c r="AC128" s="831"/>
      <c r="AD128" s="795"/>
      <c r="AE128" s="778"/>
      <c r="AF128" s="788"/>
      <c r="AG128" s="778"/>
      <c r="AH128" s="788"/>
      <c r="AI128" s="778"/>
      <c r="AJ128" s="788"/>
      <c r="AK128" s="778"/>
      <c r="AL128" s="788"/>
      <c r="AM128" s="778"/>
      <c r="AN128" s="788"/>
      <c r="AO128" s="950"/>
      <c r="AP128" s="939"/>
      <c r="AQ128" s="27" t="s">
        <v>147</v>
      </c>
      <c r="AR128" s="366">
        <v>2210264</v>
      </c>
      <c r="AS128" s="27" t="s">
        <v>1347</v>
      </c>
      <c r="AT128" s="43">
        <v>0</v>
      </c>
      <c r="AU128" s="85">
        <v>1</v>
      </c>
      <c r="AV128" s="85">
        <v>0</v>
      </c>
      <c r="AW128" s="413">
        <f t="shared" si="47"/>
        <v>0</v>
      </c>
      <c r="AX128" s="85">
        <v>1</v>
      </c>
      <c r="AY128" s="413">
        <f t="shared" si="61"/>
        <v>1</v>
      </c>
      <c r="AZ128" s="85">
        <v>0</v>
      </c>
      <c r="BA128" s="415">
        <f t="shared" si="62"/>
        <v>0</v>
      </c>
      <c r="BB128" s="125">
        <v>0</v>
      </c>
      <c r="BC128" s="422">
        <f t="shared" si="63"/>
        <v>0</v>
      </c>
      <c r="BD128" s="318">
        <v>0</v>
      </c>
      <c r="BE128" s="85">
        <v>0.7</v>
      </c>
      <c r="BF128" s="85">
        <v>1</v>
      </c>
      <c r="BG128" s="125">
        <v>0</v>
      </c>
      <c r="BH128" s="333" t="str">
        <f t="shared" si="35"/>
        <v xml:space="preserve"> -</v>
      </c>
      <c r="BI128" s="453" t="str">
        <f t="shared" si="36"/>
        <v xml:space="preserve"> -</v>
      </c>
      <c r="BJ128" s="334">
        <f t="shared" si="37"/>
        <v>0.7</v>
      </c>
      <c r="BK128" s="453">
        <f t="shared" si="38"/>
        <v>0.7</v>
      </c>
      <c r="BL128" s="334" t="str">
        <f t="shared" si="39"/>
        <v xml:space="preserve"> -</v>
      </c>
      <c r="BM128" s="453" t="str">
        <f t="shared" si="40"/>
        <v xml:space="preserve"> -</v>
      </c>
      <c r="BN128" s="334" t="str">
        <f t="shared" si="41"/>
        <v xml:space="preserve"> -</v>
      </c>
      <c r="BO128" s="453" t="str">
        <f t="shared" si="42"/>
        <v xml:space="preserve"> -</v>
      </c>
      <c r="BP128" s="685">
        <f t="shared" si="77"/>
        <v>1.7</v>
      </c>
      <c r="BQ128" s="453">
        <f t="shared" si="44"/>
        <v>1</v>
      </c>
      <c r="BR128" s="633">
        <f t="shared" si="45"/>
        <v>1</v>
      </c>
      <c r="BS128" s="54">
        <v>91425</v>
      </c>
      <c r="BT128" s="60">
        <v>0</v>
      </c>
      <c r="BU128" s="60">
        <v>0</v>
      </c>
      <c r="BV128" s="125">
        <f t="shared" si="48"/>
        <v>0</v>
      </c>
      <c r="BW128" s="378" t="str">
        <f t="shared" si="49"/>
        <v xml:space="preserve"> -</v>
      </c>
      <c r="BX128" s="54">
        <v>17970</v>
      </c>
      <c r="BY128" s="60">
        <v>17970</v>
      </c>
      <c r="BZ128" s="60">
        <v>0</v>
      </c>
      <c r="CA128" s="125">
        <f t="shared" si="50"/>
        <v>1</v>
      </c>
      <c r="CB128" s="378" t="str">
        <f t="shared" si="51"/>
        <v xml:space="preserve"> -</v>
      </c>
      <c r="CC128" s="55">
        <v>0</v>
      </c>
      <c r="CD128" s="60">
        <v>0</v>
      </c>
      <c r="CE128" s="60">
        <v>0</v>
      </c>
      <c r="CF128" s="125" t="str">
        <f t="shared" si="52"/>
        <v xml:space="preserve"> -</v>
      </c>
      <c r="CG128" s="378" t="str">
        <f t="shared" si="53"/>
        <v xml:space="preserve"> -</v>
      </c>
      <c r="CH128" s="54">
        <v>0</v>
      </c>
      <c r="CI128" s="60">
        <v>0</v>
      </c>
      <c r="CJ128" s="60">
        <v>0</v>
      </c>
      <c r="CK128" s="125" t="str">
        <f t="shared" si="54"/>
        <v xml:space="preserve"> -</v>
      </c>
      <c r="CL128" s="378" t="str">
        <f t="shared" si="55"/>
        <v xml:space="preserve"> -</v>
      </c>
      <c r="CM128" s="517">
        <f t="shared" si="56"/>
        <v>109395</v>
      </c>
      <c r="CN128" s="518">
        <f t="shared" si="57"/>
        <v>17970</v>
      </c>
      <c r="CO128" s="518">
        <f t="shared" si="58"/>
        <v>0</v>
      </c>
      <c r="CP128" s="504">
        <f t="shared" si="59"/>
        <v>0.16426710544357603</v>
      </c>
      <c r="CQ128" s="378" t="str">
        <f t="shared" si="60"/>
        <v xml:space="preserve"> -</v>
      </c>
      <c r="CR128" s="591" t="s">
        <v>1220</v>
      </c>
      <c r="CS128" s="389" t="s">
        <v>1252</v>
      </c>
      <c r="CT128" s="102" t="s">
        <v>1964</v>
      </c>
    </row>
    <row r="129" spans="2:98" ht="30" customHeight="1" thickBot="1">
      <c r="B129" s="994"/>
      <c r="C129" s="990"/>
      <c r="D129" s="944"/>
      <c r="E129" s="947"/>
      <c r="F129" s="956"/>
      <c r="G129" s="975"/>
      <c r="H129" s="858"/>
      <c r="I129" s="900"/>
      <c r="J129" s="858"/>
      <c r="K129" s="900"/>
      <c r="L129" s="901"/>
      <c r="M129" s="858"/>
      <c r="N129" s="900"/>
      <c r="O129" s="901"/>
      <c r="P129" s="858"/>
      <c r="Q129" s="900"/>
      <c r="R129" s="901"/>
      <c r="S129" s="858"/>
      <c r="T129" s="900"/>
      <c r="U129" s="896"/>
      <c r="V129" s="860"/>
      <c r="W129" s="845"/>
      <c r="X129" s="858"/>
      <c r="Y129" s="845"/>
      <c r="Z129" s="858"/>
      <c r="AA129" s="845"/>
      <c r="AB129" s="847"/>
      <c r="AC129" s="831"/>
      <c r="AD129" s="795"/>
      <c r="AE129" s="778"/>
      <c r="AF129" s="788"/>
      <c r="AG129" s="778"/>
      <c r="AH129" s="788"/>
      <c r="AI129" s="778"/>
      <c r="AJ129" s="788"/>
      <c r="AK129" s="778"/>
      <c r="AL129" s="788"/>
      <c r="AM129" s="778"/>
      <c r="AN129" s="788"/>
      <c r="AO129" s="953"/>
      <c r="AP129" s="942"/>
      <c r="AQ129" s="302" t="s">
        <v>148</v>
      </c>
      <c r="AR129" s="253">
        <v>2210289</v>
      </c>
      <c r="AS129" s="30" t="s">
        <v>1348</v>
      </c>
      <c r="AT129" s="45">
        <v>1</v>
      </c>
      <c r="AU129" s="92">
        <v>1</v>
      </c>
      <c r="AV129" s="92">
        <v>0</v>
      </c>
      <c r="AW129" s="423">
        <v>0</v>
      </c>
      <c r="AX129" s="92">
        <v>1</v>
      </c>
      <c r="AY129" s="423">
        <v>0.33</v>
      </c>
      <c r="AZ129" s="92">
        <v>1</v>
      </c>
      <c r="BA129" s="424">
        <v>0.33</v>
      </c>
      <c r="BB129" s="51">
        <v>1</v>
      </c>
      <c r="BC129" s="425">
        <v>0.34</v>
      </c>
      <c r="BD129" s="62">
        <v>0.5</v>
      </c>
      <c r="BE129" s="92">
        <v>1</v>
      </c>
      <c r="BF129" s="92">
        <v>1</v>
      </c>
      <c r="BG129" s="51">
        <v>0</v>
      </c>
      <c r="BH129" s="331" t="str">
        <f t="shared" si="35"/>
        <v xml:space="preserve"> -</v>
      </c>
      <c r="BI129" s="457" t="str">
        <f t="shared" si="36"/>
        <v xml:space="preserve"> -</v>
      </c>
      <c r="BJ129" s="332">
        <f t="shared" si="37"/>
        <v>1</v>
      </c>
      <c r="BK129" s="457">
        <f t="shared" si="38"/>
        <v>1</v>
      </c>
      <c r="BL129" s="332">
        <f t="shared" si="39"/>
        <v>1</v>
      </c>
      <c r="BM129" s="457">
        <f t="shared" si="40"/>
        <v>1</v>
      </c>
      <c r="BN129" s="332">
        <f t="shared" si="41"/>
        <v>0</v>
      </c>
      <c r="BO129" s="457">
        <f t="shared" si="42"/>
        <v>0</v>
      </c>
      <c r="BP129" s="686">
        <f>+AVERAGE(BE129:BG129)/AU129</f>
        <v>0.66666666666666663</v>
      </c>
      <c r="BQ129" s="457">
        <f t="shared" si="44"/>
        <v>0.66666666666666663</v>
      </c>
      <c r="BR129" s="634">
        <f t="shared" si="45"/>
        <v>0.66666666666666663</v>
      </c>
      <c r="BS129" s="62">
        <v>98000</v>
      </c>
      <c r="BT129" s="92">
        <v>0</v>
      </c>
      <c r="BU129" s="92">
        <v>0</v>
      </c>
      <c r="BV129" s="148">
        <f t="shared" si="48"/>
        <v>0</v>
      </c>
      <c r="BW129" s="385" t="str">
        <f t="shared" si="49"/>
        <v xml:space="preserve"> -</v>
      </c>
      <c r="BX129" s="62">
        <v>179502</v>
      </c>
      <c r="BY129" s="92">
        <v>178670</v>
      </c>
      <c r="BZ129" s="92">
        <v>0</v>
      </c>
      <c r="CA129" s="148">
        <f t="shared" si="50"/>
        <v>0.99536495415092863</v>
      </c>
      <c r="CB129" s="385" t="str">
        <f t="shared" si="51"/>
        <v xml:space="preserve"> -</v>
      </c>
      <c r="CC129" s="63">
        <v>37333</v>
      </c>
      <c r="CD129" s="92">
        <v>37333</v>
      </c>
      <c r="CE129" s="92">
        <v>0</v>
      </c>
      <c r="CF129" s="148">
        <f t="shared" si="52"/>
        <v>1</v>
      </c>
      <c r="CG129" s="385" t="str">
        <f t="shared" si="53"/>
        <v xml:space="preserve"> -</v>
      </c>
      <c r="CH129" s="62">
        <v>0</v>
      </c>
      <c r="CI129" s="92">
        <v>0</v>
      </c>
      <c r="CJ129" s="92">
        <v>0</v>
      </c>
      <c r="CK129" s="148" t="str">
        <f t="shared" si="54"/>
        <v xml:space="preserve"> -</v>
      </c>
      <c r="CL129" s="385" t="str">
        <f t="shared" si="55"/>
        <v xml:space="preserve"> -</v>
      </c>
      <c r="CM129" s="526">
        <f t="shared" si="56"/>
        <v>314835</v>
      </c>
      <c r="CN129" s="527">
        <f t="shared" si="57"/>
        <v>216003</v>
      </c>
      <c r="CO129" s="527">
        <f t="shared" si="58"/>
        <v>0</v>
      </c>
      <c r="CP129" s="513">
        <f t="shared" si="59"/>
        <v>0.68608318643098765</v>
      </c>
      <c r="CQ129" s="387" t="str">
        <f t="shared" si="60"/>
        <v xml:space="preserve"> -</v>
      </c>
      <c r="CR129" s="593" t="s">
        <v>1220</v>
      </c>
      <c r="CS129" s="390" t="s">
        <v>1252</v>
      </c>
      <c r="CT129" s="107" t="s">
        <v>1964</v>
      </c>
    </row>
    <row r="130" spans="2:98" ht="30" customHeight="1">
      <c r="B130" s="994"/>
      <c r="C130" s="990"/>
      <c r="D130" s="944"/>
      <c r="E130" s="947"/>
      <c r="F130" s="956"/>
      <c r="G130" s="975"/>
      <c r="H130" s="858"/>
      <c r="I130" s="900"/>
      <c r="J130" s="858"/>
      <c r="K130" s="900"/>
      <c r="L130" s="901"/>
      <c r="M130" s="858"/>
      <c r="N130" s="900"/>
      <c r="O130" s="901"/>
      <c r="P130" s="858"/>
      <c r="Q130" s="900"/>
      <c r="R130" s="901"/>
      <c r="S130" s="858"/>
      <c r="T130" s="900"/>
      <c r="U130" s="896"/>
      <c r="V130" s="860"/>
      <c r="W130" s="845"/>
      <c r="X130" s="858"/>
      <c r="Y130" s="845"/>
      <c r="Z130" s="858"/>
      <c r="AA130" s="845"/>
      <c r="AB130" s="847"/>
      <c r="AC130" s="831"/>
      <c r="AD130" s="795"/>
      <c r="AE130" s="778"/>
      <c r="AF130" s="788"/>
      <c r="AG130" s="778"/>
      <c r="AH130" s="788"/>
      <c r="AI130" s="778"/>
      <c r="AJ130" s="788"/>
      <c r="AK130" s="778"/>
      <c r="AL130" s="788"/>
      <c r="AM130" s="778"/>
      <c r="AN130" s="788"/>
      <c r="AO130" s="952">
        <f>+RESUMEN!J26</f>
        <v>0.83567982456140355</v>
      </c>
      <c r="AP130" s="941" t="s">
        <v>164</v>
      </c>
      <c r="AQ130" s="26" t="s">
        <v>149</v>
      </c>
      <c r="AR130" s="373" t="s">
        <v>1217</v>
      </c>
      <c r="AS130" s="26" t="s">
        <v>1349</v>
      </c>
      <c r="AT130" s="39">
        <v>8</v>
      </c>
      <c r="AU130" s="90">
        <v>8</v>
      </c>
      <c r="AV130" s="90">
        <v>2</v>
      </c>
      <c r="AW130" s="412">
        <f t="shared" si="47"/>
        <v>0.25</v>
      </c>
      <c r="AX130" s="90">
        <v>2</v>
      </c>
      <c r="AY130" s="412">
        <f t="shared" si="61"/>
        <v>0.25</v>
      </c>
      <c r="AZ130" s="90">
        <v>2</v>
      </c>
      <c r="BA130" s="414">
        <f t="shared" si="62"/>
        <v>0.25</v>
      </c>
      <c r="BB130" s="46">
        <v>2</v>
      </c>
      <c r="BC130" s="421">
        <f t="shared" si="63"/>
        <v>0.25</v>
      </c>
      <c r="BD130" s="52">
        <v>3</v>
      </c>
      <c r="BE130" s="90">
        <v>3</v>
      </c>
      <c r="BF130" s="90">
        <v>11</v>
      </c>
      <c r="BG130" s="46">
        <v>0</v>
      </c>
      <c r="BH130" s="329">
        <f t="shared" si="35"/>
        <v>1.5</v>
      </c>
      <c r="BI130" s="452">
        <f t="shared" si="36"/>
        <v>1</v>
      </c>
      <c r="BJ130" s="330">
        <f t="shared" si="37"/>
        <v>1.5</v>
      </c>
      <c r="BK130" s="452">
        <f t="shared" si="38"/>
        <v>1</v>
      </c>
      <c r="BL130" s="330">
        <f t="shared" si="39"/>
        <v>5.5</v>
      </c>
      <c r="BM130" s="452">
        <f t="shared" si="40"/>
        <v>1</v>
      </c>
      <c r="BN130" s="330">
        <f t="shared" si="41"/>
        <v>0</v>
      </c>
      <c r="BO130" s="452">
        <f t="shared" si="42"/>
        <v>0</v>
      </c>
      <c r="BP130" s="684">
        <f t="shared" ref="BP130" si="78">+SUM(BD130:BG130)/AU130</f>
        <v>2.125</v>
      </c>
      <c r="BQ130" s="452">
        <f t="shared" si="44"/>
        <v>1</v>
      </c>
      <c r="BR130" s="632">
        <f t="shared" si="45"/>
        <v>1</v>
      </c>
      <c r="BS130" s="52">
        <v>0</v>
      </c>
      <c r="BT130" s="90">
        <v>0</v>
      </c>
      <c r="BU130" s="90">
        <v>0</v>
      </c>
      <c r="BV130" s="146" t="str">
        <f t="shared" si="48"/>
        <v xml:space="preserve"> -</v>
      </c>
      <c r="BW130" s="384" t="str">
        <f t="shared" si="49"/>
        <v xml:space="preserve"> -</v>
      </c>
      <c r="BX130" s="52">
        <v>0</v>
      </c>
      <c r="BY130" s="90">
        <v>0</v>
      </c>
      <c r="BZ130" s="90">
        <v>0</v>
      </c>
      <c r="CA130" s="146" t="str">
        <f t="shared" si="50"/>
        <v xml:space="preserve"> -</v>
      </c>
      <c r="CB130" s="384" t="str">
        <f t="shared" si="51"/>
        <v xml:space="preserve"> -</v>
      </c>
      <c r="CC130" s="53">
        <v>0</v>
      </c>
      <c r="CD130" s="90">
        <v>0</v>
      </c>
      <c r="CE130" s="90">
        <v>0</v>
      </c>
      <c r="CF130" s="146" t="str">
        <f t="shared" si="52"/>
        <v xml:space="preserve"> -</v>
      </c>
      <c r="CG130" s="384" t="str">
        <f t="shared" si="53"/>
        <v xml:space="preserve"> -</v>
      </c>
      <c r="CH130" s="52">
        <v>0</v>
      </c>
      <c r="CI130" s="90">
        <v>0</v>
      </c>
      <c r="CJ130" s="90">
        <v>0</v>
      </c>
      <c r="CK130" s="146" t="str">
        <f t="shared" si="54"/>
        <v xml:space="preserve"> -</v>
      </c>
      <c r="CL130" s="384" t="str">
        <f t="shared" si="55"/>
        <v xml:space="preserve"> -</v>
      </c>
      <c r="CM130" s="521">
        <f t="shared" si="56"/>
        <v>0</v>
      </c>
      <c r="CN130" s="522">
        <f t="shared" si="57"/>
        <v>0</v>
      </c>
      <c r="CO130" s="522">
        <f t="shared" si="58"/>
        <v>0</v>
      </c>
      <c r="CP130" s="503" t="str">
        <f t="shared" si="59"/>
        <v xml:space="preserve"> -</v>
      </c>
      <c r="CQ130" s="384" t="str">
        <f t="shared" si="60"/>
        <v xml:space="preserve"> -</v>
      </c>
      <c r="CR130" s="590" t="s">
        <v>1220</v>
      </c>
      <c r="CS130" s="388" t="s">
        <v>1252</v>
      </c>
      <c r="CT130" s="101" t="s">
        <v>1976</v>
      </c>
    </row>
    <row r="131" spans="2:98" ht="30" customHeight="1">
      <c r="B131" s="994"/>
      <c r="C131" s="990"/>
      <c r="D131" s="944"/>
      <c r="E131" s="947"/>
      <c r="F131" s="956"/>
      <c r="G131" s="975"/>
      <c r="H131" s="858"/>
      <c r="I131" s="900"/>
      <c r="J131" s="858"/>
      <c r="K131" s="900"/>
      <c r="L131" s="901"/>
      <c r="M131" s="858"/>
      <c r="N131" s="900"/>
      <c r="O131" s="901"/>
      <c r="P131" s="858"/>
      <c r="Q131" s="900"/>
      <c r="R131" s="901"/>
      <c r="S131" s="858"/>
      <c r="T131" s="900"/>
      <c r="U131" s="896"/>
      <c r="V131" s="860"/>
      <c r="W131" s="845"/>
      <c r="X131" s="858"/>
      <c r="Y131" s="845"/>
      <c r="Z131" s="858"/>
      <c r="AA131" s="845"/>
      <c r="AB131" s="847"/>
      <c r="AC131" s="831"/>
      <c r="AD131" s="795"/>
      <c r="AE131" s="778"/>
      <c r="AF131" s="788"/>
      <c r="AG131" s="778"/>
      <c r="AH131" s="788"/>
      <c r="AI131" s="778"/>
      <c r="AJ131" s="788"/>
      <c r="AK131" s="778"/>
      <c r="AL131" s="788"/>
      <c r="AM131" s="778"/>
      <c r="AN131" s="788"/>
      <c r="AO131" s="950"/>
      <c r="AP131" s="939"/>
      <c r="AQ131" s="300" t="s">
        <v>150</v>
      </c>
      <c r="AR131" s="276" t="s">
        <v>1217</v>
      </c>
      <c r="AS131" s="27" t="s">
        <v>1350</v>
      </c>
      <c r="AT131" s="40">
        <v>0</v>
      </c>
      <c r="AU131" s="60">
        <v>1</v>
      </c>
      <c r="AV131" s="60">
        <v>1</v>
      </c>
      <c r="AW131" s="413">
        <v>0.25</v>
      </c>
      <c r="AX131" s="60">
        <v>1</v>
      </c>
      <c r="AY131" s="413">
        <v>0.25</v>
      </c>
      <c r="AZ131" s="60">
        <v>1</v>
      </c>
      <c r="BA131" s="415">
        <v>0.25</v>
      </c>
      <c r="BB131" s="47">
        <v>1</v>
      </c>
      <c r="BC131" s="422">
        <v>0.25</v>
      </c>
      <c r="BD131" s="54">
        <v>1</v>
      </c>
      <c r="BE131" s="60">
        <v>1</v>
      </c>
      <c r="BF131" s="60">
        <v>1</v>
      </c>
      <c r="BG131" s="47">
        <v>0</v>
      </c>
      <c r="BH131" s="333">
        <f t="shared" si="35"/>
        <v>1</v>
      </c>
      <c r="BI131" s="453">
        <f t="shared" si="36"/>
        <v>1</v>
      </c>
      <c r="BJ131" s="334">
        <f t="shared" si="37"/>
        <v>1</v>
      </c>
      <c r="BK131" s="453">
        <f t="shared" si="38"/>
        <v>1</v>
      </c>
      <c r="BL131" s="334">
        <f t="shared" si="39"/>
        <v>1</v>
      </c>
      <c r="BM131" s="453">
        <f t="shared" si="40"/>
        <v>1</v>
      </c>
      <c r="BN131" s="334">
        <f t="shared" si="41"/>
        <v>0</v>
      </c>
      <c r="BO131" s="453">
        <f t="shared" si="42"/>
        <v>0</v>
      </c>
      <c r="BP131" s="685">
        <f t="shared" si="43"/>
        <v>0.75</v>
      </c>
      <c r="BQ131" s="453">
        <f t="shared" si="44"/>
        <v>0.75</v>
      </c>
      <c r="BR131" s="633">
        <f t="shared" si="45"/>
        <v>0.75</v>
      </c>
      <c r="BS131" s="54">
        <v>0</v>
      </c>
      <c r="BT131" s="60">
        <v>0</v>
      </c>
      <c r="BU131" s="60">
        <v>0</v>
      </c>
      <c r="BV131" s="125" t="str">
        <f t="shared" si="48"/>
        <v xml:space="preserve"> -</v>
      </c>
      <c r="BW131" s="378" t="str">
        <f t="shared" si="49"/>
        <v xml:space="preserve"> -</v>
      </c>
      <c r="BX131" s="54">
        <v>0</v>
      </c>
      <c r="BY131" s="60">
        <v>0</v>
      </c>
      <c r="BZ131" s="60">
        <v>0</v>
      </c>
      <c r="CA131" s="125" t="str">
        <f t="shared" si="50"/>
        <v xml:space="preserve"> -</v>
      </c>
      <c r="CB131" s="378" t="str">
        <f t="shared" si="51"/>
        <v xml:space="preserve"> -</v>
      </c>
      <c r="CC131" s="55">
        <v>0</v>
      </c>
      <c r="CD131" s="60">
        <v>0</v>
      </c>
      <c r="CE131" s="60">
        <v>0</v>
      </c>
      <c r="CF131" s="125" t="str">
        <f t="shared" si="52"/>
        <v xml:space="preserve"> -</v>
      </c>
      <c r="CG131" s="378" t="str">
        <f t="shared" si="53"/>
        <v xml:space="preserve"> -</v>
      </c>
      <c r="CH131" s="54">
        <v>0</v>
      </c>
      <c r="CI131" s="60">
        <v>0</v>
      </c>
      <c r="CJ131" s="60">
        <v>0</v>
      </c>
      <c r="CK131" s="125" t="str">
        <f t="shared" si="54"/>
        <v xml:space="preserve"> -</v>
      </c>
      <c r="CL131" s="378" t="str">
        <f t="shared" si="55"/>
        <v xml:space="preserve"> -</v>
      </c>
      <c r="CM131" s="515">
        <f t="shared" si="56"/>
        <v>0</v>
      </c>
      <c r="CN131" s="516">
        <f t="shared" si="57"/>
        <v>0</v>
      </c>
      <c r="CO131" s="516">
        <f t="shared" si="58"/>
        <v>0</v>
      </c>
      <c r="CP131" s="506" t="str">
        <f t="shared" si="59"/>
        <v xml:space="preserve"> -</v>
      </c>
      <c r="CQ131" s="377" t="str">
        <f t="shared" si="60"/>
        <v xml:space="preserve"> -</v>
      </c>
      <c r="CR131" s="591" t="s">
        <v>1220</v>
      </c>
      <c r="CS131" s="389" t="s">
        <v>1252</v>
      </c>
      <c r="CT131" s="102" t="s">
        <v>1976</v>
      </c>
    </row>
    <row r="132" spans="2:98" ht="30" customHeight="1">
      <c r="B132" s="994"/>
      <c r="C132" s="990"/>
      <c r="D132" s="944"/>
      <c r="E132" s="947"/>
      <c r="F132" s="956"/>
      <c r="G132" s="975"/>
      <c r="H132" s="858"/>
      <c r="I132" s="900"/>
      <c r="J132" s="858"/>
      <c r="K132" s="900"/>
      <c r="L132" s="901"/>
      <c r="M132" s="858"/>
      <c r="N132" s="900"/>
      <c r="O132" s="901"/>
      <c r="P132" s="858"/>
      <c r="Q132" s="900"/>
      <c r="R132" s="901"/>
      <c r="S132" s="858"/>
      <c r="T132" s="900"/>
      <c r="U132" s="896"/>
      <c r="V132" s="860"/>
      <c r="W132" s="845"/>
      <c r="X132" s="858"/>
      <c r="Y132" s="845"/>
      <c r="Z132" s="858"/>
      <c r="AA132" s="845"/>
      <c r="AB132" s="847"/>
      <c r="AC132" s="831"/>
      <c r="AD132" s="795"/>
      <c r="AE132" s="778"/>
      <c r="AF132" s="788"/>
      <c r="AG132" s="778"/>
      <c r="AH132" s="788"/>
      <c r="AI132" s="778"/>
      <c r="AJ132" s="788"/>
      <c r="AK132" s="778"/>
      <c r="AL132" s="788"/>
      <c r="AM132" s="778"/>
      <c r="AN132" s="788"/>
      <c r="AO132" s="950"/>
      <c r="AP132" s="939"/>
      <c r="AQ132" s="300" t="s">
        <v>151</v>
      </c>
      <c r="AR132" s="276" t="s">
        <v>1217</v>
      </c>
      <c r="AS132" s="27" t="s">
        <v>1351</v>
      </c>
      <c r="AT132" s="40">
        <v>19</v>
      </c>
      <c r="AU132" s="60">
        <v>19</v>
      </c>
      <c r="AV132" s="60">
        <v>19</v>
      </c>
      <c r="AW132" s="413">
        <v>0.25</v>
      </c>
      <c r="AX132" s="60">
        <v>19</v>
      </c>
      <c r="AY132" s="413">
        <v>0.25</v>
      </c>
      <c r="AZ132" s="60">
        <v>19</v>
      </c>
      <c r="BA132" s="415">
        <v>0.25</v>
      </c>
      <c r="BB132" s="47">
        <v>19</v>
      </c>
      <c r="BC132" s="422">
        <v>0.25</v>
      </c>
      <c r="BD132" s="54">
        <v>19</v>
      </c>
      <c r="BE132" s="60">
        <v>19</v>
      </c>
      <c r="BF132" s="60">
        <v>29</v>
      </c>
      <c r="BG132" s="47">
        <v>0</v>
      </c>
      <c r="BH132" s="333">
        <f t="shared" si="35"/>
        <v>1</v>
      </c>
      <c r="BI132" s="453">
        <f t="shared" si="36"/>
        <v>1</v>
      </c>
      <c r="BJ132" s="334">
        <f t="shared" si="37"/>
        <v>1</v>
      </c>
      <c r="BK132" s="453">
        <f t="shared" si="38"/>
        <v>1</v>
      </c>
      <c r="BL132" s="334">
        <f t="shared" si="39"/>
        <v>1.5263157894736843</v>
      </c>
      <c r="BM132" s="453">
        <f t="shared" si="40"/>
        <v>1</v>
      </c>
      <c r="BN132" s="334">
        <f t="shared" si="41"/>
        <v>0</v>
      </c>
      <c r="BO132" s="453">
        <f t="shared" si="42"/>
        <v>0</v>
      </c>
      <c r="BP132" s="685">
        <f t="shared" si="43"/>
        <v>0.88157894736842102</v>
      </c>
      <c r="BQ132" s="453">
        <f t="shared" si="44"/>
        <v>0.88157894736842102</v>
      </c>
      <c r="BR132" s="633">
        <f t="shared" si="45"/>
        <v>0.88157894736842102</v>
      </c>
      <c r="BS132" s="54">
        <v>0</v>
      </c>
      <c r="BT132" s="60">
        <v>0</v>
      </c>
      <c r="BU132" s="60">
        <v>0</v>
      </c>
      <c r="BV132" s="125" t="str">
        <f t="shared" si="48"/>
        <v xml:space="preserve"> -</v>
      </c>
      <c r="BW132" s="378" t="str">
        <f t="shared" si="49"/>
        <v xml:space="preserve"> -</v>
      </c>
      <c r="BX132" s="54">
        <v>0</v>
      </c>
      <c r="BY132" s="60">
        <v>0</v>
      </c>
      <c r="BZ132" s="60">
        <v>0</v>
      </c>
      <c r="CA132" s="125" t="str">
        <f t="shared" si="50"/>
        <v xml:space="preserve"> -</v>
      </c>
      <c r="CB132" s="378" t="str">
        <f t="shared" si="51"/>
        <v xml:space="preserve"> -</v>
      </c>
      <c r="CC132" s="55">
        <v>0</v>
      </c>
      <c r="CD132" s="60">
        <v>0</v>
      </c>
      <c r="CE132" s="60">
        <v>0</v>
      </c>
      <c r="CF132" s="125" t="str">
        <f t="shared" si="52"/>
        <v xml:space="preserve"> -</v>
      </c>
      <c r="CG132" s="378" t="str">
        <f t="shared" si="53"/>
        <v xml:space="preserve"> -</v>
      </c>
      <c r="CH132" s="54">
        <v>0</v>
      </c>
      <c r="CI132" s="60">
        <v>0</v>
      </c>
      <c r="CJ132" s="60">
        <v>0</v>
      </c>
      <c r="CK132" s="125" t="str">
        <f t="shared" si="54"/>
        <v xml:space="preserve"> -</v>
      </c>
      <c r="CL132" s="378" t="str">
        <f t="shared" si="55"/>
        <v xml:space="preserve"> -</v>
      </c>
      <c r="CM132" s="517">
        <f t="shared" si="56"/>
        <v>0</v>
      </c>
      <c r="CN132" s="518">
        <f t="shared" si="57"/>
        <v>0</v>
      </c>
      <c r="CO132" s="518">
        <f t="shared" si="58"/>
        <v>0</v>
      </c>
      <c r="CP132" s="504" t="str">
        <f t="shared" si="59"/>
        <v xml:space="preserve"> -</v>
      </c>
      <c r="CQ132" s="378" t="str">
        <f t="shared" si="60"/>
        <v xml:space="preserve"> -</v>
      </c>
      <c r="CR132" s="591" t="s">
        <v>1220</v>
      </c>
      <c r="CS132" s="389" t="s">
        <v>1252</v>
      </c>
      <c r="CT132" s="102" t="s">
        <v>1977</v>
      </c>
    </row>
    <row r="133" spans="2:98" ht="45.75" customHeight="1">
      <c r="B133" s="994"/>
      <c r="C133" s="990"/>
      <c r="D133" s="944"/>
      <c r="E133" s="947"/>
      <c r="F133" s="956"/>
      <c r="G133" s="975"/>
      <c r="H133" s="858"/>
      <c r="I133" s="900"/>
      <c r="J133" s="858"/>
      <c r="K133" s="900"/>
      <c r="L133" s="901"/>
      <c r="M133" s="858"/>
      <c r="N133" s="900"/>
      <c r="O133" s="901"/>
      <c r="P133" s="858"/>
      <c r="Q133" s="900"/>
      <c r="R133" s="901"/>
      <c r="S133" s="858"/>
      <c r="T133" s="900"/>
      <c r="U133" s="896"/>
      <c r="V133" s="860"/>
      <c r="W133" s="845"/>
      <c r="X133" s="858"/>
      <c r="Y133" s="845"/>
      <c r="Z133" s="858"/>
      <c r="AA133" s="845"/>
      <c r="AB133" s="847"/>
      <c r="AC133" s="831"/>
      <c r="AD133" s="795"/>
      <c r="AE133" s="778"/>
      <c r="AF133" s="788"/>
      <c r="AG133" s="778"/>
      <c r="AH133" s="788"/>
      <c r="AI133" s="778"/>
      <c r="AJ133" s="788"/>
      <c r="AK133" s="778"/>
      <c r="AL133" s="788"/>
      <c r="AM133" s="778"/>
      <c r="AN133" s="788"/>
      <c r="AO133" s="950"/>
      <c r="AP133" s="939"/>
      <c r="AQ133" s="300" t="s">
        <v>152</v>
      </c>
      <c r="AR133" s="276" t="s">
        <v>1217</v>
      </c>
      <c r="AS133" s="27" t="s">
        <v>1352</v>
      </c>
      <c r="AT133" s="40">
        <v>0</v>
      </c>
      <c r="AU133" s="60">
        <v>1</v>
      </c>
      <c r="AV133" s="60">
        <v>1</v>
      </c>
      <c r="AW133" s="413">
        <v>0.25</v>
      </c>
      <c r="AX133" s="60">
        <v>1</v>
      </c>
      <c r="AY133" s="413">
        <v>0.25</v>
      </c>
      <c r="AZ133" s="60">
        <v>1</v>
      </c>
      <c r="BA133" s="415">
        <v>0.25</v>
      </c>
      <c r="BB133" s="47">
        <v>1</v>
      </c>
      <c r="BC133" s="422">
        <v>0.25</v>
      </c>
      <c r="BD133" s="724">
        <v>0.7</v>
      </c>
      <c r="BE133" s="60">
        <v>1</v>
      </c>
      <c r="BF133" s="60">
        <v>1</v>
      </c>
      <c r="BG133" s="47">
        <v>0</v>
      </c>
      <c r="BH133" s="333">
        <f t="shared" si="35"/>
        <v>0.7</v>
      </c>
      <c r="BI133" s="453">
        <f t="shared" si="36"/>
        <v>0.7</v>
      </c>
      <c r="BJ133" s="334">
        <f t="shared" si="37"/>
        <v>1</v>
      </c>
      <c r="BK133" s="453">
        <f t="shared" si="38"/>
        <v>1</v>
      </c>
      <c r="BL133" s="334">
        <f t="shared" si="39"/>
        <v>1</v>
      </c>
      <c r="BM133" s="453">
        <f t="shared" si="40"/>
        <v>1</v>
      </c>
      <c r="BN133" s="334">
        <f t="shared" si="41"/>
        <v>0</v>
      </c>
      <c r="BO133" s="453">
        <f t="shared" si="42"/>
        <v>0</v>
      </c>
      <c r="BP133" s="685">
        <f t="shared" si="43"/>
        <v>0.67500000000000004</v>
      </c>
      <c r="BQ133" s="453">
        <f t="shared" si="44"/>
        <v>0.67500000000000004</v>
      </c>
      <c r="BR133" s="633">
        <f t="shared" si="45"/>
        <v>0.67500000000000004</v>
      </c>
      <c r="BS133" s="54">
        <v>0</v>
      </c>
      <c r="BT133" s="60">
        <v>0</v>
      </c>
      <c r="BU133" s="60">
        <v>0</v>
      </c>
      <c r="BV133" s="125" t="str">
        <f t="shared" si="48"/>
        <v xml:space="preserve"> -</v>
      </c>
      <c r="BW133" s="378" t="str">
        <f t="shared" si="49"/>
        <v xml:space="preserve"> -</v>
      </c>
      <c r="BX133" s="54">
        <v>0</v>
      </c>
      <c r="BY133" s="60">
        <v>0</v>
      </c>
      <c r="BZ133" s="60">
        <v>0</v>
      </c>
      <c r="CA133" s="125" t="str">
        <f t="shared" si="50"/>
        <v xml:space="preserve"> -</v>
      </c>
      <c r="CB133" s="378" t="str">
        <f t="shared" si="51"/>
        <v xml:space="preserve"> -</v>
      </c>
      <c r="CC133" s="55">
        <v>17600</v>
      </c>
      <c r="CD133" s="60">
        <v>0</v>
      </c>
      <c r="CE133" s="60">
        <v>0</v>
      </c>
      <c r="CF133" s="125">
        <f t="shared" si="52"/>
        <v>0</v>
      </c>
      <c r="CG133" s="378" t="str">
        <f t="shared" si="53"/>
        <v xml:space="preserve"> -</v>
      </c>
      <c r="CH133" s="54">
        <v>0</v>
      </c>
      <c r="CI133" s="60">
        <v>0</v>
      </c>
      <c r="CJ133" s="60">
        <v>0</v>
      </c>
      <c r="CK133" s="125" t="str">
        <f t="shared" si="54"/>
        <v xml:space="preserve"> -</v>
      </c>
      <c r="CL133" s="378" t="str">
        <f t="shared" si="55"/>
        <v xml:space="preserve"> -</v>
      </c>
      <c r="CM133" s="515">
        <f t="shared" si="56"/>
        <v>17600</v>
      </c>
      <c r="CN133" s="516">
        <f t="shared" si="57"/>
        <v>0</v>
      </c>
      <c r="CO133" s="516">
        <f t="shared" si="58"/>
        <v>0</v>
      </c>
      <c r="CP133" s="506">
        <f t="shared" si="59"/>
        <v>0</v>
      </c>
      <c r="CQ133" s="377" t="str">
        <f t="shared" si="60"/>
        <v xml:space="preserve"> -</v>
      </c>
      <c r="CR133" s="591" t="s">
        <v>1220</v>
      </c>
      <c r="CS133" s="389" t="s">
        <v>1252</v>
      </c>
      <c r="CT133" s="102" t="s">
        <v>1973</v>
      </c>
    </row>
    <row r="134" spans="2:98" ht="30" customHeight="1">
      <c r="B134" s="994"/>
      <c r="C134" s="990"/>
      <c r="D134" s="944"/>
      <c r="E134" s="947"/>
      <c r="F134" s="956"/>
      <c r="G134" s="975"/>
      <c r="H134" s="858"/>
      <c r="I134" s="900"/>
      <c r="J134" s="858"/>
      <c r="K134" s="900"/>
      <c r="L134" s="901"/>
      <c r="M134" s="858"/>
      <c r="N134" s="900"/>
      <c r="O134" s="901"/>
      <c r="P134" s="858"/>
      <c r="Q134" s="900"/>
      <c r="R134" s="901"/>
      <c r="S134" s="858"/>
      <c r="T134" s="900"/>
      <c r="U134" s="896"/>
      <c r="V134" s="860"/>
      <c r="W134" s="845"/>
      <c r="X134" s="858"/>
      <c r="Y134" s="845"/>
      <c r="Z134" s="858"/>
      <c r="AA134" s="845"/>
      <c r="AB134" s="847"/>
      <c r="AC134" s="831"/>
      <c r="AD134" s="795"/>
      <c r="AE134" s="778"/>
      <c r="AF134" s="788"/>
      <c r="AG134" s="778"/>
      <c r="AH134" s="788"/>
      <c r="AI134" s="778"/>
      <c r="AJ134" s="788"/>
      <c r="AK134" s="778"/>
      <c r="AL134" s="788"/>
      <c r="AM134" s="778"/>
      <c r="AN134" s="788"/>
      <c r="AO134" s="950"/>
      <c r="AP134" s="939"/>
      <c r="AQ134" s="27" t="s">
        <v>153</v>
      </c>
      <c r="AR134" s="366">
        <v>0</v>
      </c>
      <c r="AS134" s="27" t="s">
        <v>1353</v>
      </c>
      <c r="AT134" s="40">
        <v>0</v>
      </c>
      <c r="AU134" s="60">
        <v>8</v>
      </c>
      <c r="AV134" s="60">
        <v>2</v>
      </c>
      <c r="AW134" s="413">
        <f t="shared" si="47"/>
        <v>0.25</v>
      </c>
      <c r="AX134" s="60">
        <v>2</v>
      </c>
      <c r="AY134" s="413">
        <f t="shared" si="61"/>
        <v>0.25</v>
      </c>
      <c r="AZ134" s="60">
        <v>2</v>
      </c>
      <c r="BA134" s="415">
        <f t="shared" si="62"/>
        <v>0.25</v>
      </c>
      <c r="BB134" s="47">
        <v>2</v>
      </c>
      <c r="BC134" s="422">
        <f t="shared" si="63"/>
        <v>0.25</v>
      </c>
      <c r="BD134" s="54">
        <v>7</v>
      </c>
      <c r="BE134" s="60">
        <v>6</v>
      </c>
      <c r="BF134" s="60">
        <v>1</v>
      </c>
      <c r="BG134" s="47">
        <v>0</v>
      </c>
      <c r="BH134" s="333">
        <f t="shared" si="35"/>
        <v>3.5</v>
      </c>
      <c r="BI134" s="453">
        <f t="shared" si="36"/>
        <v>1</v>
      </c>
      <c r="BJ134" s="334">
        <f t="shared" si="37"/>
        <v>3</v>
      </c>
      <c r="BK134" s="453">
        <f t="shared" si="38"/>
        <v>1</v>
      </c>
      <c r="BL134" s="334">
        <f t="shared" si="39"/>
        <v>0.5</v>
      </c>
      <c r="BM134" s="453">
        <f t="shared" si="40"/>
        <v>0.5</v>
      </c>
      <c r="BN134" s="334">
        <f t="shared" si="41"/>
        <v>0</v>
      </c>
      <c r="BO134" s="453">
        <f t="shared" si="42"/>
        <v>0</v>
      </c>
      <c r="BP134" s="685">
        <f t="shared" ref="BP134" si="79">+SUM(BD134:BG134)/AU134</f>
        <v>1.75</v>
      </c>
      <c r="BQ134" s="453">
        <f t="shared" si="44"/>
        <v>1</v>
      </c>
      <c r="BR134" s="633">
        <f t="shared" si="45"/>
        <v>1</v>
      </c>
      <c r="BS134" s="54">
        <v>0</v>
      </c>
      <c r="BT134" s="60">
        <v>0</v>
      </c>
      <c r="BU134" s="60">
        <v>11400</v>
      </c>
      <c r="BV134" s="125" t="str">
        <f t="shared" si="48"/>
        <v xml:space="preserve"> -</v>
      </c>
      <c r="BW134" s="378">
        <f t="shared" si="49"/>
        <v>1</v>
      </c>
      <c r="BX134" s="54">
        <v>29750</v>
      </c>
      <c r="BY134" s="60">
        <v>23500</v>
      </c>
      <c r="BZ134" s="60">
        <v>0</v>
      </c>
      <c r="CA134" s="125">
        <f t="shared" si="50"/>
        <v>0.78991596638655459</v>
      </c>
      <c r="CB134" s="378" t="str">
        <f t="shared" si="51"/>
        <v xml:space="preserve"> -</v>
      </c>
      <c r="CC134" s="55">
        <v>20000</v>
      </c>
      <c r="CD134" s="60">
        <v>17902.599999999999</v>
      </c>
      <c r="CE134" s="60">
        <v>0</v>
      </c>
      <c r="CF134" s="125">
        <f t="shared" si="52"/>
        <v>0.89512999999999998</v>
      </c>
      <c r="CG134" s="378" t="str">
        <f t="shared" si="53"/>
        <v xml:space="preserve"> -</v>
      </c>
      <c r="CH134" s="54">
        <v>50000</v>
      </c>
      <c r="CI134" s="60">
        <v>0</v>
      </c>
      <c r="CJ134" s="60">
        <v>0</v>
      </c>
      <c r="CK134" s="125">
        <f t="shared" si="54"/>
        <v>0</v>
      </c>
      <c r="CL134" s="378" t="str">
        <f t="shared" si="55"/>
        <v xml:space="preserve"> -</v>
      </c>
      <c r="CM134" s="517">
        <f t="shared" si="56"/>
        <v>99750</v>
      </c>
      <c r="CN134" s="518">
        <f t="shared" si="57"/>
        <v>41402.6</v>
      </c>
      <c r="CO134" s="518">
        <f t="shared" si="58"/>
        <v>11400</v>
      </c>
      <c r="CP134" s="504">
        <f t="shared" si="59"/>
        <v>0.41506365914786963</v>
      </c>
      <c r="CQ134" s="378">
        <f t="shared" si="60"/>
        <v>0.27534502664083899</v>
      </c>
      <c r="CR134" s="591" t="s">
        <v>1220</v>
      </c>
      <c r="CS134" s="389" t="s">
        <v>1252</v>
      </c>
      <c r="CT134" s="102" t="s">
        <v>1973</v>
      </c>
    </row>
    <row r="135" spans="2:98" ht="45.75" customHeight="1" thickBot="1">
      <c r="B135" s="994"/>
      <c r="C135" s="990"/>
      <c r="D135" s="945"/>
      <c r="E135" s="948"/>
      <c r="F135" s="957"/>
      <c r="G135" s="976"/>
      <c r="H135" s="910"/>
      <c r="I135" s="908"/>
      <c r="J135" s="910"/>
      <c r="K135" s="908"/>
      <c r="L135" s="909"/>
      <c r="M135" s="910"/>
      <c r="N135" s="908"/>
      <c r="O135" s="909"/>
      <c r="P135" s="910"/>
      <c r="Q135" s="908"/>
      <c r="R135" s="909"/>
      <c r="S135" s="910"/>
      <c r="T135" s="908"/>
      <c r="U135" s="897"/>
      <c r="V135" s="873"/>
      <c r="W135" s="865"/>
      <c r="X135" s="864"/>
      <c r="Y135" s="865"/>
      <c r="Z135" s="864"/>
      <c r="AA135" s="865"/>
      <c r="AB135" s="866"/>
      <c r="AC135" s="867"/>
      <c r="AD135" s="803"/>
      <c r="AE135" s="783"/>
      <c r="AF135" s="804"/>
      <c r="AG135" s="783"/>
      <c r="AH135" s="804"/>
      <c r="AI135" s="783"/>
      <c r="AJ135" s="804"/>
      <c r="AK135" s="783"/>
      <c r="AL135" s="804"/>
      <c r="AM135" s="783"/>
      <c r="AN135" s="804"/>
      <c r="AO135" s="953"/>
      <c r="AP135" s="942"/>
      <c r="AQ135" s="302" t="s">
        <v>154</v>
      </c>
      <c r="AR135" s="253" t="s">
        <v>1217</v>
      </c>
      <c r="AS135" s="30" t="s">
        <v>1354</v>
      </c>
      <c r="AT135" s="45">
        <v>0</v>
      </c>
      <c r="AU135" s="92">
        <v>1</v>
      </c>
      <c r="AV135" s="92">
        <v>1</v>
      </c>
      <c r="AW135" s="423">
        <v>0.25</v>
      </c>
      <c r="AX135" s="92">
        <v>1</v>
      </c>
      <c r="AY135" s="423">
        <v>0.25</v>
      </c>
      <c r="AZ135" s="92">
        <v>1</v>
      </c>
      <c r="BA135" s="424">
        <v>0.25</v>
      </c>
      <c r="BB135" s="51">
        <v>1</v>
      </c>
      <c r="BC135" s="425">
        <v>0.25</v>
      </c>
      <c r="BD135" s="62">
        <v>1</v>
      </c>
      <c r="BE135" s="92">
        <v>1</v>
      </c>
      <c r="BF135" s="92">
        <v>0.83</v>
      </c>
      <c r="BG135" s="51">
        <v>0</v>
      </c>
      <c r="BH135" s="331">
        <f t="shared" si="35"/>
        <v>1</v>
      </c>
      <c r="BI135" s="457">
        <f t="shared" si="36"/>
        <v>1</v>
      </c>
      <c r="BJ135" s="332">
        <f t="shared" si="37"/>
        <v>1</v>
      </c>
      <c r="BK135" s="457">
        <f t="shared" si="38"/>
        <v>1</v>
      </c>
      <c r="BL135" s="332">
        <f t="shared" si="39"/>
        <v>0.83</v>
      </c>
      <c r="BM135" s="457">
        <f t="shared" si="40"/>
        <v>0.83</v>
      </c>
      <c r="BN135" s="332">
        <f t="shared" si="41"/>
        <v>0</v>
      </c>
      <c r="BO135" s="457">
        <f t="shared" si="42"/>
        <v>0</v>
      </c>
      <c r="BP135" s="686">
        <f t="shared" si="43"/>
        <v>0.70750000000000002</v>
      </c>
      <c r="BQ135" s="457">
        <f t="shared" si="44"/>
        <v>0.70750000000000002</v>
      </c>
      <c r="BR135" s="634">
        <f t="shared" si="45"/>
        <v>0.70750000000000002</v>
      </c>
      <c r="BS135" s="62">
        <v>0</v>
      </c>
      <c r="BT135" s="92">
        <v>0</v>
      </c>
      <c r="BU135" s="92">
        <v>0</v>
      </c>
      <c r="BV135" s="148" t="str">
        <f t="shared" si="48"/>
        <v xml:space="preserve"> -</v>
      </c>
      <c r="BW135" s="385" t="str">
        <f t="shared" si="49"/>
        <v xml:space="preserve"> -</v>
      </c>
      <c r="BX135" s="62">
        <v>56320</v>
      </c>
      <c r="BY135" s="92">
        <v>56320</v>
      </c>
      <c r="BZ135" s="92">
        <v>0</v>
      </c>
      <c r="CA135" s="148">
        <f t="shared" si="50"/>
        <v>1</v>
      </c>
      <c r="CB135" s="385" t="str">
        <f t="shared" si="51"/>
        <v xml:space="preserve"> -</v>
      </c>
      <c r="CC135" s="63">
        <v>0</v>
      </c>
      <c r="CD135" s="92">
        <v>0</v>
      </c>
      <c r="CE135" s="92">
        <v>0</v>
      </c>
      <c r="CF135" s="148" t="str">
        <f t="shared" si="52"/>
        <v xml:space="preserve"> -</v>
      </c>
      <c r="CG135" s="385" t="str">
        <f t="shared" si="53"/>
        <v xml:space="preserve"> -</v>
      </c>
      <c r="CH135" s="62">
        <v>0</v>
      </c>
      <c r="CI135" s="92">
        <v>0</v>
      </c>
      <c r="CJ135" s="92">
        <v>0</v>
      </c>
      <c r="CK135" s="148" t="str">
        <f t="shared" si="54"/>
        <v xml:space="preserve"> -</v>
      </c>
      <c r="CL135" s="385" t="str">
        <f t="shared" si="55"/>
        <v xml:space="preserve"> -</v>
      </c>
      <c r="CM135" s="526">
        <f t="shared" si="56"/>
        <v>56320</v>
      </c>
      <c r="CN135" s="527">
        <f t="shared" si="57"/>
        <v>56320</v>
      </c>
      <c r="CO135" s="527">
        <f t="shared" si="58"/>
        <v>0</v>
      </c>
      <c r="CP135" s="513">
        <f t="shared" si="59"/>
        <v>1</v>
      </c>
      <c r="CQ135" s="387" t="str">
        <f t="shared" si="60"/>
        <v xml:space="preserve"> -</v>
      </c>
      <c r="CR135" s="593" t="s">
        <v>1220</v>
      </c>
      <c r="CS135" s="390" t="s">
        <v>1252</v>
      </c>
      <c r="CT135" s="103" t="s">
        <v>1973</v>
      </c>
    </row>
    <row r="136" spans="2:98" ht="15" customHeight="1" thickBot="1">
      <c r="B136" s="994"/>
      <c r="C136" s="991"/>
      <c r="D136" s="81"/>
      <c r="E136" s="80"/>
      <c r="F136" s="82"/>
      <c r="G136" s="81"/>
      <c r="H136" s="81"/>
      <c r="I136" s="617"/>
      <c r="J136" s="81"/>
      <c r="K136" s="617"/>
      <c r="L136" s="81"/>
      <c r="M136" s="81"/>
      <c r="N136" s="617"/>
      <c r="O136" s="81"/>
      <c r="P136" s="81"/>
      <c r="Q136" s="617"/>
      <c r="R136" s="81"/>
      <c r="S136" s="81"/>
      <c r="T136" s="617"/>
      <c r="U136" s="81"/>
      <c r="V136" s="81"/>
      <c r="W136" s="620"/>
      <c r="X136" s="13"/>
      <c r="Y136" s="620"/>
      <c r="Z136" s="13"/>
      <c r="AA136" s="620"/>
      <c r="AB136" s="622"/>
      <c r="AC136" s="617"/>
      <c r="AD136" s="358"/>
      <c r="AE136" s="618"/>
      <c r="AF136" s="358"/>
      <c r="AG136" s="618"/>
      <c r="AH136" s="358"/>
      <c r="AI136" s="618"/>
      <c r="AJ136" s="358"/>
      <c r="AK136" s="618"/>
      <c r="AL136" s="358"/>
      <c r="AM136" s="618"/>
      <c r="AN136" s="358"/>
      <c r="AO136" s="81"/>
      <c r="AP136" s="80"/>
      <c r="AQ136" s="82"/>
      <c r="AR136" s="80"/>
      <c r="AS136" s="82"/>
      <c r="AT136" s="81"/>
      <c r="AU136" s="306">
        <v>0</v>
      </c>
      <c r="AV136" s="306">
        <v>0</v>
      </c>
      <c r="AW136" s="358">
        <f>+AVERAGE(AW78:AW135)</f>
        <v>0.18390804597701152</v>
      </c>
      <c r="AX136" s="306">
        <v>0</v>
      </c>
      <c r="AY136" s="358">
        <f t="shared" ref="AY136:BC136" si="80">+AVERAGE(AY78:AY135)</f>
        <v>0.35003831417624515</v>
      </c>
      <c r="AZ136" s="306">
        <v>0</v>
      </c>
      <c r="BA136" s="358">
        <f t="shared" si="80"/>
        <v>0.22130268199233719</v>
      </c>
      <c r="BB136" s="306">
        <v>0</v>
      </c>
      <c r="BC136" s="358">
        <f t="shared" si="80"/>
        <v>0.26199233716475095</v>
      </c>
      <c r="BD136" s="306"/>
      <c r="BE136" s="306"/>
      <c r="BF136" s="306"/>
      <c r="BG136" s="306"/>
      <c r="BH136" s="80"/>
      <c r="BI136" s="555">
        <f t="shared" ref="BI136:BO136" si="81">+AVERAGE(BI78:BI135)</f>
        <v>0.84305555555555556</v>
      </c>
      <c r="BJ136" s="555"/>
      <c r="BK136" s="555">
        <f t="shared" si="81"/>
        <v>0.78133613445378158</v>
      </c>
      <c r="BL136" s="555"/>
      <c r="BM136" s="555">
        <f t="shared" si="81"/>
        <v>0.8626279069767443</v>
      </c>
      <c r="BN136" s="555"/>
      <c r="BO136" s="555">
        <f t="shared" si="81"/>
        <v>0</v>
      </c>
      <c r="BP136" s="661"/>
      <c r="BQ136" s="555">
        <f>+AVERAGE(BQ78:BQ135)</f>
        <v>0.61876860254083477</v>
      </c>
      <c r="BR136" s="637"/>
      <c r="BS136" s="83"/>
      <c r="BT136" s="83"/>
      <c r="BU136" s="83"/>
      <c r="BV136" s="83"/>
      <c r="BW136" s="83"/>
      <c r="BX136" s="83"/>
      <c r="BY136" s="83"/>
      <c r="BZ136" s="83"/>
      <c r="CA136" s="83"/>
      <c r="CB136" s="83"/>
      <c r="CC136" s="83"/>
      <c r="CD136" s="83"/>
      <c r="CE136" s="83"/>
      <c r="CF136" s="83"/>
      <c r="CG136" s="83"/>
      <c r="CH136" s="83"/>
      <c r="CI136" s="83"/>
      <c r="CJ136" s="83"/>
      <c r="CK136" s="83"/>
      <c r="CL136" s="83"/>
      <c r="CM136" s="84"/>
      <c r="CN136" s="84"/>
      <c r="CO136" s="84"/>
      <c r="CP136" s="84"/>
      <c r="CQ136" s="84"/>
      <c r="CR136" s="595"/>
      <c r="CS136" s="80"/>
      <c r="CT136" s="104"/>
    </row>
    <row r="137" spans="2:98" ht="30" customHeight="1">
      <c r="B137" s="994"/>
      <c r="C137" s="990"/>
      <c r="D137" s="943">
        <f>+RESUMEN!J27</f>
        <v>0.83076388888888886</v>
      </c>
      <c r="E137" s="946" t="s">
        <v>240</v>
      </c>
      <c r="F137" s="972" t="s">
        <v>231</v>
      </c>
      <c r="G137" s="974">
        <v>0.5</v>
      </c>
      <c r="H137" s="974">
        <v>0.85</v>
      </c>
      <c r="I137" s="906">
        <f>+H137-G137</f>
        <v>0.35</v>
      </c>
      <c r="J137" s="974">
        <v>0.5</v>
      </c>
      <c r="K137" s="906">
        <f>+J137-G137</f>
        <v>0</v>
      </c>
      <c r="L137" s="907"/>
      <c r="M137" s="974">
        <v>0.65</v>
      </c>
      <c r="N137" s="906">
        <f>+M137-J137</f>
        <v>0.15000000000000002</v>
      </c>
      <c r="O137" s="907"/>
      <c r="P137" s="974">
        <v>0.75</v>
      </c>
      <c r="Q137" s="906">
        <f>+P137-M137</f>
        <v>9.9999999999999978E-2</v>
      </c>
      <c r="R137" s="907"/>
      <c r="S137" s="974">
        <v>0.85</v>
      </c>
      <c r="T137" s="906">
        <f>+S137-P137</f>
        <v>9.9999999999999978E-2</v>
      </c>
      <c r="U137" s="905"/>
      <c r="V137" s="871">
        <v>0.55000000000000004</v>
      </c>
      <c r="W137" s="844">
        <f>+IF(V137=0,0,V137-G137)</f>
        <v>5.0000000000000044E-2</v>
      </c>
      <c r="X137" s="872">
        <v>0.6</v>
      </c>
      <c r="Y137" s="844">
        <f>+IF(X137=0,0,X137-V137)</f>
        <v>4.9999999999999933E-2</v>
      </c>
      <c r="Z137" s="872"/>
      <c r="AA137" s="844">
        <f>+IF(Z137=0,0,Z137-X137)</f>
        <v>0</v>
      </c>
      <c r="AB137" s="846"/>
      <c r="AC137" s="848">
        <f>+IF(AB137=0,0,AB137-Z137)</f>
        <v>0</v>
      </c>
      <c r="AD137" s="801" t="str">
        <f>+IF(K137=0," -",W137/K137)</f>
        <v xml:space="preserve"> -</v>
      </c>
      <c r="AE137" s="785" t="str">
        <f>+IF(K137=0," -",IF(AD137&gt;100%,100%,AD137))</f>
        <v xml:space="preserve"> -</v>
      </c>
      <c r="AF137" s="802">
        <f>+IF(N137=0," -",Y137/N137)</f>
        <v>0.33333333333333282</v>
      </c>
      <c r="AG137" s="785">
        <f>+IF(N137=0," -",IF(AF137&gt;100%,100%,AF137))</f>
        <v>0.33333333333333282</v>
      </c>
      <c r="AH137" s="802">
        <f>+IF(Q137=0," -",AA137/Q137)</f>
        <v>0</v>
      </c>
      <c r="AI137" s="785">
        <f>+IF(Q137=0," -",IF(AH137&gt;100%,100%,AH137))</f>
        <v>0</v>
      </c>
      <c r="AJ137" s="802">
        <f>+IF(T137=0," -",AC137/T137)</f>
        <v>0</v>
      </c>
      <c r="AK137" s="785">
        <f>+IF(T137=0," -",IF(AJ137&gt;100%,100%,AJ137))</f>
        <v>0</v>
      </c>
      <c r="AL137" s="802">
        <f>+SUM(AC137,AA137,Y137,W137)/I137</f>
        <v>0.28571428571428564</v>
      </c>
      <c r="AM137" s="785">
        <f>+IF(AL137&gt;100%,100%,IF(AL137&lt;0%,0%,AL137))</f>
        <v>0.28571428571428564</v>
      </c>
      <c r="AN137" s="786"/>
      <c r="AO137" s="952">
        <f>+RESUMEN!J28</f>
        <v>0.89749999999999996</v>
      </c>
      <c r="AP137" s="941" t="s">
        <v>179</v>
      </c>
      <c r="AQ137" s="245" t="s">
        <v>165</v>
      </c>
      <c r="AR137" s="275">
        <v>2210237</v>
      </c>
      <c r="AS137" s="26" t="s">
        <v>1355</v>
      </c>
      <c r="AT137" s="76">
        <v>0.745</v>
      </c>
      <c r="AU137" s="93">
        <v>1</v>
      </c>
      <c r="AV137" s="93">
        <v>0.3</v>
      </c>
      <c r="AW137" s="412">
        <v>0.25</v>
      </c>
      <c r="AX137" s="93">
        <v>0.2</v>
      </c>
      <c r="AY137" s="412">
        <v>0.25</v>
      </c>
      <c r="AZ137" s="93">
        <v>0.15</v>
      </c>
      <c r="BA137" s="414">
        <v>0.25</v>
      </c>
      <c r="BB137" s="146">
        <v>0.35</v>
      </c>
      <c r="BC137" s="421">
        <v>0.25</v>
      </c>
      <c r="BD137" s="314">
        <v>0.31</v>
      </c>
      <c r="BE137" s="93">
        <v>0.13</v>
      </c>
      <c r="BF137" s="93">
        <v>0.15</v>
      </c>
      <c r="BG137" s="74">
        <v>0</v>
      </c>
      <c r="BH137" s="329">
        <f t="shared" si="35"/>
        <v>1.0333333333333334</v>
      </c>
      <c r="BI137" s="452">
        <f t="shared" si="36"/>
        <v>1</v>
      </c>
      <c r="BJ137" s="330">
        <f t="shared" si="37"/>
        <v>0.65</v>
      </c>
      <c r="BK137" s="452">
        <f t="shared" si="38"/>
        <v>0.65</v>
      </c>
      <c r="BL137" s="330">
        <f t="shared" si="39"/>
        <v>1</v>
      </c>
      <c r="BM137" s="452">
        <f t="shared" si="40"/>
        <v>1</v>
      </c>
      <c r="BN137" s="330">
        <f t="shared" si="41"/>
        <v>0</v>
      </c>
      <c r="BO137" s="452">
        <f t="shared" si="42"/>
        <v>0</v>
      </c>
      <c r="BP137" s="684">
        <f>+SUM(BD137:BG137)/AU137</f>
        <v>0.59</v>
      </c>
      <c r="BQ137" s="452">
        <f t="shared" si="44"/>
        <v>0.59</v>
      </c>
      <c r="BR137" s="632">
        <f t="shared" si="45"/>
        <v>0.59</v>
      </c>
      <c r="BS137" s="52">
        <v>0</v>
      </c>
      <c r="BT137" s="90">
        <v>0</v>
      </c>
      <c r="BU137" s="90">
        <v>0</v>
      </c>
      <c r="BV137" s="146" t="str">
        <f t="shared" si="48"/>
        <v xml:space="preserve"> -</v>
      </c>
      <c r="BW137" s="384" t="str">
        <f t="shared" si="49"/>
        <v xml:space="preserve"> -</v>
      </c>
      <c r="BX137" s="52">
        <v>65000</v>
      </c>
      <c r="BY137" s="90">
        <v>0</v>
      </c>
      <c r="BZ137" s="90">
        <v>0</v>
      </c>
      <c r="CA137" s="146">
        <f t="shared" si="50"/>
        <v>0</v>
      </c>
      <c r="CB137" s="384" t="str">
        <f t="shared" si="51"/>
        <v xml:space="preserve"> -</v>
      </c>
      <c r="CC137" s="53">
        <v>0</v>
      </c>
      <c r="CD137" s="90">
        <v>0</v>
      </c>
      <c r="CE137" s="90">
        <v>0</v>
      </c>
      <c r="CF137" s="146" t="str">
        <f t="shared" si="52"/>
        <v xml:space="preserve"> -</v>
      </c>
      <c r="CG137" s="384" t="str">
        <f t="shared" si="53"/>
        <v xml:space="preserve"> -</v>
      </c>
      <c r="CH137" s="52">
        <v>126000</v>
      </c>
      <c r="CI137" s="90">
        <v>0</v>
      </c>
      <c r="CJ137" s="90">
        <v>0</v>
      </c>
      <c r="CK137" s="146">
        <f t="shared" si="54"/>
        <v>0</v>
      </c>
      <c r="CL137" s="384" t="str">
        <f t="shared" si="55"/>
        <v xml:space="preserve"> -</v>
      </c>
      <c r="CM137" s="521">
        <f t="shared" si="56"/>
        <v>191000</v>
      </c>
      <c r="CN137" s="522">
        <f t="shared" si="57"/>
        <v>0</v>
      </c>
      <c r="CO137" s="522">
        <f t="shared" si="58"/>
        <v>0</v>
      </c>
      <c r="CP137" s="503">
        <f t="shared" si="59"/>
        <v>0</v>
      </c>
      <c r="CQ137" s="384" t="str">
        <f t="shared" si="60"/>
        <v xml:space="preserve"> -</v>
      </c>
      <c r="CR137" s="590" t="s">
        <v>1220</v>
      </c>
      <c r="CS137" s="388" t="s">
        <v>1356</v>
      </c>
      <c r="CT137" s="101" t="s">
        <v>1972</v>
      </c>
    </row>
    <row r="138" spans="2:98" ht="30" customHeight="1">
      <c r="B138" s="994"/>
      <c r="C138" s="990"/>
      <c r="D138" s="944"/>
      <c r="E138" s="947"/>
      <c r="F138" s="956"/>
      <c r="G138" s="858"/>
      <c r="H138" s="858"/>
      <c r="I138" s="900"/>
      <c r="J138" s="858"/>
      <c r="K138" s="900"/>
      <c r="L138" s="901"/>
      <c r="M138" s="858"/>
      <c r="N138" s="900"/>
      <c r="O138" s="901"/>
      <c r="P138" s="858"/>
      <c r="Q138" s="900"/>
      <c r="R138" s="901"/>
      <c r="S138" s="858"/>
      <c r="T138" s="900"/>
      <c r="U138" s="896"/>
      <c r="V138" s="860"/>
      <c r="W138" s="845"/>
      <c r="X138" s="858"/>
      <c r="Y138" s="845"/>
      <c r="Z138" s="858"/>
      <c r="AA138" s="845"/>
      <c r="AB138" s="847"/>
      <c r="AC138" s="831"/>
      <c r="AD138" s="795"/>
      <c r="AE138" s="778"/>
      <c r="AF138" s="788"/>
      <c r="AG138" s="778"/>
      <c r="AH138" s="788"/>
      <c r="AI138" s="778"/>
      <c r="AJ138" s="788"/>
      <c r="AK138" s="778"/>
      <c r="AL138" s="788"/>
      <c r="AM138" s="778"/>
      <c r="AN138" s="780"/>
      <c r="AO138" s="950"/>
      <c r="AP138" s="939"/>
      <c r="AQ138" s="300" t="s">
        <v>166</v>
      </c>
      <c r="AR138" s="276">
        <v>2210237</v>
      </c>
      <c r="AS138" s="27" t="s">
        <v>1357</v>
      </c>
      <c r="AT138" s="43">
        <v>0.44</v>
      </c>
      <c r="AU138" s="85">
        <v>1</v>
      </c>
      <c r="AV138" s="85">
        <v>0.3</v>
      </c>
      <c r="AW138" s="413">
        <v>0.25</v>
      </c>
      <c r="AX138" s="85">
        <v>0.2</v>
      </c>
      <c r="AY138" s="413">
        <v>0.25</v>
      </c>
      <c r="AZ138" s="85">
        <v>0.3</v>
      </c>
      <c r="BA138" s="415">
        <v>0.25</v>
      </c>
      <c r="BB138" s="125">
        <v>0.2</v>
      </c>
      <c r="BC138" s="422">
        <v>0.25</v>
      </c>
      <c r="BD138" s="318">
        <v>0.28999999999999998</v>
      </c>
      <c r="BE138" s="85">
        <v>0</v>
      </c>
      <c r="BF138" s="85">
        <v>1</v>
      </c>
      <c r="BG138" s="71">
        <v>0</v>
      </c>
      <c r="BH138" s="333">
        <f t="shared" si="35"/>
        <v>0.96666666666666667</v>
      </c>
      <c r="BI138" s="453">
        <f t="shared" si="36"/>
        <v>0.96666666666666667</v>
      </c>
      <c r="BJ138" s="334">
        <f t="shared" si="37"/>
        <v>0</v>
      </c>
      <c r="BK138" s="453">
        <f t="shared" si="38"/>
        <v>0</v>
      </c>
      <c r="BL138" s="334">
        <f t="shared" si="39"/>
        <v>3.3333333333333335</v>
      </c>
      <c r="BM138" s="453">
        <f t="shared" si="40"/>
        <v>1</v>
      </c>
      <c r="BN138" s="334">
        <f t="shared" si="41"/>
        <v>0</v>
      </c>
      <c r="BO138" s="453">
        <f t="shared" si="42"/>
        <v>0</v>
      </c>
      <c r="BP138" s="685">
        <f>+SUM(BD138:BG138)/AU138</f>
        <v>1.29</v>
      </c>
      <c r="BQ138" s="453">
        <f t="shared" si="44"/>
        <v>1</v>
      </c>
      <c r="BR138" s="633">
        <f t="shared" si="45"/>
        <v>1</v>
      </c>
      <c r="BS138" s="54">
        <v>0</v>
      </c>
      <c r="BT138" s="60">
        <v>0</v>
      </c>
      <c r="BU138" s="60">
        <v>0</v>
      </c>
      <c r="BV138" s="125" t="str">
        <f t="shared" si="48"/>
        <v xml:space="preserve"> -</v>
      </c>
      <c r="BW138" s="378" t="str">
        <f t="shared" si="49"/>
        <v xml:space="preserve"> -</v>
      </c>
      <c r="BX138" s="54">
        <v>35000</v>
      </c>
      <c r="BY138" s="60">
        <v>0</v>
      </c>
      <c r="BZ138" s="60">
        <v>0</v>
      </c>
      <c r="CA138" s="125">
        <f t="shared" si="50"/>
        <v>0</v>
      </c>
      <c r="CB138" s="378" t="str">
        <f t="shared" si="51"/>
        <v xml:space="preserve"> -</v>
      </c>
      <c r="CC138" s="55">
        <v>0</v>
      </c>
      <c r="CD138" s="60">
        <v>0</v>
      </c>
      <c r="CE138" s="60">
        <v>0</v>
      </c>
      <c r="CF138" s="125" t="str">
        <f t="shared" si="52"/>
        <v xml:space="preserve"> -</v>
      </c>
      <c r="CG138" s="378" t="str">
        <f t="shared" si="53"/>
        <v xml:space="preserve"> -</v>
      </c>
      <c r="CH138" s="54">
        <v>118000</v>
      </c>
      <c r="CI138" s="60">
        <v>0</v>
      </c>
      <c r="CJ138" s="60">
        <v>0</v>
      </c>
      <c r="CK138" s="125">
        <f t="shared" si="54"/>
        <v>0</v>
      </c>
      <c r="CL138" s="378" t="str">
        <f t="shared" si="55"/>
        <v xml:space="preserve"> -</v>
      </c>
      <c r="CM138" s="517">
        <f t="shared" si="56"/>
        <v>153000</v>
      </c>
      <c r="CN138" s="518">
        <f t="shared" si="57"/>
        <v>0</v>
      </c>
      <c r="CO138" s="518">
        <f t="shared" si="58"/>
        <v>0</v>
      </c>
      <c r="CP138" s="504">
        <f t="shared" si="59"/>
        <v>0</v>
      </c>
      <c r="CQ138" s="378" t="str">
        <f t="shared" si="60"/>
        <v xml:space="preserve"> -</v>
      </c>
      <c r="CR138" s="591" t="s">
        <v>1220</v>
      </c>
      <c r="CS138" s="389" t="s">
        <v>1356</v>
      </c>
      <c r="CT138" s="102" t="s">
        <v>1972</v>
      </c>
    </row>
    <row r="139" spans="2:98" ht="30" customHeight="1">
      <c r="B139" s="994"/>
      <c r="C139" s="990"/>
      <c r="D139" s="944"/>
      <c r="E139" s="947"/>
      <c r="F139" s="956"/>
      <c r="G139" s="858"/>
      <c r="H139" s="858"/>
      <c r="I139" s="900"/>
      <c r="J139" s="858"/>
      <c r="K139" s="900"/>
      <c r="L139" s="901"/>
      <c r="M139" s="858"/>
      <c r="N139" s="900"/>
      <c r="O139" s="901"/>
      <c r="P139" s="858"/>
      <c r="Q139" s="900"/>
      <c r="R139" s="901"/>
      <c r="S139" s="858"/>
      <c r="T139" s="900"/>
      <c r="U139" s="896"/>
      <c r="V139" s="860"/>
      <c r="W139" s="845"/>
      <c r="X139" s="858"/>
      <c r="Y139" s="845"/>
      <c r="Z139" s="858"/>
      <c r="AA139" s="845"/>
      <c r="AB139" s="847"/>
      <c r="AC139" s="831"/>
      <c r="AD139" s="795"/>
      <c r="AE139" s="778"/>
      <c r="AF139" s="788"/>
      <c r="AG139" s="778"/>
      <c r="AH139" s="788"/>
      <c r="AI139" s="778"/>
      <c r="AJ139" s="788"/>
      <c r="AK139" s="778"/>
      <c r="AL139" s="788"/>
      <c r="AM139" s="778"/>
      <c r="AN139" s="780"/>
      <c r="AO139" s="950"/>
      <c r="AP139" s="939"/>
      <c r="AQ139" s="300" t="s">
        <v>167</v>
      </c>
      <c r="AR139" s="276">
        <v>2210237</v>
      </c>
      <c r="AS139" s="27" t="s">
        <v>1358</v>
      </c>
      <c r="AT139" s="43">
        <v>0.43</v>
      </c>
      <c r="AU139" s="85">
        <v>1</v>
      </c>
      <c r="AV139" s="85">
        <v>0.3</v>
      </c>
      <c r="AW139" s="413">
        <v>0.25</v>
      </c>
      <c r="AX139" s="85">
        <v>0.2</v>
      </c>
      <c r="AY139" s="413">
        <v>0.25</v>
      </c>
      <c r="AZ139" s="85">
        <v>0.2</v>
      </c>
      <c r="BA139" s="415">
        <v>0.25</v>
      </c>
      <c r="BB139" s="125">
        <v>0.3</v>
      </c>
      <c r="BC139" s="422">
        <v>0.25</v>
      </c>
      <c r="BD139" s="318">
        <v>0.37</v>
      </c>
      <c r="BE139" s="85">
        <v>0.13</v>
      </c>
      <c r="BF139" s="85">
        <v>8</v>
      </c>
      <c r="BG139" s="71">
        <v>0</v>
      </c>
      <c r="BH139" s="333">
        <f t="shared" si="35"/>
        <v>1.2333333333333334</v>
      </c>
      <c r="BI139" s="453">
        <f t="shared" si="36"/>
        <v>1</v>
      </c>
      <c r="BJ139" s="334">
        <f t="shared" si="37"/>
        <v>0.65</v>
      </c>
      <c r="BK139" s="453">
        <f t="shared" si="38"/>
        <v>0.65</v>
      </c>
      <c r="BL139" s="334">
        <f t="shared" si="39"/>
        <v>40</v>
      </c>
      <c r="BM139" s="453">
        <f t="shared" si="40"/>
        <v>1</v>
      </c>
      <c r="BN139" s="334">
        <f t="shared" si="41"/>
        <v>0</v>
      </c>
      <c r="BO139" s="453">
        <f t="shared" si="42"/>
        <v>0</v>
      </c>
      <c r="BP139" s="685">
        <f t="shared" ref="BP139:BP140" si="82">+SUM(BD139:BG139)/AU139</f>
        <v>8.5</v>
      </c>
      <c r="BQ139" s="453">
        <f t="shared" si="44"/>
        <v>1</v>
      </c>
      <c r="BR139" s="633">
        <f t="shared" si="45"/>
        <v>1</v>
      </c>
      <c r="BS139" s="54">
        <v>0</v>
      </c>
      <c r="BT139" s="60">
        <v>0</v>
      </c>
      <c r="BU139" s="60">
        <v>0</v>
      </c>
      <c r="BV139" s="125" t="str">
        <f t="shared" si="48"/>
        <v xml:space="preserve"> -</v>
      </c>
      <c r="BW139" s="378" t="str">
        <f t="shared" si="49"/>
        <v xml:space="preserve"> -</v>
      </c>
      <c r="BX139" s="54">
        <v>0</v>
      </c>
      <c r="BY139" s="60">
        <v>0</v>
      </c>
      <c r="BZ139" s="60">
        <v>0</v>
      </c>
      <c r="CA139" s="125" t="str">
        <f t="shared" si="50"/>
        <v xml:space="preserve"> -</v>
      </c>
      <c r="CB139" s="378" t="str">
        <f t="shared" si="51"/>
        <v xml:space="preserve"> -</v>
      </c>
      <c r="CC139" s="55">
        <v>0</v>
      </c>
      <c r="CD139" s="60">
        <v>0</v>
      </c>
      <c r="CE139" s="60">
        <v>0</v>
      </c>
      <c r="CF139" s="125" t="str">
        <f t="shared" si="52"/>
        <v xml:space="preserve"> -</v>
      </c>
      <c r="CG139" s="378" t="str">
        <f t="shared" si="53"/>
        <v xml:space="preserve"> -</v>
      </c>
      <c r="CH139" s="54">
        <v>0</v>
      </c>
      <c r="CI139" s="60">
        <v>0</v>
      </c>
      <c r="CJ139" s="60">
        <v>0</v>
      </c>
      <c r="CK139" s="125" t="str">
        <f t="shared" si="54"/>
        <v xml:space="preserve"> -</v>
      </c>
      <c r="CL139" s="378" t="str">
        <f t="shared" si="55"/>
        <v xml:space="preserve"> -</v>
      </c>
      <c r="CM139" s="515">
        <f t="shared" si="56"/>
        <v>0</v>
      </c>
      <c r="CN139" s="516">
        <f t="shared" si="57"/>
        <v>0</v>
      </c>
      <c r="CO139" s="516">
        <f t="shared" si="58"/>
        <v>0</v>
      </c>
      <c r="CP139" s="506" t="str">
        <f t="shared" si="59"/>
        <v xml:space="preserve"> -</v>
      </c>
      <c r="CQ139" s="377" t="str">
        <f t="shared" si="60"/>
        <v xml:space="preserve"> -</v>
      </c>
      <c r="CR139" s="591" t="s">
        <v>1220</v>
      </c>
      <c r="CS139" s="389" t="s">
        <v>1356</v>
      </c>
      <c r="CT139" s="102" t="s">
        <v>1972</v>
      </c>
    </row>
    <row r="140" spans="2:98" ht="30" customHeight="1" thickBot="1">
      <c r="B140" s="994"/>
      <c r="C140" s="990"/>
      <c r="D140" s="944"/>
      <c r="E140" s="947"/>
      <c r="F140" s="956"/>
      <c r="G140" s="858"/>
      <c r="H140" s="858"/>
      <c r="I140" s="900"/>
      <c r="J140" s="858"/>
      <c r="K140" s="900"/>
      <c r="L140" s="901"/>
      <c r="M140" s="858"/>
      <c r="N140" s="900"/>
      <c r="O140" s="901"/>
      <c r="P140" s="858"/>
      <c r="Q140" s="900"/>
      <c r="R140" s="901"/>
      <c r="S140" s="858"/>
      <c r="T140" s="900"/>
      <c r="U140" s="896"/>
      <c r="V140" s="860"/>
      <c r="W140" s="845"/>
      <c r="X140" s="858"/>
      <c r="Y140" s="845"/>
      <c r="Z140" s="858"/>
      <c r="AA140" s="845"/>
      <c r="AB140" s="847"/>
      <c r="AC140" s="831"/>
      <c r="AD140" s="795"/>
      <c r="AE140" s="778"/>
      <c r="AF140" s="788"/>
      <c r="AG140" s="778"/>
      <c r="AH140" s="788"/>
      <c r="AI140" s="778"/>
      <c r="AJ140" s="788"/>
      <c r="AK140" s="778"/>
      <c r="AL140" s="788"/>
      <c r="AM140" s="778"/>
      <c r="AN140" s="780"/>
      <c r="AO140" s="953"/>
      <c r="AP140" s="942"/>
      <c r="AQ140" s="302" t="s">
        <v>168</v>
      </c>
      <c r="AR140" s="253">
        <v>2210237</v>
      </c>
      <c r="AS140" s="30" t="s">
        <v>1359</v>
      </c>
      <c r="AT140" s="68">
        <v>0.15</v>
      </c>
      <c r="AU140" s="109">
        <v>1</v>
      </c>
      <c r="AV140" s="109">
        <v>0.3</v>
      </c>
      <c r="AW140" s="423">
        <v>0.25</v>
      </c>
      <c r="AX140" s="109">
        <v>0.2</v>
      </c>
      <c r="AY140" s="423">
        <v>0.25</v>
      </c>
      <c r="AZ140" s="109">
        <v>0.3</v>
      </c>
      <c r="BA140" s="424">
        <v>0.25</v>
      </c>
      <c r="BB140" s="148">
        <v>0.2</v>
      </c>
      <c r="BC140" s="425">
        <v>0.25</v>
      </c>
      <c r="BD140" s="315">
        <v>0.3</v>
      </c>
      <c r="BE140" s="109">
        <v>0.55000000000000004</v>
      </c>
      <c r="BF140" s="109">
        <v>1</v>
      </c>
      <c r="BG140" s="73">
        <v>0</v>
      </c>
      <c r="BH140" s="331">
        <f t="shared" ref="BH140:BH181" si="83">IF(AV140=0," -",BD140/AV140)</f>
        <v>1</v>
      </c>
      <c r="BI140" s="457">
        <f t="shared" ref="BI140:BI181" si="84">IF(AV140=0," -",IF(BH140&gt;100%,100%,BH140))</f>
        <v>1</v>
      </c>
      <c r="BJ140" s="332">
        <f t="shared" ref="BJ140:BJ181" si="85">IF(AX140=0," -",BE140/AX140)</f>
        <v>2.75</v>
      </c>
      <c r="BK140" s="457">
        <f t="shared" ref="BK140:BK181" si="86">IF(AX140=0," -",IF(BJ140&gt;100%,100%,BJ140))</f>
        <v>1</v>
      </c>
      <c r="BL140" s="332">
        <f t="shared" ref="BL140:BL181" si="87">IF(AZ140=0," -",BF140/AZ140)</f>
        <v>3.3333333333333335</v>
      </c>
      <c r="BM140" s="457">
        <f t="shared" ref="BM140:BM181" si="88">IF(AZ140=0," -",IF(BL140&gt;100%,100%,BL140))</f>
        <v>1</v>
      </c>
      <c r="BN140" s="332">
        <f t="shared" ref="BN140:BN181" si="89">IF(BB140=0," -",BG140/BB140)</f>
        <v>0</v>
      </c>
      <c r="BO140" s="457">
        <f t="shared" ref="BO140:BO181" si="90">IF(BB140=0," -",IF(BN140&gt;100%,100%,BN140))</f>
        <v>0</v>
      </c>
      <c r="BP140" s="685">
        <f t="shared" si="82"/>
        <v>1.85</v>
      </c>
      <c r="BQ140" s="457">
        <f t="shared" ref="BQ140:BQ181" si="91">+IF(BP140&gt;100%,100%,BP140)</f>
        <v>1</v>
      </c>
      <c r="BR140" s="634">
        <f t="shared" ref="BR140:BR181" si="92">+BQ140</f>
        <v>1</v>
      </c>
      <c r="BS140" s="62">
        <v>0</v>
      </c>
      <c r="BT140" s="92">
        <v>0</v>
      </c>
      <c r="BU140" s="92">
        <v>0</v>
      </c>
      <c r="BV140" s="148" t="str">
        <f t="shared" si="48"/>
        <v xml:space="preserve"> -</v>
      </c>
      <c r="BW140" s="385" t="str">
        <f t="shared" si="49"/>
        <v xml:space="preserve"> -</v>
      </c>
      <c r="BX140" s="62">
        <v>0</v>
      </c>
      <c r="BY140" s="92">
        <v>0</v>
      </c>
      <c r="BZ140" s="92">
        <v>0</v>
      </c>
      <c r="CA140" s="148" t="str">
        <f t="shared" si="50"/>
        <v xml:space="preserve"> -</v>
      </c>
      <c r="CB140" s="385" t="str">
        <f t="shared" si="51"/>
        <v xml:space="preserve"> -</v>
      </c>
      <c r="CC140" s="63">
        <v>0</v>
      </c>
      <c r="CD140" s="92">
        <v>0</v>
      </c>
      <c r="CE140" s="92">
        <v>0</v>
      </c>
      <c r="CF140" s="148" t="str">
        <f t="shared" si="52"/>
        <v xml:space="preserve"> -</v>
      </c>
      <c r="CG140" s="385" t="str">
        <f t="shared" si="53"/>
        <v xml:space="preserve"> -</v>
      </c>
      <c r="CH140" s="62">
        <v>240000</v>
      </c>
      <c r="CI140" s="92">
        <v>0</v>
      </c>
      <c r="CJ140" s="92">
        <v>0</v>
      </c>
      <c r="CK140" s="148">
        <f t="shared" si="54"/>
        <v>0</v>
      </c>
      <c r="CL140" s="385" t="str">
        <f t="shared" si="55"/>
        <v xml:space="preserve"> -</v>
      </c>
      <c r="CM140" s="523">
        <f t="shared" si="56"/>
        <v>240000</v>
      </c>
      <c r="CN140" s="524">
        <f t="shared" si="57"/>
        <v>0</v>
      </c>
      <c r="CO140" s="524">
        <f t="shared" si="58"/>
        <v>0</v>
      </c>
      <c r="CP140" s="505">
        <f t="shared" si="59"/>
        <v>0</v>
      </c>
      <c r="CQ140" s="385" t="str">
        <f t="shared" si="60"/>
        <v xml:space="preserve"> -</v>
      </c>
      <c r="CR140" s="593" t="s">
        <v>1220</v>
      </c>
      <c r="CS140" s="390" t="s">
        <v>1356</v>
      </c>
      <c r="CT140" s="107" t="s">
        <v>1972</v>
      </c>
    </row>
    <row r="141" spans="2:98" ht="30" customHeight="1">
      <c r="B141" s="994"/>
      <c r="C141" s="990"/>
      <c r="D141" s="944"/>
      <c r="E141" s="947"/>
      <c r="F141" s="956"/>
      <c r="G141" s="858"/>
      <c r="H141" s="858"/>
      <c r="I141" s="844"/>
      <c r="J141" s="858"/>
      <c r="K141" s="844"/>
      <c r="L141" s="872"/>
      <c r="M141" s="858"/>
      <c r="N141" s="844"/>
      <c r="O141" s="872"/>
      <c r="P141" s="858"/>
      <c r="Q141" s="844"/>
      <c r="R141" s="872"/>
      <c r="S141" s="858"/>
      <c r="T141" s="844"/>
      <c r="U141" s="899"/>
      <c r="V141" s="861"/>
      <c r="W141" s="845"/>
      <c r="X141" s="858"/>
      <c r="Y141" s="845"/>
      <c r="Z141" s="858"/>
      <c r="AA141" s="845"/>
      <c r="AB141" s="847"/>
      <c r="AC141" s="832"/>
      <c r="AD141" s="800"/>
      <c r="AE141" s="781"/>
      <c r="AF141" s="789"/>
      <c r="AG141" s="781"/>
      <c r="AH141" s="789"/>
      <c r="AI141" s="781"/>
      <c r="AJ141" s="789"/>
      <c r="AK141" s="781"/>
      <c r="AL141" s="789"/>
      <c r="AM141" s="781"/>
      <c r="AN141" s="782"/>
      <c r="AO141" s="949">
        <f>+RESUMEN!J29</f>
        <v>0.8</v>
      </c>
      <c r="AP141" s="938" t="s">
        <v>180</v>
      </c>
      <c r="AQ141" s="248" t="s">
        <v>169</v>
      </c>
      <c r="AR141" s="285" t="s">
        <v>1217</v>
      </c>
      <c r="AS141" s="28" t="s">
        <v>1360</v>
      </c>
      <c r="AT141" s="41">
        <v>8</v>
      </c>
      <c r="AU141" s="59">
        <v>8</v>
      </c>
      <c r="AV141" s="59">
        <v>8</v>
      </c>
      <c r="AW141" s="419">
        <v>0.25</v>
      </c>
      <c r="AX141" s="59">
        <v>8</v>
      </c>
      <c r="AY141" s="419">
        <v>0.25</v>
      </c>
      <c r="AZ141" s="59">
        <v>8</v>
      </c>
      <c r="BA141" s="420">
        <v>0.25</v>
      </c>
      <c r="BB141" s="48">
        <v>8</v>
      </c>
      <c r="BC141" s="420">
        <v>0.25</v>
      </c>
      <c r="BD141" s="52">
        <v>8</v>
      </c>
      <c r="BE141" s="90">
        <v>8</v>
      </c>
      <c r="BF141" s="90">
        <v>10252</v>
      </c>
      <c r="BG141" s="69">
        <v>0</v>
      </c>
      <c r="BH141" s="458">
        <f t="shared" si="83"/>
        <v>1</v>
      </c>
      <c r="BI141" s="459">
        <f t="shared" si="84"/>
        <v>1</v>
      </c>
      <c r="BJ141" s="460">
        <f t="shared" si="85"/>
        <v>1</v>
      </c>
      <c r="BK141" s="459">
        <f t="shared" si="86"/>
        <v>1</v>
      </c>
      <c r="BL141" s="460">
        <f t="shared" si="87"/>
        <v>1281.5</v>
      </c>
      <c r="BM141" s="459">
        <f t="shared" si="88"/>
        <v>1</v>
      </c>
      <c r="BN141" s="460">
        <f t="shared" si="89"/>
        <v>0</v>
      </c>
      <c r="BO141" s="459">
        <f t="shared" si="90"/>
        <v>0</v>
      </c>
      <c r="BP141" s="687">
        <f t="shared" ref="BP141:BP170" si="93">+AVERAGE(BD141:BG141)/AU141</f>
        <v>320.875</v>
      </c>
      <c r="BQ141" s="459">
        <f t="shared" si="91"/>
        <v>1</v>
      </c>
      <c r="BR141" s="635">
        <f t="shared" si="92"/>
        <v>1</v>
      </c>
      <c r="BS141" s="61">
        <v>0</v>
      </c>
      <c r="BT141" s="59">
        <v>0</v>
      </c>
      <c r="BU141" s="59">
        <v>0</v>
      </c>
      <c r="BV141" s="145" t="str">
        <f t="shared" ref="BV141:BV181" si="94">IF(BS141=0," -",BT141/BS141)</f>
        <v xml:space="preserve"> -</v>
      </c>
      <c r="BW141" s="377" t="str">
        <f t="shared" ref="BW141:BW181" si="95">IF(BU141=0," -",IF(BT141=0,100%,BU141/BT141))</f>
        <v xml:space="preserve"> -</v>
      </c>
      <c r="BX141" s="58">
        <v>0</v>
      </c>
      <c r="BY141" s="59">
        <v>0</v>
      </c>
      <c r="BZ141" s="59">
        <v>0</v>
      </c>
      <c r="CA141" s="145" t="str">
        <f t="shared" ref="CA141:CA181" si="96">IF(BX141=0," -",BY141/BX141)</f>
        <v xml:space="preserve"> -</v>
      </c>
      <c r="CB141" s="377" t="str">
        <f t="shared" ref="CB141:CB181" si="97">IF(BZ141=0," -",IF(BY141=0,100%,BZ141/BY141))</f>
        <v xml:space="preserve"> -</v>
      </c>
      <c r="CC141" s="61">
        <v>0</v>
      </c>
      <c r="CD141" s="59">
        <v>0</v>
      </c>
      <c r="CE141" s="59">
        <v>0</v>
      </c>
      <c r="CF141" s="145" t="str">
        <f t="shared" ref="CF141:CF181" si="98">IF(CC141=0," -",CD141/CC141)</f>
        <v xml:space="preserve"> -</v>
      </c>
      <c r="CG141" s="377" t="str">
        <f t="shared" ref="CG141:CG181" si="99">IF(CE141=0," -",IF(CD141=0,100%,CE141/CD141))</f>
        <v xml:space="preserve"> -</v>
      </c>
      <c r="CH141" s="58">
        <v>0</v>
      </c>
      <c r="CI141" s="59">
        <v>0</v>
      </c>
      <c r="CJ141" s="59">
        <v>0</v>
      </c>
      <c r="CK141" s="145" t="str">
        <f t="shared" ref="CK141:CK181" si="100">IF(CH141=0," -",CI141/CH141)</f>
        <v xml:space="preserve"> -</v>
      </c>
      <c r="CL141" s="377" t="str">
        <f t="shared" ref="CL141:CL181" si="101">IF(CJ141=0," -",IF(CI141=0,100%,CJ141/CI141))</f>
        <v xml:space="preserve"> -</v>
      </c>
      <c r="CM141" s="515">
        <f t="shared" ref="CM141:CM181" si="102">+BS141+BX141+CC141+CH141</f>
        <v>0</v>
      </c>
      <c r="CN141" s="516">
        <f t="shared" ref="CN141:CN181" si="103">+BT141+BY141+CD141+CI141</f>
        <v>0</v>
      </c>
      <c r="CO141" s="516">
        <f t="shared" ref="CO141:CO181" si="104">+BU141+BZ141+CE141+CJ141</f>
        <v>0</v>
      </c>
      <c r="CP141" s="506" t="str">
        <f t="shared" ref="CP141:CP181" si="105">IF(CM141=0," -",CN141/CM141)</f>
        <v xml:space="preserve"> -</v>
      </c>
      <c r="CQ141" s="377" t="str">
        <f t="shared" ref="CQ141:CQ181" si="106">IF(CO141=0," -",IF(CN141=0,100%,CO141/CN141))</f>
        <v xml:space="preserve"> -</v>
      </c>
      <c r="CR141" s="594" t="s">
        <v>1339</v>
      </c>
      <c r="CS141" s="372" t="s">
        <v>1356</v>
      </c>
      <c r="CT141" s="101" t="s">
        <v>1972</v>
      </c>
    </row>
    <row r="142" spans="2:98" ht="30" customHeight="1">
      <c r="B142" s="994"/>
      <c r="C142" s="990"/>
      <c r="D142" s="944"/>
      <c r="E142" s="947"/>
      <c r="F142" s="956" t="s">
        <v>232</v>
      </c>
      <c r="G142" s="840">
        <v>0</v>
      </c>
      <c r="H142" s="840">
        <v>10000</v>
      </c>
      <c r="I142" s="839">
        <f>+H142-G142</f>
        <v>10000</v>
      </c>
      <c r="J142" s="840">
        <v>2500</v>
      </c>
      <c r="K142" s="839">
        <f>+J142-G142</f>
        <v>2500</v>
      </c>
      <c r="L142" s="841"/>
      <c r="M142" s="840">
        <v>5000</v>
      </c>
      <c r="N142" s="839">
        <f>+M142-K142</f>
        <v>2500</v>
      </c>
      <c r="O142" s="841"/>
      <c r="P142" s="840">
        <v>7500</v>
      </c>
      <c r="Q142" s="839">
        <f>+P142-M142</f>
        <v>2500</v>
      </c>
      <c r="R142" s="841"/>
      <c r="S142" s="840">
        <v>10000</v>
      </c>
      <c r="T142" s="839">
        <f>+S142-P142</f>
        <v>2500</v>
      </c>
      <c r="U142" s="885"/>
      <c r="V142" s="855">
        <v>78965</v>
      </c>
      <c r="W142" s="825">
        <f>+IF(V142=0,0,V142-G142)</f>
        <v>78965</v>
      </c>
      <c r="X142" s="840">
        <v>84119</v>
      </c>
      <c r="Y142" s="825">
        <f>+IF(X142=0,0,X142-V142)</f>
        <v>5154</v>
      </c>
      <c r="Z142" s="840"/>
      <c r="AA142" s="825">
        <f>+IF(Z142=0,0,Z142-X142)</f>
        <v>0</v>
      </c>
      <c r="AB142" s="827"/>
      <c r="AC142" s="834">
        <f>+IF(AB142=0,0,AB142-Z142)</f>
        <v>0</v>
      </c>
      <c r="AD142" s="794">
        <f>+IF(K142=0," -",W142/K142)</f>
        <v>31.585999999999999</v>
      </c>
      <c r="AE142" s="777">
        <f>+IF(K142=0," -",IF(AD142&gt;100%,100%,AD142))</f>
        <v>1</v>
      </c>
      <c r="AF142" s="787">
        <f>+IF(N142=0," -",Y142/N142)</f>
        <v>2.0615999999999999</v>
      </c>
      <c r="AG142" s="777">
        <f>+IF(N142=0," -",IF(AF142&gt;100%,100%,AF142))</f>
        <v>1</v>
      </c>
      <c r="AH142" s="787">
        <f>+IF(Q142=0," -",AA142/Q142)</f>
        <v>0</v>
      </c>
      <c r="AI142" s="777">
        <f>+IF(Q142=0," -",IF(AH142&gt;100%,100%,AH142))</f>
        <v>0</v>
      </c>
      <c r="AJ142" s="787">
        <f>+IF(T142=0," -",AC142/T142)</f>
        <v>0</v>
      </c>
      <c r="AK142" s="777">
        <f>+IF(T142=0," -",IF(AJ142&gt;100%,100%,AJ142))</f>
        <v>0</v>
      </c>
      <c r="AL142" s="787">
        <f>+SUM(AC142,AA142,Y142,W142)/I142</f>
        <v>8.4118999999999993</v>
      </c>
      <c r="AM142" s="777">
        <f>+IF(AL142&gt;100%,100%,IF(AL142&lt;0%,0%,AL142))</f>
        <v>1</v>
      </c>
      <c r="AN142" s="779"/>
      <c r="AO142" s="950"/>
      <c r="AP142" s="939"/>
      <c r="AQ142" s="230" t="s">
        <v>170</v>
      </c>
      <c r="AR142" s="231" t="s">
        <v>1217</v>
      </c>
      <c r="AS142" s="27" t="s">
        <v>1361</v>
      </c>
      <c r="AT142" s="40">
        <v>1</v>
      </c>
      <c r="AU142" s="60">
        <v>1</v>
      </c>
      <c r="AV142" s="60">
        <v>1</v>
      </c>
      <c r="AW142" s="413">
        <v>0.25</v>
      </c>
      <c r="AX142" s="60">
        <v>1</v>
      </c>
      <c r="AY142" s="413">
        <v>0.25</v>
      </c>
      <c r="AZ142" s="60">
        <v>1</v>
      </c>
      <c r="BA142" s="415">
        <v>0.25</v>
      </c>
      <c r="BB142" s="47">
        <v>1</v>
      </c>
      <c r="BC142" s="415">
        <v>0.25</v>
      </c>
      <c r="BD142" s="54">
        <v>1</v>
      </c>
      <c r="BE142" s="60">
        <v>1</v>
      </c>
      <c r="BF142" s="60">
        <v>79315</v>
      </c>
      <c r="BG142" s="49">
        <v>0</v>
      </c>
      <c r="BH142" s="333">
        <f t="shared" si="83"/>
        <v>1</v>
      </c>
      <c r="BI142" s="453">
        <f t="shared" si="84"/>
        <v>1</v>
      </c>
      <c r="BJ142" s="334">
        <f t="shared" si="85"/>
        <v>1</v>
      </c>
      <c r="BK142" s="453">
        <f t="shared" si="86"/>
        <v>1</v>
      </c>
      <c r="BL142" s="334">
        <f t="shared" si="87"/>
        <v>79315</v>
      </c>
      <c r="BM142" s="453">
        <f t="shared" si="88"/>
        <v>1</v>
      </c>
      <c r="BN142" s="334">
        <f t="shared" si="89"/>
        <v>0</v>
      </c>
      <c r="BO142" s="453">
        <f t="shared" si="90"/>
        <v>0</v>
      </c>
      <c r="BP142" s="685">
        <f t="shared" si="93"/>
        <v>19829.25</v>
      </c>
      <c r="BQ142" s="453">
        <f t="shared" si="91"/>
        <v>1</v>
      </c>
      <c r="BR142" s="633">
        <f t="shared" si="92"/>
        <v>1</v>
      </c>
      <c r="BS142" s="55">
        <v>0</v>
      </c>
      <c r="BT142" s="60">
        <v>0</v>
      </c>
      <c r="BU142" s="60">
        <v>0</v>
      </c>
      <c r="BV142" s="125" t="str">
        <f t="shared" si="94"/>
        <v xml:space="preserve"> -</v>
      </c>
      <c r="BW142" s="378" t="str">
        <f t="shared" si="95"/>
        <v xml:space="preserve"> -</v>
      </c>
      <c r="BX142" s="54">
        <v>0</v>
      </c>
      <c r="BY142" s="60">
        <v>0</v>
      </c>
      <c r="BZ142" s="60">
        <v>0</v>
      </c>
      <c r="CA142" s="125" t="str">
        <f t="shared" si="96"/>
        <v xml:space="preserve"> -</v>
      </c>
      <c r="CB142" s="378" t="str">
        <f t="shared" si="97"/>
        <v xml:space="preserve"> -</v>
      </c>
      <c r="CC142" s="55">
        <v>0</v>
      </c>
      <c r="CD142" s="60">
        <v>0</v>
      </c>
      <c r="CE142" s="60">
        <v>0</v>
      </c>
      <c r="CF142" s="125" t="str">
        <f t="shared" si="98"/>
        <v xml:space="preserve"> -</v>
      </c>
      <c r="CG142" s="378" t="str">
        <f t="shared" si="99"/>
        <v xml:space="preserve"> -</v>
      </c>
      <c r="CH142" s="54">
        <v>0</v>
      </c>
      <c r="CI142" s="60">
        <v>0</v>
      </c>
      <c r="CJ142" s="60">
        <v>0</v>
      </c>
      <c r="CK142" s="125" t="str">
        <f t="shared" si="100"/>
        <v xml:space="preserve"> -</v>
      </c>
      <c r="CL142" s="378" t="str">
        <f t="shared" si="101"/>
        <v xml:space="preserve"> -</v>
      </c>
      <c r="CM142" s="517">
        <f t="shared" si="102"/>
        <v>0</v>
      </c>
      <c r="CN142" s="518">
        <f t="shared" si="103"/>
        <v>0</v>
      </c>
      <c r="CO142" s="518">
        <f t="shared" si="104"/>
        <v>0</v>
      </c>
      <c r="CP142" s="504" t="str">
        <f t="shared" si="105"/>
        <v xml:space="preserve"> -</v>
      </c>
      <c r="CQ142" s="378" t="str">
        <f t="shared" si="106"/>
        <v xml:space="preserve"> -</v>
      </c>
      <c r="CR142" s="591" t="s">
        <v>1220</v>
      </c>
      <c r="CS142" s="99" t="s">
        <v>1356</v>
      </c>
      <c r="CT142" s="102" t="s">
        <v>1972</v>
      </c>
    </row>
    <row r="143" spans="2:98" ht="30" customHeight="1">
      <c r="B143" s="994"/>
      <c r="C143" s="990"/>
      <c r="D143" s="944"/>
      <c r="E143" s="947"/>
      <c r="F143" s="956"/>
      <c r="G143" s="840"/>
      <c r="H143" s="840"/>
      <c r="I143" s="888"/>
      <c r="J143" s="840"/>
      <c r="K143" s="888"/>
      <c r="L143" s="889"/>
      <c r="M143" s="840"/>
      <c r="N143" s="888"/>
      <c r="O143" s="889"/>
      <c r="P143" s="840"/>
      <c r="Q143" s="888"/>
      <c r="R143" s="889"/>
      <c r="S143" s="840"/>
      <c r="T143" s="888"/>
      <c r="U143" s="886"/>
      <c r="V143" s="856"/>
      <c r="W143" s="825"/>
      <c r="X143" s="840"/>
      <c r="Y143" s="825"/>
      <c r="Z143" s="840"/>
      <c r="AA143" s="825"/>
      <c r="AB143" s="827"/>
      <c r="AC143" s="835"/>
      <c r="AD143" s="795"/>
      <c r="AE143" s="778"/>
      <c r="AF143" s="788"/>
      <c r="AG143" s="778"/>
      <c r="AH143" s="788"/>
      <c r="AI143" s="778"/>
      <c r="AJ143" s="788"/>
      <c r="AK143" s="778"/>
      <c r="AL143" s="788"/>
      <c r="AM143" s="778"/>
      <c r="AN143" s="780"/>
      <c r="AO143" s="950"/>
      <c r="AP143" s="939"/>
      <c r="AQ143" s="27" t="s">
        <v>171</v>
      </c>
      <c r="AR143" s="9" t="s">
        <v>1217</v>
      </c>
      <c r="AS143" s="27" t="s">
        <v>1362</v>
      </c>
      <c r="AT143" s="40">
        <v>0</v>
      </c>
      <c r="AU143" s="60">
        <v>5000</v>
      </c>
      <c r="AV143" s="60">
        <v>250</v>
      </c>
      <c r="AW143" s="413">
        <f t="shared" ref="AW143:AW181" si="107">+AV143/AU143</f>
        <v>0.05</v>
      </c>
      <c r="AX143" s="60">
        <v>1550</v>
      </c>
      <c r="AY143" s="413">
        <f t="shared" ref="AY143:AY181" si="108">+AX143/AU143</f>
        <v>0.31</v>
      </c>
      <c r="AZ143" s="60">
        <v>1600</v>
      </c>
      <c r="BA143" s="415">
        <f t="shared" ref="BA143:BA181" si="109">+AZ143/AU143</f>
        <v>0.32</v>
      </c>
      <c r="BB143" s="47">
        <v>1600</v>
      </c>
      <c r="BC143" s="415">
        <f t="shared" ref="BC143:BC181" si="110">+BB143/AU143</f>
        <v>0.32</v>
      </c>
      <c r="BD143" s="54">
        <v>702</v>
      </c>
      <c r="BE143" s="60">
        <v>8618</v>
      </c>
      <c r="BF143" s="60">
        <v>1</v>
      </c>
      <c r="BG143" s="49">
        <v>0</v>
      </c>
      <c r="BH143" s="333">
        <f t="shared" si="83"/>
        <v>2.8079999999999998</v>
      </c>
      <c r="BI143" s="453">
        <f t="shared" si="84"/>
        <v>1</v>
      </c>
      <c r="BJ143" s="334">
        <f t="shared" si="85"/>
        <v>5.56</v>
      </c>
      <c r="BK143" s="453">
        <f t="shared" si="86"/>
        <v>1</v>
      </c>
      <c r="BL143" s="334">
        <f t="shared" si="87"/>
        <v>6.2500000000000001E-4</v>
      </c>
      <c r="BM143" s="453">
        <f t="shared" si="88"/>
        <v>6.2500000000000001E-4</v>
      </c>
      <c r="BN143" s="334">
        <f t="shared" si="89"/>
        <v>0</v>
      </c>
      <c r="BO143" s="453">
        <f t="shared" si="90"/>
        <v>0</v>
      </c>
      <c r="BP143" s="685">
        <f t="shared" ref="BP143:BP144" si="111">+SUM(BD143:BG143)/AU143</f>
        <v>1.8642000000000001</v>
      </c>
      <c r="BQ143" s="453">
        <f t="shared" si="91"/>
        <v>1</v>
      </c>
      <c r="BR143" s="633">
        <f t="shared" si="92"/>
        <v>1</v>
      </c>
      <c r="BS143" s="55">
        <v>0</v>
      </c>
      <c r="BT143" s="60">
        <v>0</v>
      </c>
      <c r="BU143" s="60">
        <v>0</v>
      </c>
      <c r="BV143" s="125" t="str">
        <f t="shared" si="94"/>
        <v xml:space="preserve"> -</v>
      </c>
      <c r="BW143" s="378" t="str">
        <f t="shared" si="95"/>
        <v xml:space="preserve"> -</v>
      </c>
      <c r="BX143" s="54">
        <v>0</v>
      </c>
      <c r="BY143" s="60">
        <v>0</v>
      </c>
      <c r="BZ143" s="60">
        <v>0</v>
      </c>
      <c r="CA143" s="125" t="str">
        <f t="shared" si="96"/>
        <v xml:space="preserve"> -</v>
      </c>
      <c r="CB143" s="378" t="str">
        <f t="shared" si="97"/>
        <v xml:space="preserve"> -</v>
      </c>
      <c r="CC143" s="55">
        <v>0</v>
      </c>
      <c r="CD143" s="60">
        <v>0</v>
      </c>
      <c r="CE143" s="60">
        <v>0</v>
      </c>
      <c r="CF143" s="125" t="str">
        <f t="shared" si="98"/>
        <v xml:space="preserve"> -</v>
      </c>
      <c r="CG143" s="378" t="str">
        <f t="shared" si="99"/>
        <v xml:space="preserve"> -</v>
      </c>
      <c r="CH143" s="54">
        <v>0</v>
      </c>
      <c r="CI143" s="60">
        <v>0</v>
      </c>
      <c r="CJ143" s="60">
        <v>0</v>
      </c>
      <c r="CK143" s="125" t="str">
        <f t="shared" si="100"/>
        <v xml:space="preserve"> -</v>
      </c>
      <c r="CL143" s="378" t="str">
        <f t="shared" si="101"/>
        <v xml:space="preserve"> -</v>
      </c>
      <c r="CM143" s="515">
        <f t="shared" si="102"/>
        <v>0</v>
      </c>
      <c r="CN143" s="516">
        <f t="shared" si="103"/>
        <v>0</v>
      </c>
      <c r="CO143" s="516">
        <f t="shared" si="104"/>
        <v>0</v>
      </c>
      <c r="CP143" s="506" t="str">
        <f t="shared" si="105"/>
        <v xml:space="preserve"> -</v>
      </c>
      <c r="CQ143" s="377" t="str">
        <f t="shared" si="106"/>
        <v xml:space="preserve"> -</v>
      </c>
      <c r="CR143" s="591" t="s">
        <v>1220</v>
      </c>
      <c r="CS143" s="99" t="s">
        <v>1356</v>
      </c>
      <c r="CT143" s="102" t="s">
        <v>1972</v>
      </c>
    </row>
    <row r="144" spans="2:98" ht="30" customHeight="1">
      <c r="B144" s="994"/>
      <c r="C144" s="990"/>
      <c r="D144" s="944"/>
      <c r="E144" s="947"/>
      <c r="F144" s="956"/>
      <c r="G144" s="840"/>
      <c r="H144" s="840"/>
      <c r="I144" s="888"/>
      <c r="J144" s="840"/>
      <c r="K144" s="888"/>
      <c r="L144" s="889"/>
      <c r="M144" s="840"/>
      <c r="N144" s="888"/>
      <c r="O144" s="889"/>
      <c r="P144" s="840"/>
      <c r="Q144" s="888"/>
      <c r="R144" s="889"/>
      <c r="S144" s="840"/>
      <c r="T144" s="888"/>
      <c r="U144" s="886"/>
      <c r="V144" s="856"/>
      <c r="W144" s="825"/>
      <c r="X144" s="840"/>
      <c r="Y144" s="825"/>
      <c r="Z144" s="840"/>
      <c r="AA144" s="825"/>
      <c r="AB144" s="827"/>
      <c r="AC144" s="835"/>
      <c r="AD144" s="795"/>
      <c r="AE144" s="778"/>
      <c r="AF144" s="788"/>
      <c r="AG144" s="778"/>
      <c r="AH144" s="788"/>
      <c r="AI144" s="778"/>
      <c r="AJ144" s="788"/>
      <c r="AK144" s="778"/>
      <c r="AL144" s="788"/>
      <c r="AM144" s="778"/>
      <c r="AN144" s="780"/>
      <c r="AO144" s="950"/>
      <c r="AP144" s="939"/>
      <c r="AQ144" s="27" t="s">
        <v>172</v>
      </c>
      <c r="AR144" s="9" t="s">
        <v>1217</v>
      </c>
      <c r="AS144" s="27" t="s">
        <v>1363</v>
      </c>
      <c r="AT144" s="40">
        <v>0</v>
      </c>
      <c r="AU144" s="60">
        <v>30000</v>
      </c>
      <c r="AV144" s="60">
        <v>3750</v>
      </c>
      <c r="AW144" s="413">
        <f t="shared" si="107"/>
        <v>0.125</v>
      </c>
      <c r="AX144" s="60">
        <v>8750</v>
      </c>
      <c r="AY144" s="413">
        <f t="shared" si="108"/>
        <v>0.29166666666666669</v>
      </c>
      <c r="AZ144" s="60">
        <v>8750</v>
      </c>
      <c r="BA144" s="415">
        <f t="shared" si="109"/>
        <v>0.29166666666666669</v>
      </c>
      <c r="BB144" s="47">
        <v>8750</v>
      </c>
      <c r="BC144" s="415">
        <f t="shared" si="110"/>
        <v>0.29166666666666669</v>
      </c>
      <c r="BD144" s="54">
        <v>29973</v>
      </c>
      <c r="BE144" s="60">
        <v>90155</v>
      </c>
      <c r="BF144" s="60">
        <v>1</v>
      </c>
      <c r="BG144" s="49">
        <v>0</v>
      </c>
      <c r="BH144" s="333">
        <f t="shared" si="83"/>
        <v>7.9927999999999999</v>
      </c>
      <c r="BI144" s="453">
        <f t="shared" si="84"/>
        <v>1</v>
      </c>
      <c r="BJ144" s="334">
        <f t="shared" si="85"/>
        <v>10.303428571428572</v>
      </c>
      <c r="BK144" s="453">
        <f t="shared" si="86"/>
        <v>1</v>
      </c>
      <c r="BL144" s="334">
        <f t="shared" si="87"/>
        <v>1.1428571428571428E-4</v>
      </c>
      <c r="BM144" s="453">
        <f t="shared" si="88"/>
        <v>1.1428571428571428E-4</v>
      </c>
      <c r="BN144" s="334">
        <f t="shared" si="89"/>
        <v>0</v>
      </c>
      <c r="BO144" s="453">
        <f t="shared" si="90"/>
        <v>0</v>
      </c>
      <c r="BP144" s="685">
        <f t="shared" si="111"/>
        <v>4.0042999999999997</v>
      </c>
      <c r="BQ144" s="453">
        <f t="shared" si="91"/>
        <v>1</v>
      </c>
      <c r="BR144" s="633">
        <f t="shared" si="92"/>
        <v>1</v>
      </c>
      <c r="BS144" s="55">
        <v>0</v>
      </c>
      <c r="BT144" s="60">
        <v>0</v>
      </c>
      <c r="BU144" s="60">
        <v>0</v>
      </c>
      <c r="BV144" s="125" t="str">
        <f t="shared" si="94"/>
        <v xml:space="preserve"> -</v>
      </c>
      <c r="BW144" s="378" t="str">
        <f t="shared" si="95"/>
        <v xml:space="preserve"> -</v>
      </c>
      <c r="BX144" s="54">
        <v>0</v>
      </c>
      <c r="BY144" s="60">
        <v>0</v>
      </c>
      <c r="BZ144" s="60">
        <v>0</v>
      </c>
      <c r="CA144" s="125" t="str">
        <f t="shared" si="96"/>
        <v xml:space="preserve"> -</v>
      </c>
      <c r="CB144" s="378" t="str">
        <f t="shared" si="97"/>
        <v xml:space="preserve"> -</v>
      </c>
      <c r="CC144" s="55">
        <v>0</v>
      </c>
      <c r="CD144" s="60">
        <v>0</v>
      </c>
      <c r="CE144" s="60">
        <v>0</v>
      </c>
      <c r="CF144" s="125" t="str">
        <f t="shared" si="98"/>
        <v xml:space="preserve"> -</v>
      </c>
      <c r="CG144" s="378" t="str">
        <f t="shared" si="99"/>
        <v xml:space="preserve"> -</v>
      </c>
      <c r="CH144" s="54">
        <v>0</v>
      </c>
      <c r="CI144" s="60">
        <v>0</v>
      </c>
      <c r="CJ144" s="60">
        <v>0</v>
      </c>
      <c r="CK144" s="125" t="str">
        <f t="shared" si="100"/>
        <v xml:space="preserve"> -</v>
      </c>
      <c r="CL144" s="378" t="str">
        <f t="shared" si="101"/>
        <v xml:space="preserve"> -</v>
      </c>
      <c r="CM144" s="517">
        <f t="shared" si="102"/>
        <v>0</v>
      </c>
      <c r="CN144" s="518">
        <f t="shared" si="103"/>
        <v>0</v>
      </c>
      <c r="CO144" s="518">
        <f t="shared" si="104"/>
        <v>0</v>
      </c>
      <c r="CP144" s="504" t="str">
        <f t="shared" si="105"/>
        <v xml:space="preserve"> -</v>
      </c>
      <c r="CQ144" s="378" t="str">
        <f t="shared" si="106"/>
        <v xml:space="preserve"> -</v>
      </c>
      <c r="CR144" s="591" t="s">
        <v>1220</v>
      </c>
      <c r="CS144" s="99" t="s">
        <v>1356</v>
      </c>
      <c r="CT144" s="102" t="s">
        <v>1972</v>
      </c>
    </row>
    <row r="145" spans="2:98" ht="30" customHeight="1" thickBot="1">
      <c r="B145" s="994"/>
      <c r="C145" s="990"/>
      <c r="D145" s="944"/>
      <c r="E145" s="947"/>
      <c r="F145" s="956"/>
      <c r="G145" s="840"/>
      <c r="H145" s="840"/>
      <c r="I145" s="888"/>
      <c r="J145" s="840"/>
      <c r="K145" s="888"/>
      <c r="L145" s="889"/>
      <c r="M145" s="840"/>
      <c r="N145" s="888"/>
      <c r="O145" s="889"/>
      <c r="P145" s="840"/>
      <c r="Q145" s="888"/>
      <c r="R145" s="889"/>
      <c r="S145" s="840"/>
      <c r="T145" s="888"/>
      <c r="U145" s="886"/>
      <c r="V145" s="856"/>
      <c r="W145" s="825"/>
      <c r="X145" s="840"/>
      <c r="Y145" s="825"/>
      <c r="Z145" s="840"/>
      <c r="AA145" s="825"/>
      <c r="AB145" s="827"/>
      <c r="AC145" s="835"/>
      <c r="AD145" s="795"/>
      <c r="AE145" s="778"/>
      <c r="AF145" s="788"/>
      <c r="AG145" s="778"/>
      <c r="AH145" s="788"/>
      <c r="AI145" s="778"/>
      <c r="AJ145" s="788"/>
      <c r="AK145" s="778"/>
      <c r="AL145" s="788"/>
      <c r="AM145" s="778"/>
      <c r="AN145" s="780"/>
      <c r="AO145" s="951"/>
      <c r="AP145" s="940"/>
      <c r="AQ145" s="250" t="s">
        <v>173</v>
      </c>
      <c r="AR145" s="277">
        <v>2210198</v>
      </c>
      <c r="AS145" s="29" t="s">
        <v>1364</v>
      </c>
      <c r="AT145" s="44">
        <v>8</v>
      </c>
      <c r="AU145" s="105">
        <v>1</v>
      </c>
      <c r="AV145" s="105">
        <v>0</v>
      </c>
      <c r="AW145" s="416">
        <v>0.25</v>
      </c>
      <c r="AX145" s="105">
        <v>0</v>
      </c>
      <c r="AY145" s="416">
        <v>0.25</v>
      </c>
      <c r="AZ145" s="105">
        <v>1</v>
      </c>
      <c r="BA145" s="417">
        <v>0.25</v>
      </c>
      <c r="BB145" s="50">
        <v>1</v>
      </c>
      <c r="BC145" s="417">
        <v>0.25</v>
      </c>
      <c r="BD145" s="62">
        <v>0</v>
      </c>
      <c r="BE145" s="92">
        <v>0</v>
      </c>
      <c r="BF145" s="92">
        <v>0</v>
      </c>
      <c r="BG145" s="70">
        <v>0</v>
      </c>
      <c r="BH145" s="455" t="str">
        <f t="shared" si="83"/>
        <v xml:space="preserve"> -</v>
      </c>
      <c r="BI145" s="456" t="str">
        <f t="shared" si="84"/>
        <v xml:space="preserve"> -</v>
      </c>
      <c r="BJ145" s="365" t="str">
        <f t="shared" si="85"/>
        <v xml:space="preserve"> -</v>
      </c>
      <c r="BK145" s="456" t="str">
        <f t="shared" si="86"/>
        <v xml:space="preserve"> -</v>
      </c>
      <c r="BL145" s="365">
        <f t="shared" si="87"/>
        <v>0</v>
      </c>
      <c r="BM145" s="456">
        <f t="shared" si="88"/>
        <v>0</v>
      </c>
      <c r="BN145" s="365">
        <f t="shared" si="89"/>
        <v>0</v>
      </c>
      <c r="BO145" s="456">
        <f t="shared" si="90"/>
        <v>0</v>
      </c>
      <c r="BP145" s="688">
        <f t="shared" si="93"/>
        <v>0</v>
      </c>
      <c r="BQ145" s="456">
        <f t="shared" si="91"/>
        <v>0</v>
      </c>
      <c r="BR145" s="636">
        <f t="shared" si="92"/>
        <v>0</v>
      </c>
      <c r="BS145" s="57">
        <v>0</v>
      </c>
      <c r="BT145" s="105">
        <v>0</v>
      </c>
      <c r="BU145" s="105">
        <v>0</v>
      </c>
      <c r="BV145" s="147" t="str">
        <f t="shared" si="94"/>
        <v xml:space="preserve"> -</v>
      </c>
      <c r="BW145" s="381" t="str">
        <f t="shared" si="95"/>
        <v xml:space="preserve"> -</v>
      </c>
      <c r="BX145" s="56">
        <v>0</v>
      </c>
      <c r="BY145" s="105">
        <v>0</v>
      </c>
      <c r="BZ145" s="105">
        <v>0</v>
      </c>
      <c r="CA145" s="147" t="str">
        <f t="shared" si="96"/>
        <v xml:space="preserve"> -</v>
      </c>
      <c r="CB145" s="381" t="str">
        <f t="shared" si="97"/>
        <v xml:space="preserve"> -</v>
      </c>
      <c r="CC145" s="57">
        <v>0</v>
      </c>
      <c r="CD145" s="105">
        <v>0</v>
      </c>
      <c r="CE145" s="105">
        <v>0</v>
      </c>
      <c r="CF145" s="147" t="str">
        <f t="shared" si="98"/>
        <v xml:space="preserve"> -</v>
      </c>
      <c r="CG145" s="381" t="str">
        <f t="shared" si="99"/>
        <v xml:space="preserve"> -</v>
      </c>
      <c r="CH145" s="56">
        <v>0</v>
      </c>
      <c r="CI145" s="105">
        <v>0</v>
      </c>
      <c r="CJ145" s="105">
        <v>0</v>
      </c>
      <c r="CK145" s="147" t="str">
        <f t="shared" si="100"/>
        <v xml:space="preserve"> -</v>
      </c>
      <c r="CL145" s="381" t="str">
        <f t="shared" si="101"/>
        <v xml:space="preserve"> -</v>
      </c>
      <c r="CM145" s="528">
        <f t="shared" si="102"/>
        <v>0</v>
      </c>
      <c r="CN145" s="529">
        <f t="shared" si="103"/>
        <v>0</v>
      </c>
      <c r="CO145" s="529">
        <f t="shared" si="104"/>
        <v>0</v>
      </c>
      <c r="CP145" s="514" t="str">
        <f t="shared" si="105"/>
        <v xml:space="preserve"> -</v>
      </c>
      <c r="CQ145" s="383" t="str">
        <f t="shared" si="106"/>
        <v xml:space="preserve"> -</v>
      </c>
      <c r="CR145" s="592" t="s">
        <v>1339</v>
      </c>
      <c r="CS145" s="371" t="s">
        <v>1221</v>
      </c>
      <c r="CT145" s="103" t="s">
        <v>1969</v>
      </c>
    </row>
    <row r="146" spans="2:98" ht="30" customHeight="1">
      <c r="B146" s="994"/>
      <c r="C146" s="990"/>
      <c r="D146" s="944"/>
      <c r="E146" s="947"/>
      <c r="F146" s="956"/>
      <c r="G146" s="840"/>
      <c r="H146" s="840"/>
      <c r="I146" s="824"/>
      <c r="J146" s="840"/>
      <c r="K146" s="824"/>
      <c r="L146" s="857"/>
      <c r="M146" s="840"/>
      <c r="N146" s="824"/>
      <c r="O146" s="857"/>
      <c r="P146" s="840"/>
      <c r="Q146" s="824"/>
      <c r="R146" s="857"/>
      <c r="S146" s="840"/>
      <c r="T146" s="824"/>
      <c r="U146" s="887"/>
      <c r="V146" s="862"/>
      <c r="W146" s="825"/>
      <c r="X146" s="840"/>
      <c r="Y146" s="825"/>
      <c r="Z146" s="840"/>
      <c r="AA146" s="825"/>
      <c r="AB146" s="827"/>
      <c r="AC146" s="836"/>
      <c r="AD146" s="800"/>
      <c r="AE146" s="781"/>
      <c r="AF146" s="789"/>
      <c r="AG146" s="781"/>
      <c r="AH146" s="789"/>
      <c r="AI146" s="781"/>
      <c r="AJ146" s="789"/>
      <c r="AK146" s="781"/>
      <c r="AL146" s="789"/>
      <c r="AM146" s="781"/>
      <c r="AN146" s="782"/>
      <c r="AO146" s="952">
        <f>+RESUMEN!J30</f>
        <v>1</v>
      </c>
      <c r="AP146" s="941" t="s">
        <v>181</v>
      </c>
      <c r="AQ146" s="26" t="s">
        <v>174</v>
      </c>
      <c r="AR146" s="373">
        <v>0</v>
      </c>
      <c r="AS146" s="26" t="s">
        <v>1365</v>
      </c>
      <c r="AT146" s="39">
        <v>1</v>
      </c>
      <c r="AU146" s="90">
        <v>4</v>
      </c>
      <c r="AV146" s="90">
        <v>0</v>
      </c>
      <c r="AW146" s="412">
        <f t="shared" si="107"/>
        <v>0</v>
      </c>
      <c r="AX146" s="90">
        <v>2</v>
      </c>
      <c r="AY146" s="412">
        <f t="shared" si="108"/>
        <v>0.5</v>
      </c>
      <c r="AZ146" s="90">
        <v>1</v>
      </c>
      <c r="BA146" s="414">
        <f t="shared" si="109"/>
        <v>0.25</v>
      </c>
      <c r="BB146" s="46">
        <v>1</v>
      </c>
      <c r="BC146" s="421">
        <f t="shared" si="110"/>
        <v>0.25</v>
      </c>
      <c r="BD146" s="52">
        <v>0.3</v>
      </c>
      <c r="BE146" s="90">
        <v>0.8</v>
      </c>
      <c r="BF146" s="90">
        <v>10</v>
      </c>
      <c r="BG146" s="69">
        <v>0</v>
      </c>
      <c r="BH146" s="329" t="str">
        <f t="shared" si="83"/>
        <v xml:space="preserve"> -</v>
      </c>
      <c r="BI146" s="452" t="str">
        <f t="shared" si="84"/>
        <v xml:space="preserve"> -</v>
      </c>
      <c r="BJ146" s="330">
        <f t="shared" si="85"/>
        <v>0.4</v>
      </c>
      <c r="BK146" s="452">
        <f t="shared" si="86"/>
        <v>0.4</v>
      </c>
      <c r="BL146" s="330">
        <f t="shared" si="87"/>
        <v>10</v>
      </c>
      <c r="BM146" s="452">
        <f t="shared" si="88"/>
        <v>1</v>
      </c>
      <c r="BN146" s="330">
        <f t="shared" si="89"/>
        <v>0</v>
      </c>
      <c r="BO146" s="452">
        <f t="shared" si="90"/>
        <v>0</v>
      </c>
      <c r="BP146" s="684">
        <f t="shared" ref="BP146:BP147" si="112">+SUM(BD146:BG146)/AU146</f>
        <v>2.7749999999999999</v>
      </c>
      <c r="BQ146" s="452">
        <f t="shared" si="91"/>
        <v>1</v>
      </c>
      <c r="BR146" s="632">
        <f t="shared" si="92"/>
        <v>1</v>
      </c>
      <c r="BS146" s="52">
        <v>0</v>
      </c>
      <c r="BT146" s="90">
        <v>0</v>
      </c>
      <c r="BU146" s="90">
        <v>0</v>
      </c>
      <c r="BV146" s="146" t="str">
        <f t="shared" si="94"/>
        <v xml:space="preserve"> -</v>
      </c>
      <c r="BW146" s="384" t="str">
        <f t="shared" si="95"/>
        <v xml:space="preserve"> -</v>
      </c>
      <c r="BX146" s="52">
        <v>0</v>
      </c>
      <c r="BY146" s="90">
        <v>0</v>
      </c>
      <c r="BZ146" s="90">
        <v>0</v>
      </c>
      <c r="CA146" s="146" t="str">
        <f t="shared" si="96"/>
        <v xml:space="preserve"> -</v>
      </c>
      <c r="CB146" s="384" t="str">
        <f t="shared" si="97"/>
        <v xml:space="preserve"> -</v>
      </c>
      <c r="CC146" s="53">
        <v>0</v>
      </c>
      <c r="CD146" s="90">
        <v>0</v>
      </c>
      <c r="CE146" s="90">
        <v>0</v>
      </c>
      <c r="CF146" s="146" t="str">
        <f t="shared" si="98"/>
        <v xml:space="preserve"> -</v>
      </c>
      <c r="CG146" s="384" t="str">
        <f t="shared" si="99"/>
        <v xml:space="preserve"> -</v>
      </c>
      <c r="CH146" s="52">
        <v>0</v>
      </c>
      <c r="CI146" s="90">
        <v>0</v>
      </c>
      <c r="CJ146" s="90">
        <v>0</v>
      </c>
      <c r="CK146" s="146" t="str">
        <f t="shared" si="100"/>
        <v xml:space="preserve"> -</v>
      </c>
      <c r="CL146" s="384" t="str">
        <f t="shared" si="101"/>
        <v xml:space="preserve"> -</v>
      </c>
      <c r="CM146" s="521">
        <f t="shared" si="102"/>
        <v>0</v>
      </c>
      <c r="CN146" s="522">
        <f t="shared" si="103"/>
        <v>0</v>
      </c>
      <c r="CO146" s="522">
        <f t="shared" si="104"/>
        <v>0</v>
      </c>
      <c r="CP146" s="503" t="str">
        <f t="shared" si="105"/>
        <v xml:space="preserve"> -</v>
      </c>
      <c r="CQ146" s="384" t="str">
        <f t="shared" si="106"/>
        <v xml:space="preserve"> -</v>
      </c>
      <c r="CR146" s="590" t="s">
        <v>1220</v>
      </c>
      <c r="CS146" s="388" t="s">
        <v>1356</v>
      </c>
      <c r="CT146" s="75" t="s">
        <v>1972</v>
      </c>
    </row>
    <row r="147" spans="2:98" ht="30" customHeight="1" thickBot="1">
      <c r="B147" s="994"/>
      <c r="C147" s="990"/>
      <c r="D147" s="944"/>
      <c r="E147" s="947"/>
      <c r="F147" s="956" t="s">
        <v>233</v>
      </c>
      <c r="G147" s="840">
        <v>77</v>
      </c>
      <c r="H147" s="840">
        <v>90</v>
      </c>
      <c r="I147" s="839">
        <f>+H147-G147</f>
        <v>13</v>
      </c>
      <c r="J147" s="840">
        <v>80</v>
      </c>
      <c r="K147" s="839">
        <f>+J147-G147</f>
        <v>3</v>
      </c>
      <c r="L147" s="841"/>
      <c r="M147" s="840">
        <v>85</v>
      </c>
      <c r="N147" s="839">
        <f>+M147-J147</f>
        <v>5</v>
      </c>
      <c r="O147" s="841"/>
      <c r="P147" s="840">
        <v>90</v>
      </c>
      <c r="Q147" s="839">
        <f>+P147-M147</f>
        <v>5</v>
      </c>
      <c r="R147" s="841"/>
      <c r="S147" s="840">
        <v>90</v>
      </c>
      <c r="T147" s="839">
        <f>+S147-P147</f>
        <v>0</v>
      </c>
      <c r="U147" s="885"/>
      <c r="V147" s="868">
        <v>71.8</v>
      </c>
      <c r="W147" s="825">
        <f>+IF(V147=0,0,V147-G147)</f>
        <v>-5.2000000000000028</v>
      </c>
      <c r="X147" s="837">
        <v>65.900000000000006</v>
      </c>
      <c r="Y147" s="825">
        <f>+IF(X147=0,0,X147-V147)</f>
        <v>-5.8999999999999915</v>
      </c>
      <c r="Z147" s="840"/>
      <c r="AA147" s="825">
        <f>+IF(Z147=0,0,Z147-X147)</f>
        <v>0</v>
      </c>
      <c r="AB147" s="827"/>
      <c r="AC147" s="834">
        <f>+IF(AB147=0,0,AB147-Z147)</f>
        <v>0</v>
      </c>
      <c r="AD147" s="794">
        <f>+IF(K147=0," -",W147/K147)</f>
        <v>-1.7333333333333343</v>
      </c>
      <c r="AE147" s="777">
        <f>+IF(K147=0," -",IF(AD147&gt;100%,100%,AD147))</f>
        <v>-1.7333333333333343</v>
      </c>
      <c r="AF147" s="787">
        <f>+IF(N147=0," -",Y147/N147)</f>
        <v>-1.1799999999999984</v>
      </c>
      <c r="AG147" s="777">
        <f>+IF(N147=0," -",IF(AF147&gt;100%,100%,AF147))</f>
        <v>-1.1799999999999984</v>
      </c>
      <c r="AH147" s="787">
        <f>+IF(Q147=0," -",AA147/Q147)</f>
        <v>0</v>
      </c>
      <c r="AI147" s="777">
        <f>+IF(Q147=0," -",IF(AH147&gt;100%,100%,AH147))</f>
        <v>0</v>
      </c>
      <c r="AJ147" s="787" t="str">
        <f>+IF(T147=0," -",AC147/T147)</f>
        <v xml:space="preserve"> -</v>
      </c>
      <c r="AK147" s="777" t="str">
        <f>+IF(T147=0," -",IF(AJ147&gt;100%,100%,AJ147))</f>
        <v xml:space="preserve"> -</v>
      </c>
      <c r="AL147" s="787">
        <f>+SUM(AC147,AA147,Y147,W147)/I147</f>
        <v>-0.85384615384615337</v>
      </c>
      <c r="AM147" s="777">
        <f>+IF(AL147&gt;100%,100%,IF(AL147&lt;0%,0%,AL147))</f>
        <v>0</v>
      </c>
      <c r="AN147" s="779"/>
      <c r="AO147" s="953"/>
      <c r="AP147" s="942"/>
      <c r="AQ147" s="30" t="s">
        <v>175</v>
      </c>
      <c r="AR147" s="10">
        <v>0</v>
      </c>
      <c r="AS147" s="30" t="s">
        <v>1366</v>
      </c>
      <c r="AT147" s="68">
        <v>0</v>
      </c>
      <c r="AU147" s="109">
        <v>1</v>
      </c>
      <c r="AV147" s="109">
        <v>0</v>
      </c>
      <c r="AW147" s="423">
        <f t="shared" si="107"/>
        <v>0</v>
      </c>
      <c r="AX147" s="109">
        <v>0</v>
      </c>
      <c r="AY147" s="423">
        <f t="shared" si="108"/>
        <v>0</v>
      </c>
      <c r="AZ147" s="109">
        <v>0.5</v>
      </c>
      <c r="BA147" s="424">
        <f t="shared" si="109"/>
        <v>0.5</v>
      </c>
      <c r="BB147" s="148">
        <v>0.5</v>
      </c>
      <c r="BC147" s="425">
        <f t="shared" si="110"/>
        <v>0.5</v>
      </c>
      <c r="BD147" s="315">
        <v>0</v>
      </c>
      <c r="BE147" s="109">
        <v>0</v>
      </c>
      <c r="BF147" s="109">
        <v>1</v>
      </c>
      <c r="BG147" s="73">
        <v>0</v>
      </c>
      <c r="BH147" s="331" t="str">
        <f t="shared" si="83"/>
        <v xml:space="preserve"> -</v>
      </c>
      <c r="BI147" s="457" t="str">
        <f t="shared" si="84"/>
        <v xml:space="preserve"> -</v>
      </c>
      <c r="BJ147" s="332" t="str">
        <f t="shared" si="85"/>
        <v xml:space="preserve"> -</v>
      </c>
      <c r="BK147" s="457" t="str">
        <f t="shared" si="86"/>
        <v xml:space="preserve"> -</v>
      </c>
      <c r="BL147" s="332">
        <f t="shared" si="87"/>
        <v>2</v>
      </c>
      <c r="BM147" s="457">
        <f t="shared" si="88"/>
        <v>1</v>
      </c>
      <c r="BN147" s="332">
        <f t="shared" si="89"/>
        <v>0</v>
      </c>
      <c r="BO147" s="457">
        <f t="shared" si="90"/>
        <v>0</v>
      </c>
      <c r="BP147" s="686">
        <f t="shared" si="112"/>
        <v>1</v>
      </c>
      <c r="BQ147" s="457">
        <f t="shared" si="91"/>
        <v>1</v>
      </c>
      <c r="BR147" s="634">
        <f t="shared" si="92"/>
        <v>1</v>
      </c>
      <c r="BS147" s="62">
        <v>0</v>
      </c>
      <c r="BT147" s="92">
        <v>0</v>
      </c>
      <c r="BU147" s="92">
        <v>0</v>
      </c>
      <c r="BV147" s="148" t="str">
        <f t="shared" si="94"/>
        <v xml:space="preserve"> -</v>
      </c>
      <c r="BW147" s="385" t="str">
        <f t="shared" si="95"/>
        <v xml:space="preserve"> -</v>
      </c>
      <c r="BX147" s="62">
        <v>0</v>
      </c>
      <c r="BY147" s="92">
        <v>0</v>
      </c>
      <c r="BZ147" s="92">
        <v>0</v>
      </c>
      <c r="CA147" s="148" t="str">
        <f t="shared" si="96"/>
        <v xml:space="preserve"> -</v>
      </c>
      <c r="CB147" s="385" t="str">
        <f t="shared" si="97"/>
        <v xml:space="preserve"> -</v>
      </c>
      <c r="CC147" s="63">
        <v>0</v>
      </c>
      <c r="CD147" s="92">
        <v>0</v>
      </c>
      <c r="CE147" s="92">
        <v>0</v>
      </c>
      <c r="CF147" s="148" t="str">
        <f t="shared" si="98"/>
        <v xml:space="preserve"> -</v>
      </c>
      <c r="CG147" s="385" t="str">
        <f t="shared" si="99"/>
        <v xml:space="preserve"> -</v>
      </c>
      <c r="CH147" s="62">
        <v>0</v>
      </c>
      <c r="CI147" s="92">
        <v>0</v>
      </c>
      <c r="CJ147" s="92">
        <v>0</v>
      </c>
      <c r="CK147" s="148" t="str">
        <f t="shared" si="100"/>
        <v xml:space="preserve"> -</v>
      </c>
      <c r="CL147" s="385" t="str">
        <f t="shared" si="101"/>
        <v xml:space="preserve"> -</v>
      </c>
      <c r="CM147" s="526">
        <f t="shared" si="102"/>
        <v>0</v>
      </c>
      <c r="CN147" s="527">
        <f t="shared" si="103"/>
        <v>0</v>
      </c>
      <c r="CO147" s="527">
        <f t="shared" si="104"/>
        <v>0</v>
      </c>
      <c r="CP147" s="513" t="str">
        <f t="shared" si="105"/>
        <v xml:space="preserve"> -</v>
      </c>
      <c r="CQ147" s="387" t="str">
        <f t="shared" si="106"/>
        <v xml:space="preserve"> -</v>
      </c>
      <c r="CR147" s="593" t="s">
        <v>1220</v>
      </c>
      <c r="CS147" s="390" t="s">
        <v>1356</v>
      </c>
      <c r="CT147" s="107" t="s">
        <v>1972</v>
      </c>
    </row>
    <row r="148" spans="2:98" ht="30" customHeight="1">
      <c r="B148" s="994"/>
      <c r="C148" s="990"/>
      <c r="D148" s="944"/>
      <c r="E148" s="947"/>
      <c r="F148" s="956"/>
      <c r="G148" s="840"/>
      <c r="H148" s="840"/>
      <c r="I148" s="888"/>
      <c r="J148" s="840"/>
      <c r="K148" s="888"/>
      <c r="L148" s="889"/>
      <c r="M148" s="840"/>
      <c r="N148" s="888"/>
      <c r="O148" s="889"/>
      <c r="P148" s="840"/>
      <c r="Q148" s="888"/>
      <c r="R148" s="889"/>
      <c r="S148" s="840"/>
      <c r="T148" s="888"/>
      <c r="U148" s="886"/>
      <c r="V148" s="869"/>
      <c r="W148" s="825"/>
      <c r="X148" s="837"/>
      <c r="Y148" s="825"/>
      <c r="Z148" s="840"/>
      <c r="AA148" s="825"/>
      <c r="AB148" s="827"/>
      <c r="AC148" s="835"/>
      <c r="AD148" s="795"/>
      <c r="AE148" s="778"/>
      <c r="AF148" s="788"/>
      <c r="AG148" s="778"/>
      <c r="AH148" s="788"/>
      <c r="AI148" s="778"/>
      <c r="AJ148" s="788"/>
      <c r="AK148" s="778"/>
      <c r="AL148" s="788"/>
      <c r="AM148" s="778"/>
      <c r="AN148" s="780"/>
      <c r="AO148" s="952">
        <f>+RESUMEN!J31</f>
        <v>0.62555555555555553</v>
      </c>
      <c r="AP148" s="941" t="s">
        <v>182</v>
      </c>
      <c r="AQ148" s="245" t="s">
        <v>176</v>
      </c>
      <c r="AR148" s="275">
        <v>0</v>
      </c>
      <c r="AS148" s="26" t="s">
        <v>1367</v>
      </c>
      <c r="AT148" s="39">
        <v>10</v>
      </c>
      <c r="AU148" s="90">
        <v>10</v>
      </c>
      <c r="AV148" s="90">
        <v>10</v>
      </c>
      <c r="AW148" s="412">
        <v>0.25</v>
      </c>
      <c r="AX148" s="90">
        <v>10</v>
      </c>
      <c r="AY148" s="412">
        <v>0.25</v>
      </c>
      <c r="AZ148" s="90">
        <v>10</v>
      </c>
      <c r="BA148" s="414">
        <v>0.25</v>
      </c>
      <c r="BB148" s="46">
        <v>10</v>
      </c>
      <c r="BC148" s="421">
        <v>0.25</v>
      </c>
      <c r="BD148" s="52">
        <v>10</v>
      </c>
      <c r="BE148" s="90">
        <v>10</v>
      </c>
      <c r="BF148" s="90">
        <v>6</v>
      </c>
      <c r="BG148" s="69">
        <v>0</v>
      </c>
      <c r="BH148" s="329">
        <f t="shared" si="83"/>
        <v>1</v>
      </c>
      <c r="BI148" s="452">
        <f t="shared" si="84"/>
        <v>1</v>
      </c>
      <c r="BJ148" s="330">
        <f t="shared" si="85"/>
        <v>1</v>
      </c>
      <c r="BK148" s="452">
        <f t="shared" si="86"/>
        <v>1</v>
      </c>
      <c r="BL148" s="330">
        <f t="shared" si="87"/>
        <v>0.6</v>
      </c>
      <c r="BM148" s="452">
        <f t="shared" si="88"/>
        <v>0.6</v>
      </c>
      <c r="BN148" s="330">
        <f t="shared" si="89"/>
        <v>0</v>
      </c>
      <c r="BO148" s="452">
        <f t="shared" si="90"/>
        <v>0</v>
      </c>
      <c r="BP148" s="684">
        <f t="shared" si="93"/>
        <v>0.65</v>
      </c>
      <c r="BQ148" s="452">
        <f t="shared" si="91"/>
        <v>0.65</v>
      </c>
      <c r="BR148" s="632">
        <f t="shared" si="92"/>
        <v>0.65</v>
      </c>
      <c r="BS148" s="52">
        <v>0</v>
      </c>
      <c r="BT148" s="90">
        <v>0</v>
      </c>
      <c r="BU148" s="90">
        <v>0</v>
      </c>
      <c r="BV148" s="146" t="str">
        <f t="shared" si="94"/>
        <v xml:space="preserve"> -</v>
      </c>
      <c r="BW148" s="384" t="str">
        <f t="shared" si="95"/>
        <v xml:space="preserve"> -</v>
      </c>
      <c r="BX148" s="52">
        <v>0</v>
      </c>
      <c r="BY148" s="90">
        <v>0</v>
      </c>
      <c r="BZ148" s="90">
        <v>0</v>
      </c>
      <c r="CA148" s="146" t="str">
        <f t="shared" si="96"/>
        <v xml:space="preserve"> -</v>
      </c>
      <c r="CB148" s="384" t="str">
        <f t="shared" si="97"/>
        <v xml:space="preserve"> -</v>
      </c>
      <c r="CC148" s="53">
        <v>0</v>
      </c>
      <c r="CD148" s="90">
        <v>0</v>
      </c>
      <c r="CE148" s="90">
        <v>0</v>
      </c>
      <c r="CF148" s="146" t="str">
        <f t="shared" si="98"/>
        <v xml:space="preserve"> -</v>
      </c>
      <c r="CG148" s="384" t="str">
        <f t="shared" si="99"/>
        <v xml:space="preserve"> -</v>
      </c>
      <c r="CH148" s="52">
        <v>17000</v>
      </c>
      <c r="CI148" s="90">
        <v>0</v>
      </c>
      <c r="CJ148" s="90">
        <v>0</v>
      </c>
      <c r="CK148" s="146">
        <f t="shared" si="100"/>
        <v>0</v>
      </c>
      <c r="CL148" s="384" t="str">
        <f t="shared" si="101"/>
        <v xml:space="preserve"> -</v>
      </c>
      <c r="CM148" s="521">
        <f t="shared" si="102"/>
        <v>17000</v>
      </c>
      <c r="CN148" s="522">
        <f t="shared" si="103"/>
        <v>0</v>
      </c>
      <c r="CO148" s="522">
        <f t="shared" si="104"/>
        <v>0</v>
      </c>
      <c r="CP148" s="503">
        <f t="shared" si="105"/>
        <v>0</v>
      </c>
      <c r="CQ148" s="384" t="str">
        <f t="shared" si="106"/>
        <v xml:space="preserve"> -</v>
      </c>
      <c r="CR148" s="590" t="s">
        <v>1220</v>
      </c>
      <c r="CS148" s="388" t="s">
        <v>1356</v>
      </c>
      <c r="CT148" s="101" t="s">
        <v>1972</v>
      </c>
    </row>
    <row r="149" spans="2:98" ht="45.75" customHeight="1">
      <c r="B149" s="994"/>
      <c r="C149" s="990"/>
      <c r="D149" s="944"/>
      <c r="E149" s="947"/>
      <c r="F149" s="956"/>
      <c r="G149" s="840"/>
      <c r="H149" s="840"/>
      <c r="I149" s="888"/>
      <c r="J149" s="840"/>
      <c r="K149" s="888"/>
      <c r="L149" s="889"/>
      <c r="M149" s="840"/>
      <c r="N149" s="888"/>
      <c r="O149" s="889"/>
      <c r="P149" s="840"/>
      <c r="Q149" s="888"/>
      <c r="R149" s="889"/>
      <c r="S149" s="840"/>
      <c r="T149" s="888"/>
      <c r="U149" s="886"/>
      <c r="V149" s="869"/>
      <c r="W149" s="825"/>
      <c r="X149" s="837"/>
      <c r="Y149" s="825"/>
      <c r="Z149" s="840"/>
      <c r="AA149" s="825"/>
      <c r="AB149" s="827"/>
      <c r="AC149" s="835"/>
      <c r="AD149" s="795"/>
      <c r="AE149" s="778"/>
      <c r="AF149" s="788"/>
      <c r="AG149" s="778"/>
      <c r="AH149" s="788"/>
      <c r="AI149" s="778"/>
      <c r="AJ149" s="788"/>
      <c r="AK149" s="778"/>
      <c r="AL149" s="788"/>
      <c r="AM149" s="778"/>
      <c r="AN149" s="780"/>
      <c r="AO149" s="950"/>
      <c r="AP149" s="939"/>
      <c r="AQ149" s="300" t="s">
        <v>177</v>
      </c>
      <c r="AR149" s="276">
        <v>0</v>
      </c>
      <c r="AS149" s="27" t="s">
        <v>1368</v>
      </c>
      <c r="AT149" s="40">
        <v>0</v>
      </c>
      <c r="AU149" s="60">
        <v>2</v>
      </c>
      <c r="AV149" s="60">
        <v>0</v>
      </c>
      <c r="AW149" s="413">
        <v>0</v>
      </c>
      <c r="AX149" s="60">
        <v>2</v>
      </c>
      <c r="AY149" s="413">
        <v>0.33</v>
      </c>
      <c r="AZ149" s="60">
        <v>2</v>
      </c>
      <c r="BA149" s="415">
        <v>0.33</v>
      </c>
      <c r="BB149" s="47">
        <v>2</v>
      </c>
      <c r="BC149" s="422">
        <v>0.34</v>
      </c>
      <c r="BD149" s="54">
        <v>0</v>
      </c>
      <c r="BE149" s="60">
        <v>0.96</v>
      </c>
      <c r="BF149" s="60">
        <v>0.4</v>
      </c>
      <c r="BG149" s="49">
        <v>0</v>
      </c>
      <c r="BH149" s="333" t="str">
        <f t="shared" si="83"/>
        <v xml:space="preserve"> -</v>
      </c>
      <c r="BI149" s="453" t="str">
        <f t="shared" si="84"/>
        <v xml:space="preserve"> -</v>
      </c>
      <c r="BJ149" s="334">
        <f t="shared" si="85"/>
        <v>0.48</v>
      </c>
      <c r="BK149" s="453">
        <f t="shared" si="86"/>
        <v>0.48</v>
      </c>
      <c r="BL149" s="334">
        <f t="shared" si="87"/>
        <v>0.2</v>
      </c>
      <c r="BM149" s="453">
        <f t="shared" si="88"/>
        <v>0.2</v>
      </c>
      <c r="BN149" s="334">
        <f t="shared" si="89"/>
        <v>0</v>
      </c>
      <c r="BO149" s="453">
        <f t="shared" si="90"/>
        <v>0</v>
      </c>
      <c r="BP149" s="685">
        <f>+AVERAGE(BE149:BG149)/AU149</f>
        <v>0.22666666666666666</v>
      </c>
      <c r="BQ149" s="453">
        <f t="shared" si="91"/>
        <v>0.22666666666666666</v>
      </c>
      <c r="BR149" s="633">
        <f t="shared" si="92"/>
        <v>0.22666666666666666</v>
      </c>
      <c r="BS149" s="54">
        <v>0</v>
      </c>
      <c r="BT149" s="60">
        <v>0</v>
      </c>
      <c r="BU149" s="60">
        <v>0</v>
      </c>
      <c r="BV149" s="125" t="str">
        <f t="shared" si="94"/>
        <v xml:space="preserve"> -</v>
      </c>
      <c r="BW149" s="378" t="str">
        <f t="shared" si="95"/>
        <v xml:space="preserve"> -</v>
      </c>
      <c r="BX149" s="54">
        <v>0</v>
      </c>
      <c r="BY149" s="60">
        <v>0</v>
      </c>
      <c r="BZ149" s="60">
        <v>0</v>
      </c>
      <c r="CA149" s="125" t="str">
        <f t="shared" si="96"/>
        <v xml:space="preserve"> -</v>
      </c>
      <c r="CB149" s="378" t="str">
        <f t="shared" si="97"/>
        <v xml:space="preserve"> -</v>
      </c>
      <c r="CC149" s="55">
        <v>0</v>
      </c>
      <c r="CD149" s="60">
        <v>0</v>
      </c>
      <c r="CE149" s="60">
        <v>0</v>
      </c>
      <c r="CF149" s="125" t="str">
        <f t="shared" si="98"/>
        <v xml:space="preserve"> -</v>
      </c>
      <c r="CG149" s="378" t="str">
        <f t="shared" si="99"/>
        <v xml:space="preserve"> -</v>
      </c>
      <c r="CH149" s="54">
        <v>17000</v>
      </c>
      <c r="CI149" s="60">
        <v>0</v>
      </c>
      <c r="CJ149" s="60">
        <v>0</v>
      </c>
      <c r="CK149" s="125">
        <f t="shared" si="100"/>
        <v>0</v>
      </c>
      <c r="CL149" s="378" t="str">
        <f t="shared" si="101"/>
        <v xml:space="preserve"> -</v>
      </c>
      <c r="CM149" s="515">
        <f t="shared" si="102"/>
        <v>17000</v>
      </c>
      <c r="CN149" s="516">
        <f t="shared" si="103"/>
        <v>0</v>
      </c>
      <c r="CO149" s="516">
        <f t="shared" si="104"/>
        <v>0</v>
      </c>
      <c r="CP149" s="506">
        <f t="shared" si="105"/>
        <v>0</v>
      </c>
      <c r="CQ149" s="377" t="str">
        <f t="shared" si="106"/>
        <v xml:space="preserve"> -</v>
      </c>
      <c r="CR149" s="591" t="s">
        <v>1220</v>
      </c>
      <c r="CS149" s="389" t="s">
        <v>1356</v>
      </c>
      <c r="CT149" s="102" t="s">
        <v>1972</v>
      </c>
    </row>
    <row r="150" spans="2:98" ht="30" customHeight="1" thickBot="1">
      <c r="B150" s="994"/>
      <c r="C150" s="990"/>
      <c r="D150" s="945"/>
      <c r="E150" s="948"/>
      <c r="F150" s="957"/>
      <c r="G150" s="849"/>
      <c r="H150" s="849"/>
      <c r="I150" s="890"/>
      <c r="J150" s="849"/>
      <c r="K150" s="890"/>
      <c r="L150" s="898"/>
      <c r="M150" s="849"/>
      <c r="N150" s="890"/>
      <c r="O150" s="898"/>
      <c r="P150" s="849"/>
      <c r="Q150" s="890"/>
      <c r="R150" s="898"/>
      <c r="S150" s="849"/>
      <c r="T150" s="890"/>
      <c r="U150" s="891"/>
      <c r="V150" s="870"/>
      <c r="W150" s="839"/>
      <c r="X150" s="838"/>
      <c r="Y150" s="839"/>
      <c r="Z150" s="841"/>
      <c r="AA150" s="839"/>
      <c r="AB150" s="842"/>
      <c r="AC150" s="843"/>
      <c r="AD150" s="803"/>
      <c r="AE150" s="783"/>
      <c r="AF150" s="804"/>
      <c r="AG150" s="783"/>
      <c r="AH150" s="804"/>
      <c r="AI150" s="783"/>
      <c r="AJ150" s="804"/>
      <c r="AK150" s="783"/>
      <c r="AL150" s="804"/>
      <c r="AM150" s="783"/>
      <c r="AN150" s="784"/>
      <c r="AO150" s="953"/>
      <c r="AP150" s="942"/>
      <c r="AQ150" s="30" t="s">
        <v>178</v>
      </c>
      <c r="AR150" s="10" t="s">
        <v>1217</v>
      </c>
      <c r="AS150" s="30" t="s">
        <v>1369</v>
      </c>
      <c r="AT150" s="45">
        <v>0</v>
      </c>
      <c r="AU150" s="92">
        <v>1</v>
      </c>
      <c r="AV150" s="92">
        <v>1</v>
      </c>
      <c r="AW150" s="423">
        <f t="shared" si="107"/>
        <v>1</v>
      </c>
      <c r="AX150" s="92">
        <v>0</v>
      </c>
      <c r="AY150" s="423">
        <f t="shared" si="108"/>
        <v>0</v>
      </c>
      <c r="AZ150" s="92">
        <v>0</v>
      </c>
      <c r="BA150" s="424">
        <f t="shared" si="109"/>
        <v>0</v>
      </c>
      <c r="BB150" s="51">
        <v>0</v>
      </c>
      <c r="BC150" s="425">
        <f t="shared" si="110"/>
        <v>0</v>
      </c>
      <c r="BD150" s="62">
        <v>1</v>
      </c>
      <c r="BE150" s="92">
        <v>0</v>
      </c>
      <c r="BF150" s="92">
        <v>0.4</v>
      </c>
      <c r="BG150" s="70">
        <v>0</v>
      </c>
      <c r="BH150" s="331">
        <f t="shared" si="83"/>
        <v>1</v>
      </c>
      <c r="BI150" s="457">
        <f t="shared" si="84"/>
        <v>1</v>
      </c>
      <c r="BJ150" s="332" t="str">
        <f t="shared" si="85"/>
        <v xml:space="preserve"> -</v>
      </c>
      <c r="BK150" s="457" t="str">
        <f t="shared" si="86"/>
        <v xml:space="preserve"> -</v>
      </c>
      <c r="BL150" s="332" t="str">
        <f t="shared" si="87"/>
        <v xml:space="preserve"> -</v>
      </c>
      <c r="BM150" s="457" t="str">
        <f t="shared" si="88"/>
        <v xml:space="preserve"> -</v>
      </c>
      <c r="BN150" s="332" t="str">
        <f t="shared" si="89"/>
        <v xml:space="preserve"> -</v>
      </c>
      <c r="BO150" s="457" t="str">
        <f t="shared" si="90"/>
        <v xml:space="preserve"> -</v>
      </c>
      <c r="BP150" s="686">
        <f t="shared" ref="BP150" si="113">+SUM(BD150:BG150)/AU150</f>
        <v>1.4</v>
      </c>
      <c r="BQ150" s="457">
        <f t="shared" si="91"/>
        <v>1</v>
      </c>
      <c r="BR150" s="634">
        <f t="shared" si="92"/>
        <v>1</v>
      </c>
      <c r="BS150" s="62">
        <v>0</v>
      </c>
      <c r="BT150" s="92">
        <v>0</v>
      </c>
      <c r="BU150" s="92">
        <v>0</v>
      </c>
      <c r="BV150" s="148" t="str">
        <f t="shared" si="94"/>
        <v xml:space="preserve"> -</v>
      </c>
      <c r="BW150" s="385" t="str">
        <f t="shared" si="95"/>
        <v xml:space="preserve"> -</v>
      </c>
      <c r="BX150" s="62">
        <v>0</v>
      </c>
      <c r="BY150" s="92">
        <v>0</v>
      </c>
      <c r="BZ150" s="92">
        <v>0</v>
      </c>
      <c r="CA150" s="148" t="str">
        <f t="shared" si="96"/>
        <v xml:space="preserve"> -</v>
      </c>
      <c r="CB150" s="385" t="str">
        <f t="shared" si="97"/>
        <v xml:space="preserve"> -</v>
      </c>
      <c r="CC150" s="63">
        <v>0</v>
      </c>
      <c r="CD150" s="92">
        <v>0</v>
      </c>
      <c r="CE150" s="92">
        <v>0</v>
      </c>
      <c r="CF150" s="148" t="str">
        <f t="shared" si="98"/>
        <v xml:space="preserve"> -</v>
      </c>
      <c r="CG150" s="385" t="str">
        <f t="shared" si="99"/>
        <v xml:space="preserve"> -</v>
      </c>
      <c r="CH150" s="62">
        <v>0</v>
      </c>
      <c r="CI150" s="92">
        <v>0</v>
      </c>
      <c r="CJ150" s="92">
        <v>0</v>
      </c>
      <c r="CK150" s="148" t="str">
        <f t="shared" si="100"/>
        <v xml:space="preserve"> -</v>
      </c>
      <c r="CL150" s="385" t="str">
        <f t="shared" si="101"/>
        <v xml:space="preserve"> -</v>
      </c>
      <c r="CM150" s="523">
        <f t="shared" si="102"/>
        <v>0</v>
      </c>
      <c r="CN150" s="524">
        <f t="shared" si="103"/>
        <v>0</v>
      </c>
      <c r="CO150" s="524">
        <f t="shared" si="104"/>
        <v>0</v>
      </c>
      <c r="CP150" s="505" t="str">
        <f t="shared" si="105"/>
        <v xml:space="preserve"> -</v>
      </c>
      <c r="CQ150" s="385" t="str">
        <f t="shared" si="106"/>
        <v xml:space="preserve"> -</v>
      </c>
      <c r="CR150" s="593" t="s">
        <v>1220</v>
      </c>
      <c r="CS150" s="390" t="s">
        <v>1221</v>
      </c>
      <c r="CT150" s="103" t="s">
        <v>1972</v>
      </c>
    </row>
    <row r="151" spans="2:98" ht="15" customHeight="1" thickBot="1">
      <c r="B151" s="994"/>
      <c r="C151" s="991"/>
      <c r="D151" s="81"/>
      <c r="E151" s="80"/>
      <c r="F151" s="82"/>
      <c r="G151" s="81"/>
      <c r="H151" s="81"/>
      <c r="I151" s="617"/>
      <c r="J151" s="81"/>
      <c r="K151" s="617"/>
      <c r="L151" s="81"/>
      <c r="M151" s="81"/>
      <c r="N151" s="617"/>
      <c r="O151" s="81"/>
      <c r="P151" s="81"/>
      <c r="Q151" s="617"/>
      <c r="R151" s="81"/>
      <c r="S151" s="81"/>
      <c r="T151" s="617"/>
      <c r="U151" s="81"/>
      <c r="V151" s="13"/>
      <c r="W151" s="620"/>
      <c r="X151" s="13"/>
      <c r="Y151" s="620"/>
      <c r="Z151" s="13"/>
      <c r="AA151" s="620"/>
      <c r="AB151" s="622"/>
      <c r="AC151" s="620"/>
      <c r="AD151" s="358"/>
      <c r="AE151" s="618"/>
      <c r="AF151" s="358"/>
      <c r="AG151" s="618"/>
      <c r="AH151" s="358"/>
      <c r="AI151" s="618"/>
      <c r="AJ151" s="358"/>
      <c r="AK151" s="618"/>
      <c r="AL151" s="358"/>
      <c r="AM151" s="618"/>
      <c r="AN151" s="358"/>
      <c r="AO151" s="81"/>
      <c r="AP151" s="80"/>
      <c r="AQ151" s="82"/>
      <c r="AR151" s="80"/>
      <c r="AS151" s="82"/>
      <c r="AT151" s="81"/>
      <c r="AU151" s="306">
        <v>0</v>
      </c>
      <c r="AV151" s="306">
        <v>0</v>
      </c>
      <c r="AW151" s="358">
        <f>+AVERAGE(AW137:AW150)</f>
        <v>0.22678571428571428</v>
      </c>
      <c r="AX151" s="306">
        <v>0</v>
      </c>
      <c r="AY151" s="358">
        <f t="shared" ref="AY151:BC151" si="114">+AVERAGE(AY137:AY150)</f>
        <v>0.24511904761904763</v>
      </c>
      <c r="AZ151" s="306">
        <v>0</v>
      </c>
      <c r="BA151" s="358">
        <f t="shared" si="114"/>
        <v>0.2636904761904762</v>
      </c>
      <c r="BB151" s="306">
        <v>0</v>
      </c>
      <c r="BC151" s="358">
        <f t="shared" si="114"/>
        <v>0.26440476190476192</v>
      </c>
      <c r="BD151" s="306"/>
      <c r="BE151" s="306"/>
      <c r="BF151" s="306"/>
      <c r="BG151" s="306"/>
      <c r="BH151" s="80"/>
      <c r="BI151" s="555">
        <f t="shared" ref="BI151:BO151" si="115">+AVERAGE(BI137:BI150)</f>
        <v>0.9966666666666667</v>
      </c>
      <c r="BJ151" s="555"/>
      <c r="BK151" s="555">
        <f t="shared" si="115"/>
        <v>0.74363636363636365</v>
      </c>
      <c r="BL151" s="555"/>
      <c r="BM151" s="555">
        <f t="shared" si="115"/>
        <v>0.67697994505494496</v>
      </c>
      <c r="BN151" s="555"/>
      <c r="BO151" s="555">
        <f t="shared" si="115"/>
        <v>0</v>
      </c>
      <c r="BP151" s="661"/>
      <c r="BQ151" s="555">
        <f>+AVERAGE(BQ137:BQ150)</f>
        <v>0.81904761904761902</v>
      </c>
      <c r="BR151" s="637"/>
      <c r="BS151" s="83"/>
      <c r="BT151" s="83"/>
      <c r="BU151" s="83"/>
      <c r="BV151" s="83"/>
      <c r="BW151" s="83"/>
      <c r="BX151" s="83"/>
      <c r="BY151" s="83"/>
      <c r="BZ151" s="83"/>
      <c r="CA151" s="83"/>
      <c r="CB151" s="83"/>
      <c r="CC151" s="83"/>
      <c r="CD151" s="83"/>
      <c r="CE151" s="83"/>
      <c r="CF151" s="83"/>
      <c r="CG151" s="83"/>
      <c r="CH151" s="83"/>
      <c r="CI151" s="83"/>
      <c r="CJ151" s="83"/>
      <c r="CK151" s="83"/>
      <c r="CL151" s="83"/>
      <c r="CM151" s="84"/>
      <c r="CN151" s="84"/>
      <c r="CO151" s="84"/>
      <c r="CP151" s="84"/>
      <c r="CQ151" s="84"/>
      <c r="CR151" s="595"/>
      <c r="CS151" s="80"/>
      <c r="CT151" s="89"/>
    </row>
    <row r="152" spans="2:98" ht="30" customHeight="1">
      <c r="B152" s="994"/>
      <c r="C152" s="990"/>
      <c r="D152" s="943">
        <f>+RESUMEN!J32</f>
        <v>0.61497222222222214</v>
      </c>
      <c r="E152" s="946" t="s">
        <v>241</v>
      </c>
      <c r="F152" s="977" t="s">
        <v>234</v>
      </c>
      <c r="G152" s="979">
        <v>1536</v>
      </c>
      <c r="H152" s="979">
        <v>1400</v>
      </c>
      <c r="I152" s="893">
        <f>+H152-G152</f>
        <v>-136</v>
      </c>
      <c r="J152" s="979">
        <v>1526</v>
      </c>
      <c r="K152" s="893">
        <f>+J152-G152</f>
        <v>-10</v>
      </c>
      <c r="L152" s="894"/>
      <c r="M152" s="979">
        <v>1500</v>
      </c>
      <c r="N152" s="893">
        <f>+M152-J152</f>
        <v>-26</v>
      </c>
      <c r="O152" s="894"/>
      <c r="P152" s="979">
        <v>1450</v>
      </c>
      <c r="Q152" s="893">
        <f>+P152-M152</f>
        <v>-50</v>
      </c>
      <c r="R152" s="894"/>
      <c r="S152" s="979">
        <v>1400</v>
      </c>
      <c r="T152" s="893">
        <f>+S152-P152</f>
        <v>-50</v>
      </c>
      <c r="U152" s="892"/>
      <c r="V152" s="856">
        <v>2705</v>
      </c>
      <c r="W152" s="824">
        <f>+IF(V152=0,0,V152-G152)</f>
        <v>1169</v>
      </c>
      <c r="X152" s="857">
        <v>3553</v>
      </c>
      <c r="Y152" s="824">
        <f>+IF(X152=0,0,X152-V152)</f>
        <v>848</v>
      </c>
      <c r="Z152" s="857"/>
      <c r="AA152" s="824">
        <f>+IF(Z152=0,0,Z152-X152)</f>
        <v>0</v>
      </c>
      <c r="AB152" s="826"/>
      <c r="AC152" s="863">
        <f>+IF(AB152=0,0,AB152-Z152)</f>
        <v>0</v>
      </c>
      <c r="AD152" s="801">
        <f>+IF(K152=0," -",W152/K152)</f>
        <v>-116.9</v>
      </c>
      <c r="AE152" s="785">
        <f>+IF(K152=0," -",IF(AD152&gt;100%,100%,AD152))</f>
        <v>-116.9</v>
      </c>
      <c r="AF152" s="802">
        <f>+IF(N152=0," -",Y152/N152)</f>
        <v>-32.615384615384613</v>
      </c>
      <c r="AG152" s="785">
        <f>+IF(N152=0," -",IF(AF152&gt;100%,100%,AF152))</f>
        <v>-32.615384615384613</v>
      </c>
      <c r="AH152" s="802">
        <f>+IF(Q152=0," -",AA152/Q152)</f>
        <v>0</v>
      </c>
      <c r="AI152" s="785">
        <f>+IF(Q152=0," -",IF(AH152&gt;100%,100%,AH152))</f>
        <v>0</v>
      </c>
      <c r="AJ152" s="802">
        <f>+IF(T152=0," -",AC152/T152)</f>
        <v>0</v>
      </c>
      <c r="AK152" s="785">
        <f>+IF(T152=0," -",IF(AJ152&gt;100%,100%,AJ152))</f>
        <v>0</v>
      </c>
      <c r="AL152" s="802">
        <f>+SUM(AC152,AA152,Y152,W152)/I152</f>
        <v>-14.830882352941176</v>
      </c>
      <c r="AM152" s="785">
        <f>+IF(AL152&gt;100%,100%,IF(AL152&lt;0%,0%,AL152))</f>
        <v>0</v>
      </c>
      <c r="AN152" s="786"/>
      <c r="AO152" s="952">
        <f>+RESUMEN!J33</f>
        <v>0.68638888888888894</v>
      </c>
      <c r="AP152" s="941" t="s">
        <v>214</v>
      </c>
      <c r="AQ152" s="245" t="s">
        <v>183</v>
      </c>
      <c r="AR152" s="298">
        <v>2210987</v>
      </c>
      <c r="AS152" s="26" t="s">
        <v>1370</v>
      </c>
      <c r="AT152" s="42">
        <v>0.9</v>
      </c>
      <c r="AU152" s="93">
        <v>1</v>
      </c>
      <c r="AV152" s="93">
        <v>1</v>
      </c>
      <c r="AW152" s="412">
        <v>0.25</v>
      </c>
      <c r="AX152" s="93">
        <v>1</v>
      </c>
      <c r="AY152" s="412">
        <v>0.25</v>
      </c>
      <c r="AZ152" s="93">
        <v>1</v>
      </c>
      <c r="BA152" s="414">
        <v>0.25</v>
      </c>
      <c r="BB152" s="146">
        <v>1</v>
      </c>
      <c r="BC152" s="421">
        <v>0.25</v>
      </c>
      <c r="BD152" s="314">
        <v>0.85</v>
      </c>
      <c r="BE152" s="93">
        <v>0.14000000000000001</v>
      </c>
      <c r="BF152" s="93">
        <v>0.15</v>
      </c>
      <c r="BG152" s="74">
        <v>0</v>
      </c>
      <c r="BH152" s="329">
        <f t="shared" si="83"/>
        <v>0.85</v>
      </c>
      <c r="BI152" s="452">
        <f t="shared" si="84"/>
        <v>0.85</v>
      </c>
      <c r="BJ152" s="330">
        <f t="shared" si="85"/>
        <v>0.14000000000000001</v>
      </c>
      <c r="BK152" s="452">
        <f t="shared" si="86"/>
        <v>0.14000000000000001</v>
      </c>
      <c r="BL152" s="330">
        <f t="shared" si="87"/>
        <v>0.15</v>
      </c>
      <c r="BM152" s="452">
        <f t="shared" si="88"/>
        <v>0.15</v>
      </c>
      <c r="BN152" s="330">
        <f t="shared" si="89"/>
        <v>0</v>
      </c>
      <c r="BO152" s="452">
        <f t="shared" si="90"/>
        <v>0</v>
      </c>
      <c r="BP152" s="684">
        <f t="shared" si="93"/>
        <v>0.28499999999999998</v>
      </c>
      <c r="BQ152" s="452">
        <f t="shared" si="91"/>
        <v>0.28499999999999998</v>
      </c>
      <c r="BR152" s="632">
        <f t="shared" si="92"/>
        <v>0.28499999999999998</v>
      </c>
      <c r="BS152" s="52">
        <v>740333</v>
      </c>
      <c r="BT152" s="90">
        <v>222835</v>
      </c>
      <c r="BU152" s="90">
        <v>0</v>
      </c>
      <c r="BV152" s="146">
        <f t="shared" si="94"/>
        <v>0.30099293155917672</v>
      </c>
      <c r="BW152" s="384" t="str">
        <f t="shared" si="95"/>
        <v xml:space="preserve"> -</v>
      </c>
      <c r="BX152" s="52">
        <v>0</v>
      </c>
      <c r="BY152" s="90">
        <v>0</v>
      </c>
      <c r="BZ152" s="90">
        <v>0</v>
      </c>
      <c r="CA152" s="146" t="str">
        <f t="shared" si="96"/>
        <v xml:space="preserve"> -</v>
      </c>
      <c r="CB152" s="384" t="str">
        <f t="shared" si="97"/>
        <v xml:space="preserve"> -</v>
      </c>
      <c r="CC152" s="53">
        <v>127085</v>
      </c>
      <c r="CD152" s="90">
        <v>124855</v>
      </c>
      <c r="CE152" s="90">
        <v>0</v>
      </c>
      <c r="CF152" s="146">
        <f t="shared" si="98"/>
        <v>0.98245268914506034</v>
      </c>
      <c r="CG152" s="384" t="str">
        <f t="shared" si="99"/>
        <v xml:space="preserve"> -</v>
      </c>
      <c r="CH152" s="52">
        <v>0</v>
      </c>
      <c r="CI152" s="90">
        <v>0</v>
      </c>
      <c r="CJ152" s="90">
        <v>0</v>
      </c>
      <c r="CK152" s="146" t="str">
        <f t="shared" si="100"/>
        <v xml:space="preserve"> -</v>
      </c>
      <c r="CL152" s="384" t="str">
        <f t="shared" si="101"/>
        <v xml:space="preserve"> -</v>
      </c>
      <c r="CM152" s="521">
        <f t="shared" si="102"/>
        <v>867418</v>
      </c>
      <c r="CN152" s="522">
        <f t="shared" si="103"/>
        <v>347690</v>
      </c>
      <c r="CO152" s="522">
        <f t="shared" si="104"/>
        <v>0</v>
      </c>
      <c r="CP152" s="503">
        <f t="shared" si="105"/>
        <v>0.40083327761240833</v>
      </c>
      <c r="CQ152" s="384" t="str">
        <f t="shared" si="106"/>
        <v xml:space="preserve"> -</v>
      </c>
      <c r="CR152" s="590" t="s">
        <v>1220</v>
      </c>
      <c r="CS152" s="388" t="s">
        <v>1356</v>
      </c>
      <c r="CT152" s="101" t="s">
        <v>1968</v>
      </c>
    </row>
    <row r="153" spans="2:98" ht="30" customHeight="1">
      <c r="B153" s="994"/>
      <c r="C153" s="990"/>
      <c r="D153" s="944"/>
      <c r="E153" s="947"/>
      <c r="F153" s="978"/>
      <c r="G153" s="840"/>
      <c r="H153" s="840"/>
      <c r="I153" s="888"/>
      <c r="J153" s="840"/>
      <c r="K153" s="888"/>
      <c r="L153" s="889"/>
      <c r="M153" s="840"/>
      <c r="N153" s="888"/>
      <c r="O153" s="889"/>
      <c r="P153" s="840"/>
      <c r="Q153" s="888"/>
      <c r="R153" s="889"/>
      <c r="S153" s="840"/>
      <c r="T153" s="888"/>
      <c r="U153" s="886"/>
      <c r="V153" s="856"/>
      <c r="W153" s="825"/>
      <c r="X153" s="840"/>
      <c r="Y153" s="825"/>
      <c r="Z153" s="840"/>
      <c r="AA153" s="825"/>
      <c r="AB153" s="827"/>
      <c r="AC153" s="835"/>
      <c r="AD153" s="795"/>
      <c r="AE153" s="778"/>
      <c r="AF153" s="788"/>
      <c r="AG153" s="778"/>
      <c r="AH153" s="788"/>
      <c r="AI153" s="778"/>
      <c r="AJ153" s="788"/>
      <c r="AK153" s="778"/>
      <c r="AL153" s="788"/>
      <c r="AM153" s="778"/>
      <c r="AN153" s="780"/>
      <c r="AO153" s="950"/>
      <c r="AP153" s="939"/>
      <c r="AQ153" s="300" t="s">
        <v>184</v>
      </c>
      <c r="AR153" s="299" t="s">
        <v>1962</v>
      </c>
      <c r="AS153" s="27" t="s">
        <v>1371</v>
      </c>
      <c r="AT153" s="43">
        <v>0.7</v>
      </c>
      <c r="AU153" s="85">
        <v>1</v>
      </c>
      <c r="AV153" s="85">
        <v>1</v>
      </c>
      <c r="AW153" s="413">
        <v>0.25</v>
      </c>
      <c r="AX153" s="85">
        <v>1</v>
      </c>
      <c r="AY153" s="413">
        <v>0.25</v>
      </c>
      <c r="AZ153" s="85">
        <v>1</v>
      </c>
      <c r="BA153" s="415">
        <v>0.25</v>
      </c>
      <c r="BB153" s="125">
        <v>1</v>
      </c>
      <c r="BC153" s="422">
        <v>0.25</v>
      </c>
      <c r="BD153" s="318">
        <v>0.9</v>
      </c>
      <c r="BE153" s="85">
        <v>0.93</v>
      </c>
      <c r="BF153" s="85">
        <v>0.5</v>
      </c>
      <c r="BG153" s="71">
        <v>0</v>
      </c>
      <c r="BH153" s="333">
        <f t="shared" si="83"/>
        <v>0.9</v>
      </c>
      <c r="BI153" s="453">
        <f t="shared" si="84"/>
        <v>0.9</v>
      </c>
      <c r="BJ153" s="334">
        <f t="shared" si="85"/>
        <v>0.93</v>
      </c>
      <c r="BK153" s="453">
        <f t="shared" si="86"/>
        <v>0.93</v>
      </c>
      <c r="BL153" s="334">
        <f t="shared" si="87"/>
        <v>0.5</v>
      </c>
      <c r="BM153" s="453">
        <f t="shared" si="88"/>
        <v>0.5</v>
      </c>
      <c r="BN153" s="334">
        <f t="shared" si="89"/>
        <v>0</v>
      </c>
      <c r="BO153" s="453">
        <f t="shared" si="90"/>
        <v>0</v>
      </c>
      <c r="BP153" s="685">
        <f t="shared" si="93"/>
        <v>0.58250000000000002</v>
      </c>
      <c r="BQ153" s="453">
        <f t="shared" si="91"/>
        <v>0.58250000000000002</v>
      </c>
      <c r="BR153" s="633">
        <f t="shared" si="92"/>
        <v>0.58250000000000002</v>
      </c>
      <c r="BS153" s="54">
        <v>740333</v>
      </c>
      <c r="BT153" s="60">
        <v>222835</v>
      </c>
      <c r="BU153" s="60">
        <v>0</v>
      </c>
      <c r="BV153" s="125">
        <f t="shared" si="94"/>
        <v>0.30099293155917672</v>
      </c>
      <c r="BW153" s="378" t="str">
        <f t="shared" si="95"/>
        <v xml:space="preserve"> -</v>
      </c>
      <c r="BX153" s="54">
        <v>462325</v>
      </c>
      <c r="BY153" s="60">
        <v>442180</v>
      </c>
      <c r="BZ153" s="60">
        <v>0</v>
      </c>
      <c r="CA153" s="125">
        <f t="shared" si="96"/>
        <v>0.95642675606986427</v>
      </c>
      <c r="CB153" s="378" t="str">
        <f t="shared" si="97"/>
        <v xml:space="preserve"> -</v>
      </c>
      <c r="CC153" s="55">
        <v>127084</v>
      </c>
      <c r="CD153" s="60">
        <v>124854</v>
      </c>
      <c r="CE153" s="60">
        <v>0</v>
      </c>
      <c r="CF153" s="125">
        <f t="shared" si="98"/>
        <v>0.98245255106858453</v>
      </c>
      <c r="CG153" s="378" t="str">
        <f t="shared" si="99"/>
        <v xml:space="preserve"> -</v>
      </c>
      <c r="CH153" s="54">
        <v>0</v>
      </c>
      <c r="CI153" s="60">
        <v>0</v>
      </c>
      <c r="CJ153" s="60">
        <v>0</v>
      </c>
      <c r="CK153" s="125" t="str">
        <f t="shared" si="100"/>
        <v xml:space="preserve"> -</v>
      </c>
      <c r="CL153" s="378" t="str">
        <f t="shared" si="101"/>
        <v xml:space="preserve"> -</v>
      </c>
      <c r="CM153" s="515">
        <f t="shared" si="102"/>
        <v>1329742</v>
      </c>
      <c r="CN153" s="516">
        <f t="shared" si="103"/>
        <v>789869</v>
      </c>
      <c r="CO153" s="516">
        <f t="shared" si="104"/>
        <v>0</v>
      </c>
      <c r="CP153" s="506">
        <f t="shared" si="105"/>
        <v>0.59400169356160815</v>
      </c>
      <c r="CQ153" s="377" t="str">
        <f t="shared" si="106"/>
        <v xml:space="preserve"> -</v>
      </c>
      <c r="CR153" s="591" t="s">
        <v>1220</v>
      </c>
      <c r="CS153" s="389" t="s">
        <v>1356</v>
      </c>
      <c r="CT153" s="102" t="s">
        <v>1968</v>
      </c>
    </row>
    <row r="154" spans="2:98" ht="30" customHeight="1">
      <c r="B154" s="994"/>
      <c r="C154" s="990"/>
      <c r="D154" s="944"/>
      <c r="E154" s="947"/>
      <c r="F154" s="978"/>
      <c r="G154" s="840"/>
      <c r="H154" s="840"/>
      <c r="I154" s="888"/>
      <c r="J154" s="840"/>
      <c r="K154" s="888"/>
      <c r="L154" s="889"/>
      <c r="M154" s="840"/>
      <c r="N154" s="888"/>
      <c r="O154" s="889"/>
      <c r="P154" s="840"/>
      <c r="Q154" s="888"/>
      <c r="R154" s="889"/>
      <c r="S154" s="840"/>
      <c r="T154" s="888"/>
      <c r="U154" s="886"/>
      <c r="V154" s="856"/>
      <c r="W154" s="825"/>
      <c r="X154" s="840"/>
      <c r="Y154" s="825"/>
      <c r="Z154" s="840"/>
      <c r="AA154" s="825"/>
      <c r="AB154" s="827"/>
      <c r="AC154" s="835"/>
      <c r="AD154" s="795"/>
      <c r="AE154" s="778"/>
      <c r="AF154" s="788"/>
      <c r="AG154" s="778"/>
      <c r="AH154" s="788"/>
      <c r="AI154" s="778"/>
      <c r="AJ154" s="788"/>
      <c r="AK154" s="778"/>
      <c r="AL154" s="788"/>
      <c r="AM154" s="778"/>
      <c r="AN154" s="780"/>
      <c r="AO154" s="950"/>
      <c r="AP154" s="939"/>
      <c r="AQ154" s="300" t="s">
        <v>185</v>
      </c>
      <c r="AR154" s="299" t="s">
        <v>1962</v>
      </c>
      <c r="AS154" s="27" t="s">
        <v>1372</v>
      </c>
      <c r="AT154" s="43">
        <v>0.7</v>
      </c>
      <c r="AU154" s="85">
        <v>1</v>
      </c>
      <c r="AV154" s="85">
        <v>1</v>
      </c>
      <c r="AW154" s="413">
        <v>0.25</v>
      </c>
      <c r="AX154" s="85">
        <v>1</v>
      </c>
      <c r="AY154" s="413">
        <v>0.25</v>
      </c>
      <c r="AZ154" s="85">
        <v>1</v>
      </c>
      <c r="BA154" s="415">
        <v>0.25</v>
      </c>
      <c r="BB154" s="125">
        <v>1</v>
      </c>
      <c r="BC154" s="422">
        <v>0.25</v>
      </c>
      <c r="BD154" s="318">
        <v>0.95</v>
      </c>
      <c r="BE154" s="85">
        <v>0.93</v>
      </c>
      <c r="BF154" s="85">
        <v>0.84</v>
      </c>
      <c r="BG154" s="71">
        <v>0</v>
      </c>
      <c r="BH154" s="333">
        <f t="shared" si="83"/>
        <v>0.95</v>
      </c>
      <c r="BI154" s="453">
        <f t="shared" si="84"/>
        <v>0.95</v>
      </c>
      <c r="BJ154" s="334">
        <f t="shared" si="85"/>
        <v>0.93</v>
      </c>
      <c r="BK154" s="453">
        <f t="shared" si="86"/>
        <v>0.93</v>
      </c>
      <c r="BL154" s="334">
        <f t="shared" si="87"/>
        <v>0.84</v>
      </c>
      <c r="BM154" s="453">
        <f t="shared" si="88"/>
        <v>0.84</v>
      </c>
      <c r="BN154" s="334">
        <f t="shared" si="89"/>
        <v>0</v>
      </c>
      <c r="BO154" s="453">
        <f t="shared" si="90"/>
        <v>0</v>
      </c>
      <c r="BP154" s="685">
        <f t="shared" si="93"/>
        <v>0.67999999999999994</v>
      </c>
      <c r="BQ154" s="453">
        <f t="shared" si="91"/>
        <v>0.67999999999999994</v>
      </c>
      <c r="BR154" s="633">
        <f t="shared" si="92"/>
        <v>0.67999999999999994</v>
      </c>
      <c r="BS154" s="54">
        <v>740333</v>
      </c>
      <c r="BT154" s="60">
        <v>222835</v>
      </c>
      <c r="BU154" s="60">
        <v>0</v>
      </c>
      <c r="BV154" s="125">
        <f t="shared" si="94"/>
        <v>0.30099293155917672</v>
      </c>
      <c r="BW154" s="378" t="str">
        <f t="shared" si="95"/>
        <v xml:space="preserve"> -</v>
      </c>
      <c r="BX154" s="54">
        <v>462325</v>
      </c>
      <c r="BY154" s="60">
        <v>442180</v>
      </c>
      <c r="BZ154" s="60">
        <v>0</v>
      </c>
      <c r="CA154" s="125">
        <f t="shared" si="96"/>
        <v>0.95642675606986427</v>
      </c>
      <c r="CB154" s="378" t="str">
        <f t="shared" si="97"/>
        <v xml:space="preserve"> -</v>
      </c>
      <c r="CC154" s="55">
        <v>127084</v>
      </c>
      <c r="CD154" s="60">
        <v>124854</v>
      </c>
      <c r="CE154" s="60">
        <v>0</v>
      </c>
      <c r="CF154" s="125">
        <f t="shared" si="98"/>
        <v>0.98245255106858453</v>
      </c>
      <c r="CG154" s="378" t="str">
        <f t="shared" si="99"/>
        <v xml:space="preserve"> -</v>
      </c>
      <c r="CH154" s="54">
        <v>0</v>
      </c>
      <c r="CI154" s="60">
        <v>0</v>
      </c>
      <c r="CJ154" s="60">
        <v>0</v>
      </c>
      <c r="CK154" s="125" t="str">
        <f t="shared" si="100"/>
        <v xml:space="preserve"> -</v>
      </c>
      <c r="CL154" s="378" t="str">
        <f t="shared" si="101"/>
        <v xml:space="preserve"> -</v>
      </c>
      <c r="CM154" s="517">
        <f t="shared" si="102"/>
        <v>1329742</v>
      </c>
      <c r="CN154" s="518">
        <f t="shared" si="103"/>
        <v>789869</v>
      </c>
      <c r="CO154" s="518">
        <f t="shared" si="104"/>
        <v>0</v>
      </c>
      <c r="CP154" s="504">
        <f t="shared" si="105"/>
        <v>0.59400169356160815</v>
      </c>
      <c r="CQ154" s="378" t="str">
        <f t="shared" si="106"/>
        <v xml:space="preserve"> -</v>
      </c>
      <c r="CR154" s="591" t="s">
        <v>1220</v>
      </c>
      <c r="CS154" s="389" t="s">
        <v>1356</v>
      </c>
      <c r="CT154" s="102" t="s">
        <v>1968</v>
      </c>
    </row>
    <row r="155" spans="2:98" ht="30" customHeight="1">
      <c r="B155" s="994"/>
      <c r="C155" s="990"/>
      <c r="D155" s="944"/>
      <c r="E155" s="947"/>
      <c r="F155" s="978"/>
      <c r="G155" s="840"/>
      <c r="H155" s="840"/>
      <c r="I155" s="888"/>
      <c r="J155" s="840"/>
      <c r="K155" s="888"/>
      <c r="L155" s="889"/>
      <c r="M155" s="840"/>
      <c r="N155" s="888"/>
      <c r="O155" s="889"/>
      <c r="P155" s="840"/>
      <c r="Q155" s="888"/>
      <c r="R155" s="889"/>
      <c r="S155" s="840"/>
      <c r="T155" s="888"/>
      <c r="U155" s="886"/>
      <c r="V155" s="856"/>
      <c r="W155" s="825"/>
      <c r="X155" s="840"/>
      <c r="Y155" s="825"/>
      <c r="Z155" s="840"/>
      <c r="AA155" s="825"/>
      <c r="AB155" s="827"/>
      <c r="AC155" s="835"/>
      <c r="AD155" s="795"/>
      <c r="AE155" s="778"/>
      <c r="AF155" s="788"/>
      <c r="AG155" s="778"/>
      <c r="AH155" s="788"/>
      <c r="AI155" s="778"/>
      <c r="AJ155" s="788"/>
      <c r="AK155" s="778"/>
      <c r="AL155" s="788"/>
      <c r="AM155" s="778"/>
      <c r="AN155" s="780"/>
      <c r="AO155" s="950"/>
      <c r="AP155" s="939"/>
      <c r="AQ155" s="27" t="s">
        <v>186</v>
      </c>
      <c r="AR155" s="366">
        <v>2210906</v>
      </c>
      <c r="AS155" s="27" t="s">
        <v>1373</v>
      </c>
      <c r="AT155" s="40">
        <v>0</v>
      </c>
      <c r="AU155" s="60">
        <v>1</v>
      </c>
      <c r="AV155" s="60">
        <v>0</v>
      </c>
      <c r="AW155" s="413">
        <f t="shared" si="107"/>
        <v>0</v>
      </c>
      <c r="AX155" s="60">
        <v>1</v>
      </c>
      <c r="AY155" s="413">
        <f t="shared" si="108"/>
        <v>1</v>
      </c>
      <c r="AZ155" s="60">
        <v>0</v>
      </c>
      <c r="BA155" s="415">
        <f t="shared" si="109"/>
        <v>0</v>
      </c>
      <c r="BB155" s="47">
        <v>0</v>
      </c>
      <c r="BC155" s="422">
        <f t="shared" si="110"/>
        <v>0</v>
      </c>
      <c r="BD155" s="54">
        <v>0</v>
      </c>
      <c r="BE155" s="60">
        <v>1</v>
      </c>
      <c r="BF155" s="60">
        <v>0</v>
      </c>
      <c r="BG155" s="49">
        <v>0</v>
      </c>
      <c r="BH155" s="333" t="str">
        <f t="shared" si="83"/>
        <v xml:space="preserve"> -</v>
      </c>
      <c r="BI155" s="453" t="str">
        <f t="shared" si="84"/>
        <v xml:space="preserve"> -</v>
      </c>
      <c r="BJ155" s="334">
        <f t="shared" si="85"/>
        <v>1</v>
      </c>
      <c r="BK155" s="453">
        <f t="shared" si="86"/>
        <v>1</v>
      </c>
      <c r="BL155" s="334" t="str">
        <f t="shared" si="87"/>
        <v xml:space="preserve"> -</v>
      </c>
      <c r="BM155" s="453" t="str">
        <f t="shared" si="88"/>
        <v xml:space="preserve"> -</v>
      </c>
      <c r="BN155" s="334" t="str">
        <f t="shared" si="89"/>
        <v xml:space="preserve"> -</v>
      </c>
      <c r="BO155" s="453" t="str">
        <f t="shared" si="90"/>
        <v xml:space="preserve"> -</v>
      </c>
      <c r="BP155" s="685">
        <f t="shared" ref="BP155:BP158" si="116">+SUM(BD155:BG155)/AU155</f>
        <v>1</v>
      </c>
      <c r="BQ155" s="453">
        <f t="shared" si="91"/>
        <v>1</v>
      </c>
      <c r="BR155" s="633">
        <f t="shared" si="92"/>
        <v>1</v>
      </c>
      <c r="BS155" s="54">
        <v>0</v>
      </c>
      <c r="BT155" s="60">
        <v>0</v>
      </c>
      <c r="BU155" s="60">
        <v>0</v>
      </c>
      <c r="BV155" s="125" t="str">
        <f t="shared" si="94"/>
        <v xml:space="preserve"> -</v>
      </c>
      <c r="BW155" s="378" t="str">
        <f t="shared" si="95"/>
        <v xml:space="preserve"> -</v>
      </c>
      <c r="BX155" s="54">
        <v>0</v>
      </c>
      <c r="BY155" s="60">
        <v>0</v>
      </c>
      <c r="BZ155" s="60">
        <v>0</v>
      </c>
      <c r="CA155" s="125" t="str">
        <f t="shared" si="96"/>
        <v xml:space="preserve"> -</v>
      </c>
      <c r="CB155" s="378" t="str">
        <f t="shared" si="97"/>
        <v xml:space="preserve"> -</v>
      </c>
      <c r="CC155" s="55">
        <v>0</v>
      </c>
      <c r="CD155" s="60">
        <v>0</v>
      </c>
      <c r="CE155" s="60">
        <v>0</v>
      </c>
      <c r="CF155" s="125" t="str">
        <f t="shared" si="98"/>
        <v xml:space="preserve"> -</v>
      </c>
      <c r="CG155" s="378" t="str">
        <f t="shared" si="99"/>
        <v xml:space="preserve"> -</v>
      </c>
      <c r="CH155" s="54">
        <v>0</v>
      </c>
      <c r="CI155" s="60">
        <v>0</v>
      </c>
      <c r="CJ155" s="60">
        <v>0</v>
      </c>
      <c r="CK155" s="125" t="str">
        <f t="shared" si="100"/>
        <v xml:space="preserve"> -</v>
      </c>
      <c r="CL155" s="378" t="str">
        <f t="shared" si="101"/>
        <v xml:space="preserve"> -</v>
      </c>
      <c r="CM155" s="515">
        <f t="shared" si="102"/>
        <v>0</v>
      </c>
      <c r="CN155" s="516">
        <f t="shared" si="103"/>
        <v>0</v>
      </c>
      <c r="CO155" s="516">
        <f t="shared" si="104"/>
        <v>0</v>
      </c>
      <c r="CP155" s="506" t="str">
        <f t="shared" si="105"/>
        <v xml:space="preserve"> -</v>
      </c>
      <c r="CQ155" s="377" t="str">
        <f t="shared" si="106"/>
        <v xml:space="preserve"> -</v>
      </c>
      <c r="CR155" s="591" t="s">
        <v>1220</v>
      </c>
      <c r="CS155" s="389" t="s">
        <v>1221</v>
      </c>
      <c r="CT155" s="102" t="s">
        <v>1968</v>
      </c>
    </row>
    <row r="156" spans="2:98" ht="30" customHeight="1">
      <c r="B156" s="994"/>
      <c r="C156" s="990"/>
      <c r="D156" s="944"/>
      <c r="E156" s="947"/>
      <c r="F156" s="978"/>
      <c r="G156" s="840"/>
      <c r="H156" s="840"/>
      <c r="I156" s="888"/>
      <c r="J156" s="840"/>
      <c r="K156" s="888"/>
      <c r="L156" s="889"/>
      <c r="M156" s="840"/>
      <c r="N156" s="888"/>
      <c r="O156" s="889"/>
      <c r="P156" s="840"/>
      <c r="Q156" s="888"/>
      <c r="R156" s="889"/>
      <c r="S156" s="840"/>
      <c r="T156" s="888"/>
      <c r="U156" s="886"/>
      <c r="V156" s="856"/>
      <c r="W156" s="825"/>
      <c r="X156" s="840"/>
      <c r="Y156" s="825"/>
      <c r="Z156" s="840"/>
      <c r="AA156" s="825"/>
      <c r="AB156" s="827"/>
      <c r="AC156" s="835"/>
      <c r="AD156" s="795"/>
      <c r="AE156" s="778"/>
      <c r="AF156" s="788"/>
      <c r="AG156" s="778"/>
      <c r="AH156" s="788"/>
      <c r="AI156" s="778"/>
      <c r="AJ156" s="788"/>
      <c r="AK156" s="778"/>
      <c r="AL156" s="788"/>
      <c r="AM156" s="778"/>
      <c r="AN156" s="780"/>
      <c r="AO156" s="950"/>
      <c r="AP156" s="939"/>
      <c r="AQ156" s="27" t="s">
        <v>187</v>
      </c>
      <c r="AR156" s="366">
        <v>2210158</v>
      </c>
      <c r="AS156" s="27" t="s">
        <v>1374</v>
      </c>
      <c r="AT156" s="40">
        <v>0</v>
      </c>
      <c r="AU156" s="60">
        <v>1</v>
      </c>
      <c r="AV156" s="60">
        <v>1</v>
      </c>
      <c r="AW156" s="413">
        <f t="shared" si="107"/>
        <v>1</v>
      </c>
      <c r="AX156" s="60">
        <v>0</v>
      </c>
      <c r="AY156" s="413">
        <f t="shared" si="108"/>
        <v>0</v>
      </c>
      <c r="AZ156" s="60">
        <v>0</v>
      </c>
      <c r="BA156" s="415">
        <f t="shared" si="109"/>
        <v>0</v>
      </c>
      <c r="BB156" s="47">
        <v>0</v>
      </c>
      <c r="BC156" s="422">
        <f t="shared" si="110"/>
        <v>0</v>
      </c>
      <c r="BD156" s="54">
        <v>1</v>
      </c>
      <c r="BE156" s="60">
        <v>1</v>
      </c>
      <c r="BF156" s="60">
        <v>0</v>
      </c>
      <c r="BG156" s="49">
        <v>0</v>
      </c>
      <c r="BH156" s="333">
        <f t="shared" si="83"/>
        <v>1</v>
      </c>
      <c r="BI156" s="453">
        <f t="shared" si="84"/>
        <v>1</v>
      </c>
      <c r="BJ156" s="334" t="str">
        <f t="shared" si="85"/>
        <v xml:space="preserve"> -</v>
      </c>
      <c r="BK156" s="453" t="str">
        <f t="shared" si="86"/>
        <v xml:space="preserve"> -</v>
      </c>
      <c r="BL156" s="334" t="str">
        <f t="shared" si="87"/>
        <v xml:space="preserve"> -</v>
      </c>
      <c r="BM156" s="453" t="str">
        <f t="shared" si="88"/>
        <v xml:space="preserve"> -</v>
      </c>
      <c r="BN156" s="334" t="str">
        <f t="shared" si="89"/>
        <v xml:space="preserve"> -</v>
      </c>
      <c r="BO156" s="453" t="str">
        <f t="shared" si="90"/>
        <v xml:space="preserve"> -</v>
      </c>
      <c r="BP156" s="685">
        <f t="shared" si="116"/>
        <v>2</v>
      </c>
      <c r="BQ156" s="453">
        <f t="shared" si="91"/>
        <v>1</v>
      </c>
      <c r="BR156" s="633">
        <f t="shared" si="92"/>
        <v>1</v>
      </c>
      <c r="BS156" s="54">
        <v>0</v>
      </c>
      <c r="BT156" s="60">
        <v>0</v>
      </c>
      <c r="BU156" s="60">
        <v>0</v>
      </c>
      <c r="BV156" s="125" t="str">
        <f t="shared" si="94"/>
        <v xml:space="preserve"> -</v>
      </c>
      <c r="BW156" s="378" t="str">
        <f t="shared" si="95"/>
        <v xml:space="preserve"> -</v>
      </c>
      <c r="BX156" s="54">
        <v>44000</v>
      </c>
      <c r="BY156" s="60">
        <v>44000</v>
      </c>
      <c r="BZ156" s="60">
        <v>0</v>
      </c>
      <c r="CA156" s="125">
        <f t="shared" si="96"/>
        <v>1</v>
      </c>
      <c r="CB156" s="378" t="str">
        <f t="shared" si="97"/>
        <v xml:space="preserve"> -</v>
      </c>
      <c r="CC156" s="55">
        <v>0</v>
      </c>
      <c r="CD156" s="60">
        <v>0</v>
      </c>
      <c r="CE156" s="60">
        <v>0</v>
      </c>
      <c r="CF156" s="125" t="str">
        <f t="shared" si="98"/>
        <v xml:space="preserve"> -</v>
      </c>
      <c r="CG156" s="378" t="str">
        <f t="shared" si="99"/>
        <v xml:space="preserve"> -</v>
      </c>
      <c r="CH156" s="54">
        <v>0</v>
      </c>
      <c r="CI156" s="60">
        <v>0</v>
      </c>
      <c r="CJ156" s="60">
        <v>0</v>
      </c>
      <c r="CK156" s="125" t="str">
        <f t="shared" si="100"/>
        <v xml:space="preserve"> -</v>
      </c>
      <c r="CL156" s="378" t="str">
        <f t="shared" si="101"/>
        <v xml:space="preserve"> -</v>
      </c>
      <c r="CM156" s="517">
        <f t="shared" si="102"/>
        <v>44000</v>
      </c>
      <c r="CN156" s="518">
        <f t="shared" si="103"/>
        <v>44000</v>
      </c>
      <c r="CO156" s="518">
        <f t="shared" si="104"/>
        <v>0</v>
      </c>
      <c r="CP156" s="504">
        <f t="shared" si="105"/>
        <v>1</v>
      </c>
      <c r="CQ156" s="378" t="str">
        <f t="shared" si="106"/>
        <v xml:space="preserve"> -</v>
      </c>
      <c r="CR156" s="591" t="s">
        <v>1220</v>
      </c>
      <c r="CS156" s="389" t="s">
        <v>1221</v>
      </c>
      <c r="CT156" s="102" t="s">
        <v>1968</v>
      </c>
    </row>
    <row r="157" spans="2:98" ht="30" customHeight="1">
      <c r="B157" s="994"/>
      <c r="C157" s="990"/>
      <c r="D157" s="944"/>
      <c r="E157" s="947"/>
      <c r="F157" s="978"/>
      <c r="G157" s="840"/>
      <c r="H157" s="840"/>
      <c r="I157" s="824"/>
      <c r="J157" s="840"/>
      <c r="K157" s="824"/>
      <c r="L157" s="857"/>
      <c r="M157" s="840"/>
      <c r="N157" s="824"/>
      <c r="O157" s="857"/>
      <c r="P157" s="840"/>
      <c r="Q157" s="824"/>
      <c r="R157" s="857"/>
      <c r="S157" s="840"/>
      <c r="T157" s="824"/>
      <c r="U157" s="887"/>
      <c r="V157" s="862"/>
      <c r="W157" s="825"/>
      <c r="X157" s="840"/>
      <c r="Y157" s="825"/>
      <c r="Z157" s="840"/>
      <c r="AA157" s="825"/>
      <c r="AB157" s="827"/>
      <c r="AC157" s="836"/>
      <c r="AD157" s="800"/>
      <c r="AE157" s="781"/>
      <c r="AF157" s="789"/>
      <c r="AG157" s="781"/>
      <c r="AH157" s="789"/>
      <c r="AI157" s="781"/>
      <c r="AJ157" s="789"/>
      <c r="AK157" s="781"/>
      <c r="AL157" s="789"/>
      <c r="AM157" s="781"/>
      <c r="AN157" s="782"/>
      <c r="AO157" s="950"/>
      <c r="AP157" s="939"/>
      <c r="AQ157" s="27" t="s">
        <v>188</v>
      </c>
      <c r="AR157" s="366">
        <v>2210158</v>
      </c>
      <c r="AS157" s="27" t="s">
        <v>1375</v>
      </c>
      <c r="AT157" s="43">
        <v>0</v>
      </c>
      <c r="AU157" s="85">
        <v>1</v>
      </c>
      <c r="AV157" s="85">
        <v>0</v>
      </c>
      <c r="AW157" s="413">
        <f t="shared" si="107"/>
        <v>0</v>
      </c>
      <c r="AX157" s="85">
        <v>1</v>
      </c>
      <c r="AY157" s="413">
        <f t="shared" si="108"/>
        <v>1</v>
      </c>
      <c r="AZ157" s="85">
        <v>0</v>
      </c>
      <c r="BA157" s="415">
        <f t="shared" si="109"/>
        <v>0</v>
      </c>
      <c r="BB157" s="125">
        <v>0</v>
      </c>
      <c r="BC157" s="422">
        <f t="shared" si="110"/>
        <v>0</v>
      </c>
      <c r="BD157" s="318">
        <v>0</v>
      </c>
      <c r="BE157" s="85">
        <v>0.8</v>
      </c>
      <c r="BF157" s="85">
        <v>0.08</v>
      </c>
      <c r="BG157" s="71">
        <v>0</v>
      </c>
      <c r="BH157" s="333" t="str">
        <f t="shared" si="83"/>
        <v xml:space="preserve"> -</v>
      </c>
      <c r="BI157" s="453" t="str">
        <f t="shared" si="84"/>
        <v xml:space="preserve"> -</v>
      </c>
      <c r="BJ157" s="334">
        <f t="shared" si="85"/>
        <v>0.8</v>
      </c>
      <c r="BK157" s="453">
        <f t="shared" si="86"/>
        <v>0.8</v>
      </c>
      <c r="BL157" s="334" t="str">
        <f t="shared" si="87"/>
        <v xml:space="preserve"> -</v>
      </c>
      <c r="BM157" s="453" t="str">
        <f t="shared" si="88"/>
        <v xml:space="preserve"> -</v>
      </c>
      <c r="BN157" s="334" t="str">
        <f t="shared" si="89"/>
        <v xml:space="preserve"> -</v>
      </c>
      <c r="BO157" s="453" t="str">
        <f t="shared" si="90"/>
        <v xml:space="preserve"> -</v>
      </c>
      <c r="BP157" s="685">
        <f t="shared" si="116"/>
        <v>0.88</v>
      </c>
      <c r="BQ157" s="453">
        <f t="shared" si="91"/>
        <v>0.88</v>
      </c>
      <c r="BR157" s="633">
        <f t="shared" si="92"/>
        <v>0.88</v>
      </c>
      <c r="BS157" s="54">
        <v>0</v>
      </c>
      <c r="BT157" s="60">
        <v>0</v>
      </c>
      <c r="BU157" s="60">
        <v>0</v>
      </c>
      <c r="BV157" s="125" t="str">
        <f t="shared" si="94"/>
        <v xml:space="preserve"> -</v>
      </c>
      <c r="BW157" s="378" t="str">
        <f t="shared" si="95"/>
        <v xml:space="preserve"> -</v>
      </c>
      <c r="BX157" s="54">
        <v>62000</v>
      </c>
      <c r="BY157" s="60">
        <v>61999</v>
      </c>
      <c r="BZ157" s="60">
        <v>0</v>
      </c>
      <c r="CA157" s="125">
        <f t="shared" si="96"/>
        <v>0.99998387096774188</v>
      </c>
      <c r="CB157" s="378" t="str">
        <f t="shared" si="97"/>
        <v xml:space="preserve"> -</v>
      </c>
      <c r="CC157" s="55">
        <v>0</v>
      </c>
      <c r="CD157" s="60">
        <v>0</v>
      </c>
      <c r="CE157" s="60">
        <v>0</v>
      </c>
      <c r="CF157" s="125" t="str">
        <f t="shared" si="98"/>
        <v xml:space="preserve"> -</v>
      </c>
      <c r="CG157" s="378" t="str">
        <f t="shared" si="99"/>
        <v xml:space="preserve"> -</v>
      </c>
      <c r="CH157" s="54">
        <v>0</v>
      </c>
      <c r="CI157" s="60">
        <v>0</v>
      </c>
      <c r="CJ157" s="60">
        <v>0</v>
      </c>
      <c r="CK157" s="125" t="str">
        <f t="shared" si="100"/>
        <v xml:space="preserve"> -</v>
      </c>
      <c r="CL157" s="378" t="str">
        <f t="shared" si="101"/>
        <v xml:space="preserve"> -</v>
      </c>
      <c r="CM157" s="515">
        <f t="shared" si="102"/>
        <v>62000</v>
      </c>
      <c r="CN157" s="516">
        <f t="shared" si="103"/>
        <v>61999</v>
      </c>
      <c r="CO157" s="516">
        <f t="shared" si="104"/>
        <v>0</v>
      </c>
      <c r="CP157" s="506">
        <f t="shared" si="105"/>
        <v>0.99998387096774188</v>
      </c>
      <c r="CQ157" s="377" t="str">
        <f t="shared" si="106"/>
        <v xml:space="preserve"> -</v>
      </c>
      <c r="CR157" s="591" t="s">
        <v>1220</v>
      </c>
      <c r="CS157" s="389" t="s">
        <v>1221</v>
      </c>
      <c r="CT157" s="102" t="s">
        <v>1968</v>
      </c>
    </row>
    <row r="158" spans="2:98" ht="30" customHeight="1">
      <c r="B158" s="994"/>
      <c r="C158" s="990"/>
      <c r="D158" s="944"/>
      <c r="E158" s="947"/>
      <c r="F158" s="956" t="s">
        <v>235</v>
      </c>
      <c r="G158" s="840">
        <v>0</v>
      </c>
      <c r="H158" s="840">
        <v>10000</v>
      </c>
      <c r="I158" s="839">
        <f>+H158-G158</f>
        <v>10000</v>
      </c>
      <c r="J158" s="840">
        <v>2500</v>
      </c>
      <c r="K158" s="839">
        <f>+J158-G158</f>
        <v>2500</v>
      </c>
      <c r="L158" s="841"/>
      <c r="M158" s="840">
        <v>5000</v>
      </c>
      <c r="N158" s="839">
        <f>+M158-J158</f>
        <v>2500</v>
      </c>
      <c r="O158" s="841"/>
      <c r="P158" s="840">
        <v>7500</v>
      </c>
      <c r="Q158" s="839">
        <f>+P158-M158</f>
        <v>2500</v>
      </c>
      <c r="R158" s="841"/>
      <c r="S158" s="840">
        <v>10000</v>
      </c>
      <c r="T158" s="839">
        <f>+S158-P158</f>
        <v>2500</v>
      </c>
      <c r="U158" s="885"/>
      <c r="V158" s="855">
        <v>8510</v>
      </c>
      <c r="W158" s="825">
        <f>+IF(V158=0,0,V158-G158)</f>
        <v>8510</v>
      </c>
      <c r="X158" s="840">
        <v>2800</v>
      </c>
      <c r="Y158" s="825">
        <f>+IF(X158=0,0,X158-V158)</f>
        <v>-5710</v>
      </c>
      <c r="Z158" s="840"/>
      <c r="AA158" s="825">
        <f>+IF(Z158=0,0,Z158-X158)</f>
        <v>0</v>
      </c>
      <c r="AB158" s="827"/>
      <c r="AC158" s="834">
        <f>+IF(AB158=0,0,AB158-Z158)</f>
        <v>0</v>
      </c>
      <c r="AD158" s="794">
        <f>+IF(K158=0," -",W158/K158)</f>
        <v>3.4039999999999999</v>
      </c>
      <c r="AE158" s="777">
        <f>+IF(K158=0," -",IF(AD158&gt;100%,100%,AD158))</f>
        <v>1</v>
      </c>
      <c r="AF158" s="787">
        <f>+IF(N158=0," -",Y158/N158)</f>
        <v>-2.2839999999999998</v>
      </c>
      <c r="AG158" s="777">
        <f>+IF(N158=0," -",IF(AF158&gt;100%,100%,AF158))</f>
        <v>-2.2839999999999998</v>
      </c>
      <c r="AH158" s="787">
        <f>+IF(Q158=0," -",AA158/Q158)</f>
        <v>0</v>
      </c>
      <c r="AI158" s="777">
        <f>+IF(Q158=0," -",IF(AH158&gt;100%,100%,AH158))</f>
        <v>0</v>
      </c>
      <c r="AJ158" s="787">
        <f>+IF(T158=0," -",AC158/T158)</f>
        <v>0</v>
      </c>
      <c r="AK158" s="777">
        <f>+IF(T158=0," -",IF(AJ158&gt;100%,100%,AJ158))</f>
        <v>0</v>
      </c>
      <c r="AL158" s="787">
        <f>+SUM(AC158,AA158,Y158,W158)/I158</f>
        <v>0.28000000000000003</v>
      </c>
      <c r="AM158" s="777">
        <f>+IF(AL158&gt;100%,100%,IF(AL158&lt;0%,0%,AL158))</f>
        <v>0.28000000000000003</v>
      </c>
      <c r="AN158" s="779"/>
      <c r="AO158" s="950"/>
      <c r="AP158" s="939"/>
      <c r="AQ158" s="27" t="s">
        <v>189</v>
      </c>
      <c r="AR158" s="366">
        <v>2210158</v>
      </c>
      <c r="AS158" s="27" t="s">
        <v>1376</v>
      </c>
      <c r="AT158" s="43">
        <v>0</v>
      </c>
      <c r="AU158" s="85">
        <v>1</v>
      </c>
      <c r="AV158" s="85">
        <v>0</v>
      </c>
      <c r="AW158" s="413">
        <f t="shared" si="107"/>
        <v>0</v>
      </c>
      <c r="AX158" s="85">
        <v>0.6</v>
      </c>
      <c r="AY158" s="413">
        <f t="shared" si="108"/>
        <v>0.6</v>
      </c>
      <c r="AZ158" s="85">
        <v>0.4</v>
      </c>
      <c r="BA158" s="415">
        <f t="shared" si="109"/>
        <v>0.4</v>
      </c>
      <c r="BB158" s="125">
        <v>0</v>
      </c>
      <c r="BC158" s="422">
        <f t="shared" si="110"/>
        <v>0</v>
      </c>
      <c r="BD158" s="318">
        <v>0</v>
      </c>
      <c r="BE158" s="85">
        <v>0.6</v>
      </c>
      <c r="BF158" s="85">
        <v>0.4</v>
      </c>
      <c r="BG158" s="71">
        <v>0</v>
      </c>
      <c r="BH158" s="333" t="str">
        <f t="shared" si="83"/>
        <v xml:space="preserve"> -</v>
      </c>
      <c r="BI158" s="453" t="str">
        <f t="shared" si="84"/>
        <v xml:space="preserve"> -</v>
      </c>
      <c r="BJ158" s="334">
        <f t="shared" si="85"/>
        <v>1</v>
      </c>
      <c r="BK158" s="453">
        <f t="shared" si="86"/>
        <v>1</v>
      </c>
      <c r="BL158" s="334">
        <f t="shared" si="87"/>
        <v>1</v>
      </c>
      <c r="BM158" s="453">
        <f t="shared" si="88"/>
        <v>1</v>
      </c>
      <c r="BN158" s="334" t="str">
        <f t="shared" si="89"/>
        <v xml:space="preserve"> -</v>
      </c>
      <c r="BO158" s="453" t="str">
        <f t="shared" si="90"/>
        <v xml:space="preserve"> -</v>
      </c>
      <c r="BP158" s="685">
        <f t="shared" si="116"/>
        <v>1</v>
      </c>
      <c r="BQ158" s="453">
        <f t="shared" si="91"/>
        <v>1</v>
      </c>
      <c r="BR158" s="633">
        <f t="shared" si="92"/>
        <v>1</v>
      </c>
      <c r="BS158" s="54">
        <v>0</v>
      </c>
      <c r="BT158" s="60">
        <v>0</v>
      </c>
      <c r="BU158" s="60">
        <v>0</v>
      </c>
      <c r="BV158" s="125" t="str">
        <f t="shared" si="94"/>
        <v xml:space="preserve"> -</v>
      </c>
      <c r="BW158" s="378" t="str">
        <f t="shared" si="95"/>
        <v xml:space="preserve"> -</v>
      </c>
      <c r="BX158" s="54">
        <v>0</v>
      </c>
      <c r="BY158" s="60">
        <v>0</v>
      </c>
      <c r="BZ158" s="60">
        <v>0</v>
      </c>
      <c r="CA158" s="125" t="str">
        <f t="shared" si="96"/>
        <v xml:space="preserve"> -</v>
      </c>
      <c r="CB158" s="378" t="str">
        <f t="shared" si="97"/>
        <v xml:space="preserve"> -</v>
      </c>
      <c r="CC158" s="55">
        <v>152250</v>
      </c>
      <c r="CD158" s="60">
        <v>145711.15900000001</v>
      </c>
      <c r="CE158" s="60">
        <v>0</v>
      </c>
      <c r="CF158" s="125">
        <f t="shared" si="98"/>
        <v>0.95705194745484412</v>
      </c>
      <c r="CG158" s="378" t="str">
        <f t="shared" si="99"/>
        <v xml:space="preserve"> -</v>
      </c>
      <c r="CH158" s="54">
        <v>0</v>
      </c>
      <c r="CI158" s="60">
        <v>0</v>
      </c>
      <c r="CJ158" s="60">
        <v>0</v>
      </c>
      <c r="CK158" s="125" t="str">
        <f t="shared" si="100"/>
        <v xml:space="preserve"> -</v>
      </c>
      <c r="CL158" s="378" t="str">
        <f t="shared" si="101"/>
        <v xml:space="preserve"> -</v>
      </c>
      <c r="CM158" s="517">
        <f t="shared" si="102"/>
        <v>152250</v>
      </c>
      <c r="CN158" s="518">
        <f t="shared" si="103"/>
        <v>145711.15900000001</v>
      </c>
      <c r="CO158" s="518">
        <f t="shared" si="104"/>
        <v>0</v>
      </c>
      <c r="CP158" s="504">
        <f t="shared" si="105"/>
        <v>0.95705194745484412</v>
      </c>
      <c r="CQ158" s="378" t="str">
        <f t="shared" si="106"/>
        <v xml:space="preserve"> -</v>
      </c>
      <c r="CR158" s="591" t="s">
        <v>1220</v>
      </c>
      <c r="CS158" s="389" t="s">
        <v>1221</v>
      </c>
      <c r="CT158" s="102" t="s">
        <v>1968</v>
      </c>
    </row>
    <row r="159" spans="2:98" ht="30" customHeight="1">
      <c r="B159" s="994"/>
      <c r="C159" s="990"/>
      <c r="D159" s="944"/>
      <c r="E159" s="947"/>
      <c r="F159" s="956"/>
      <c r="G159" s="840"/>
      <c r="H159" s="840"/>
      <c r="I159" s="888"/>
      <c r="J159" s="840"/>
      <c r="K159" s="888"/>
      <c r="L159" s="889"/>
      <c r="M159" s="840"/>
      <c r="N159" s="888"/>
      <c r="O159" s="889"/>
      <c r="P159" s="840"/>
      <c r="Q159" s="888"/>
      <c r="R159" s="889"/>
      <c r="S159" s="840"/>
      <c r="T159" s="888"/>
      <c r="U159" s="886"/>
      <c r="V159" s="856"/>
      <c r="W159" s="825"/>
      <c r="X159" s="840"/>
      <c r="Y159" s="825"/>
      <c r="Z159" s="840"/>
      <c r="AA159" s="825"/>
      <c r="AB159" s="827"/>
      <c r="AC159" s="835"/>
      <c r="AD159" s="795"/>
      <c r="AE159" s="778"/>
      <c r="AF159" s="788"/>
      <c r="AG159" s="778"/>
      <c r="AH159" s="788"/>
      <c r="AI159" s="778"/>
      <c r="AJ159" s="788"/>
      <c r="AK159" s="778"/>
      <c r="AL159" s="788"/>
      <c r="AM159" s="778"/>
      <c r="AN159" s="780"/>
      <c r="AO159" s="950"/>
      <c r="AP159" s="939"/>
      <c r="AQ159" s="300" t="s">
        <v>190</v>
      </c>
      <c r="AR159" s="276">
        <v>2210158</v>
      </c>
      <c r="AS159" s="27" t="s">
        <v>1377</v>
      </c>
      <c r="AT159" s="40">
        <v>1</v>
      </c>
      <c r="AU159" s="60">
        <v>1</v>
      </c>
      <c r="AV159" s="60">
        <v>1</v>
      </c>
      <c r="AW159" s="413">
        <v>0.25</v>
      </c>
      <c r="AX159" s="60">
        <v>1</v>
      </c>
      <c r="AY159" s="413">
        <v>0.25</v>
      </c>
      <c r="AZ159" s="60">
        <v>1</v>
      </c>
      <c r="BA159" s="415">
        <v>0.25</v>
      </c>
      <c r="BB159" s="47">
        <v>1</v>
      </c>
      <c r="BC159" s="422">
        <v>0.25</v>
      </c>
      <c r="BD159" s="54">
        <v>1</v>
      </c>
      <c r="BE159" s="60">
        <v>1</v>
      </c>
      <c r="BF159" s="60">
        <v>1</v>
      </c>
      <c r="BG159" s="49">
        <v>0</v>
      </c>
      <c r="BH159" s="333">
        <f t="shared" si="83"/>
        <v>1</v>
      </c>
      <c r="BI159" s="453">
        <f t="shared" si="84"/>
        <v>1</v>
      </c>
      <c r="BJ159" s="334">
        <f t="shared" si="85"/>
        <v>1</v>
      </c>
      <c r="BK159" s="453">
        <f t="shared" si="86"/>
        <v>1</v>
      </c>
      <c r="BL159" s="334">
        <f t="shared" si="87"/>
        <v>1</v>
      </c>
      <c r="BM159" s="453">
        <f t="shared" si="88"/>
        <v>1</v>
      </c>
      <c r="BN159" s="334">
        <f t="shared" si="89"/>
        <v>0</v>
      </c>
      <c r="BO159" s="453">
        <f t="shared" si="90"/>
        <v>0</v>
      </c>
      <c r="BP159" s="685">
        <f t="shared" si="93"/>
        <v>0.75</v>
      </c>
      <c r="BQ159" s="453">
        <f t="shared" si="91"/>
        <v>0.75</v>
      </c>
      <c r="BR159" s="633">
        <f t="shared" si="92"/>
        <v>0.75</v>
      </c>
      <c r="BS159" s="54">
        <v>32500</v>
      </c>
      <c r="BT159" s="60">
        <v>32500</v>
      </c>
      <c r="BU159" s="60">
        <v>0</v>
      </c>
      <c r="BV159" s="125">
        <f t="shared" si="94"/>
        <v>1</v>
      </c>
      <c r="BW159" s="378" t="str">
        <f t="shared" si="95"/>
        <v xml:space="preserve"> -</v>
      </c>
      <c r="BX159" s="54">
        <v>241000</v>
      </c>
      <c r="BY159" s="60">
        <v>241000</v>
      </c>
      <c r="BZ159" s="60">
        <v>0</v>
      </c>
      <c r="CA159" s="125">
        <f t="shared" si="96"/>
        <v>1</v>
      </c>
      <c r="CB159" s="378" t="str">
        <f t="shared" si="97"/>
        <v xml:space="preserve"> -</v>
      </c>
      <c r="CC159" s="55">
        <v>152250</v>
      </c>
      <c r="CD159" s="60">
        <v>145711.15900000001</v>
      </c>
      <c r="CE159" s="60">
        <v>0</v>
      </c>
      <c r="CF159" s="125">
        <f t="shared" si="98"/>
        <v>0.95705194745484412</v>
      </c>
      <c r="CG159" s="378" t="str">
        <f t="shared" si="99"/>
        <v xml:space="preserve"> -</v>
      </c>
      <c r="CH159" s="54">
        <v>0</v>
      </c>
      <c r="CI159" s="60">
        <v>0</v>
      </c>
      <c r="CJ159" s="60">
        <v>0</v>
      </c>
      <c r="CK159" s="125" t="str">
        <f t="shared" si="100"/>
        <v xml:space="preserve"> -</v>
      </c>
      <c r="CL159" s="378" t="str">
        <f t="shared" si="101"/>
        <v xml:space="preserve"> -</v>
      </c>
      <c r="CM159" s="515">
        <f t="shared" si="102"/>
        <v>425750</v>
      </c>
      <c r="CN159" s="516">
        <f t="shared" si="103"/>
        <v>419211.15899999999</v>
      </c>
      <c r="CO159" s="516">
        <f t="shared" si="104"/>
        <v>0</v>
      </c>
      <c r="CP159" s="506">
        <f t="shared" si="105"/>
        <v>0.98464159483264824</v>
      </c>
      <c r="CQ159" s="377" t="str">
        <f t="shared" si="106"/>
        <v xml:space="preserve"> -</v>
      </c>
      <c r="CR159" s="591" t="s">
        <v>1220</v>
      </c>
      <c r="CS159" s="389" t="s">
        <v>1221</v>
      </c>
      <c r="CT159" s="102" t="s">
        <v>1968</v>
      </c>
    </row>
    <row r="160" spans="2:98" ht="30" customHeight="1" thickBot="1">
      <c r="B160" s="994"/>
      <c r="C160" s="990"/>
      <c r="D160" s="944"/>
      <c r="E160" s="947"/>
      <c r="F160" s="956"/>
      <c r="G160" s="840"/>
      <c r="H160" s="840"/>
      <c r="I160" s="888"/>
      <c r="J160" s="840"/>
      <c r="K160" s="888"/>
      <c r="L160" s="889"/>
      <c r="M160" s="840"/>
      <c r="N160" s="888"/>
      <c r="O160" s="889"/>
      <c r="P160" s="840"/>
      <c r="Q160" s="888"/>
      <c r="R160" s="889"/>
      <c r="S160" s="840"/>
      <c r="T160" s="888"/>
      <c r="U160" s="886"/>
      <c r="V160" s="856"/>
      <c r="W160" s="825"/>
      <c r="X160" s="840"/>
      <c r="Y160" s="825"/>
      <c r="Z160" s="840"/>
      <c r="AA160" s="825"/>
      <c r="AB160" s="827"/>
      <c r="AC160" s="835"/>
      <c r="AD160" s="795"/>
      <c r="AE160" s="778"/>
      <c r="AF160" s="788"/>
      <c r="AG160" s="778"/>
      <c r="AH160" s="788"/>
      <c r="AI160" s="778"/>
      <c r="AJ160" s="788"/>
      <c r="AK160" s="778"/>
      <c r="AL160" s="788"/>
      <c r="AM160" s="778"/>
      <c r="AN160" s="780"/>
      <c r="AO160" s="953"/>
      <c r="AP160" s="942"/>
      <c r="AQ160" s="30" t="s">
        <v>191</v>
      </c>
      <c r="AR160" s="10" t="s">
        <v>1217</v>
      </c>
      <c r="AS160" s="30" t="s">
        <v>1378</v>
      </c>
      <c r="AT160" s="45">
        <v>1</v>
      </c>
      <c r="AU160" s="92">
        <v>1</v>
      </c>
      <c r="AV160" s="92">
        <v>0</v>
      </c>
      <c r="AW160" s="423">
        <f t="shared" si="107"/>
        <v>0</v>
      </c>
      <c r="AX160" s="92">
        <v>0</v>
      </c>
      <c r="AY160" s="423">
        <f t="shared" si="108"/>
        <v>0</v>
      </c>
      <c r="AZ160" s="92">
        <v>0</v>
      </c>
      <c r="BA160" s="424">
        <f t="shared" si="109"/>
        <v>0</v>
      </c>
      <c r="BB160" s="51">
        <v>1</v>
      </c>
      <c r="BC160" s="425">
        <f t="shared" si="110"/>
        <v>1</v>
      </c>
      <c r="BD160" s="62">
        <v>0</v>
      </c>
      <c r="BE160" s="92">
        <v>0</v>
      </c>
      <c r="BF160" s="92">
        <v>0</v>
      </c>
      <c r="BG160" s="70">
        <v>0</v>
      </c>
      <c r="BH160" s="331" t="str">
        <f t="shared" si="83"/>
        <v xml:space="preserve"> -</v>
      </c>
      <c r="BI160" s="457" t="str">
        <f t="shared" si="84"/>
        <v xml:space="preserve"> -</v>
      </c>
      <c r="BJ160" s="332" t="str">
        <f t="shared" si="85"/>
        <v xml:space="preserve"> -</v>
      </c>
      <c r="BK160" s="457" t="str">
        <f t="shared" si="86"/>
        <v xml:space="preserve"> -</v>
      </c>
      <c r="BL160" s="332" t="str">
        <f t="shared" si="87"/>
        <v xml:space="preserve"> -</v>
      </c>
      <c r="BM160" s="457" t="str">
        <f t="shared" si="88"/>
        <v xml:space="preserve"> -</v>
      </c>
      <c r="BN160" s="332">
        <f t="shared" si="89"/>
        <v>0</v>
      </c>
      <c r="BO160" s="457">
        <f t="shared" si="90"/>
        <v>0</v>
      </c>
      <c r="BP160" s="686">
        <f t="shared" ref="BP160" si="117">+SUM(BD160:BG160)/AU160</f>
        <v>0</v>
      </c>
      <c r="BQ160" s="457">
        <f t="shared" si="91"/>
        <v>0</v>
      </c>
      <c r="BR160" s="634">
        <f t="shared" si="92"/>
        <v>0</v>
      </c>
      <c r="BS160" s="62">
        <v>0</v>
      </c>
      <c r="BT160" s="92">
        <v>0</v>
      </c>
      <c r="BU160" s="92">
        <v>0</v>
      </c>
      <c r="BV160" s="148" t="str">
        <f t="shared" si="94"/>
        <v xml:space="preserve"> -</v>
      </c>
      <c r="BW160" s="385" t="str">
        <f t="shared" si="95"/>
        <v xml:space="preserve"> -</v>
      </c>
      <c r="BX160" s="62">
        <v>0</v>
      </c>
      <c r="BY160" s="92">
        <v>0</v>
      </c>
      <c r="BZ160" s="92">
        <v>0</v>
      </c>
      <c r="CA160" s="148" t="str">
        <f t="shared" si="96"/>
        <v xml:space="preserve"> -</v>
      </c>
      <c r="CB160" s="385" t="str">
        <f t="shared" si="97"/>
        <v xml:space="preserve"> -</v>
      </c>
      <c r="CC160" s="63">
        <v>0</v>
      </c>
      <c r="CD160" s="92">
        <v>0</v>
      </c>
      <c r="CE160" s="92">
        <v>0</v>
      </c>
      <c r="CF160" s="148" t="str">
        <f t="shared" si="98"/>
        <v xml:space="preserve"> -</v>
      </c>
      <c r="CG160" s="385" t="str">
        <f t="shared" si="99"/>
        <v xml:space="preserve"> -</v>
      </c>
      <c r="CH160" s="62">
        <v>0</v>
      </c>
      <c r="CI160" s="92">
        <v>0</v>
      </c>
      <c r="CJ160" s="92">
        <v>0</v>
      </c>
      <c r="CK160" s="148" t="str">
        <f t="shared" si="100"/>
        <v xml:space="preserve"> -</v>
      </c>
      <c r="CL160" s="385" t="str">
        <f t="shared" si="101"/>
        <v xml:space="preserve"> -</v>
      </c>
      <c r="CM160" s="523">
        <f t="shared" si="102"/>
        <v>0</v>
      </c>
      <c r="CN160" s="524">
        <f t="shared" si="103"/>
        <v>0</v>
      </c>
      <c r="CO160" s="524">
        <f t="shared" si="104"/>
        <v>0</v>
      </c>
      <c r="CP160" s="505" t="str">
        <f t="shared" si="105"/>
        <v xml:space="preserve"> -</v>
      </c>
      <c r="CQ160" s="385" t="str">
        <f t="shared" si="106"/>
        <v xml:space="preserve"> -</v>
      </c>
      <c r="CR160" s="593" t="s">
        <v>1220</v>
      </c>
      <c r="CS160" s="390" t="s">
        <v>1221</v>
      </c>
      <c r="CT160" s="107" t="s">
        <v>1968</v>
      </c>
    </row>
    <row r="161" spans="2:98" ht="30" customHeight="1">
      <c r="B161" s="994"/>
      <c r="C161" s="990"/>
      <c r="D161" s="944"/>
      <c r="E161" s="947"/>
      <c r="F161" s="956"/>
      <c r="G161" s="840"/>
      <c r="H161" s="840"/>
      <c r="I161" s="888"/>
      <c r="J161" s="840"/>
      <c r="K161" s="888"/>
      <c r="L161" s="889"/>
      <c r="M161" s="840"/>
      <c r="N161" s="888"/>
      <c r="O161" s="889"/>
      <c r="P161" s="840"/>
      <c r="Q161" s="888"/>
      <c r="R161" s="889"/>
      <c r="S161" s="840"/>
      <c r="T161" s="888"/>
      <c r="U161" s="886"/>
      <c r="V161" s="856"/>
      <c r="W161" s="825"/>
      <c r="X161" s="840"/>
      <c r="Y161" s="825"/>
      <c r="Z161" s="840"/>
      <c r="AA161" s="825"/>
      <c r="AB161" s="827"/>
      <c r="AC161" s="835"/>
      <c r="AD161" s="795"/>
      <c r="AE161" s="778"/>
      <c r="AF161" s="788"/>
      <c r="AG161" s="778"/>
      <c r="AH161" s="788"/>
      <c r="AI161" s="778"/>
      <c r="AJ161" s="788"/>
      <c r="AK161" s="778"/>
      <c r="AL161" s="788"/>
      <c r="AM161" s="778"/>
      <c r="AN161" s="780"/>
      <c r="AO161" s="954">
        <f>+RESUMEN!J34</f>
        <v>0.54166666666666663</v>
      </c>
      <c r="AP161" s="938" t="s">
        <v>215</v>
      </c>
      <c r="AQ161" s="248" t="s">
        <v>192</v>
      </c>
      <c r="AR161" s="285">
        <v>2210269</v>
      </c>
      <c r="AS161" s="28" t="s">
        <v>1379</v>
      </c>
      <c r="AT161" s="41">
        <v>0</v>
      </c>
      <c r="AU161" s="59">
        <v>1</v>
      </c>
      <c r="AV161" s="59">
        <v>1</v>
      </c>
      <c r="AW161" s="419">
        <v>0.25</v>
      </c>
      <c r="AX161" s="59">
        <v>1</v>
      </c>
      <c r="AY161" s="419">
        <v>0.25</v>
      </c>
      <c r="AZ161" s="59">
        <v>1</v>
      </c>
      <c r="BA161" s="420">
        <v>0.25</v>
      </c>
      <c r="BB161" s="48">
        <v>1</v>
      </c>
      <c r="BC161" s="420">
        <v>0.25</v>
      </c>
      <c r="BD161" s="52">
        <v>1</v>
      </c>
      <c r="BE161" s="90">
        <v>1</v>
      </c>
      <c r="BF161" s="90">
        <v>1</v>
      </c>
      <c r="BG161" s="69">
        <v>0</v>
      </c>
      <c r="BH161" s="458">
        <f t="shared" si="83"/>
        <v>1</v>
      </c>
      <c r="BI161" s="459">
        <f t="shared" si="84"/>
        <v>1</v>
      </c>
      <c r="BJ161" s="460">
        <f t="shared" si="85"/>
        <v>1</v>
      </c>
      <c r="BK161" s="459">
        <f t="shared" si="86"/>
        <v>1</v>
      </c>
      <c r="BL161" s="460">
        <f t="shared" si="87"/>
        <v>1</v>
      </c>
      <c r="BM161" s="459">
        <f t="shared" si="88"/>
        <v>1</v>
      </c>
      <c r="BN161" s="460">
        <f t="shared" si="89"/>
        <v>0</v>
      </c>
      <c r="BO161" s="459">
        <f t="shared" si="90"/>
        <v>0</v>
      </c>
      <c r="BP161" s="687">
        <f t="shared" si="93"/>
        <v>0.75</v>
      </c>
      <c r="BQ161" s="459">
        <f t="shared" si="91"/>
        <v>0.75</v>
      </c>
      <c r="BR161" s="635">
        <f t="shared" si="92"/>
        <v>0.75</v>
      </c>
      <c r="BS161" s="61">
        <v>1000000</v>
      </c>
      <c r="BT161" s="59">
        <v>241300</v>
      </c>
      <c r="BU161" s="59">
        <v>0</v>
      </c>
      <c r="BV161" s="145">
        <f t="shared" si="94"/>
        <v>0.24129999999999999</v>
      </c>
      <c r="BW161" s="377" t="str">
        <f t="shared" si="95"/>
        <v xml:space="preserve"> -</v>
      </c>
      <c r="BX161" s="58">
        <v>700156</v>
      </c>
      <c r="BY161" s="59">
        <v>670807</v>
      </c>
      <c r="BZ161" s="59">
        <v>0</v>
      </c>
      <c r="CA161" s="145">
        <f t="shared" si="96"/>
        <v>0.95808219882426204</v>
      </c>
      <c r="CB161" s="377" t="str">
        <f t="shared" si="97"/>
        <v xml:space="preserve"> -</v>
      </c>
      <c r="CC161" s="61">
        <v>461880</v>
      </c>
      <c r="CD161" s="59">
        <v>461880</v>
      </c>
      <c r="CE161" s="59">
        <v>0</v>
      </c>
      <c r="CF161" s="145">
        <f t="shared" si="98"/>
        <v>1</v>
      </c>
      <c r="CG161" s="377" t="str">
        <f t="shared" si="99"/>
        <v xml:space="preserve"> -</v>
      </c>
      <c r="CH161" s="58">
        <v>400000</v>
      </c>
      <c r="CI161" s="59">
        <v>0</v>
      </c>
      <c r="CJ161" s="59">
        <v>0</v>
      </c>
      <c r="CK161" s="145">
        <f t="shared" si="100"/>
        <v>0</v>
      </c>
      <c r="CL161" s="377" t="str">
        <f t="shared" si="101"/>
        <v xml:space="preserve"> -</v>
      </c>
      <c r="CM161" s="515">
        <f t="shared" si="102"/>
        <v>2562036</v>
      </c>
      <c r="CN161" s="516">
        <f t="shared" si="103"/>
        <v>1373987</v>
      </c>
      <c r="CO161" s="516">
        <f t="shared" si="104"/>
        <v>0</v>
      </c>
      <c r="CP161" s="506">
        <f t="shared" si="105"/>
        <v>0.53628715599624677</v>
      </c>
      <c r="CQ161" s="377" t="str">
        <f t="shared" si="106"/>
        <v xml:space="preserve"> -</v>
      </c>
      <c r="CR161" s="594" t="s">
        <v>1220</v>
      </c>
      <c r="CS161" s="372" t="s">
        <v>1221</v>
      </c>
      <c r="CT161" s="101" t="s">
        <v>1969</v>
      </c>
    </row>
    <row r="162" spans="2:98" ht="30" customHeight="1" thickBot="1">
      <c r="B162" s="994"/>
      <c r="C162" s="990"/>
      <c r="D162" s="944"/>
      <c r="E162" s="947"/>
      <c r="F162" s="956"/>
      <c r="G162" s="840"/>
      <c r="H162" s="840"/>
      <c r="I162" s="888"/>
      <c r="J162" s="840"/>
      <c r="K162" s="888"/>
      <c r="L162" s="889"/>
      <c r="M162" s="840"/>
      <c r="N162" s="888"/>
      <c r="O162" s="889"/>
      <c r="P162" s="840"/>
      <c r="Q162" s="888"/>
      <c r="R162" s="889"/>
      <c r="S162" s="840"/>
      <c r="T162" s="888"/>
      <c r="U162" s="886"/>
      <c r="V162" s="856"/>
      <c r="W162" s="825"/>
      <c r="X162" s="840"/>
      <c r="Y162" s="825"/>
      <c r="Z162" s="840"/>
      <c r="AA162" s="825"/>
      <c r="AB162" s="827"/>
      <c r="AC162" s="835"/>
      <c r="AD162" s="795"/>
      <c r="AE162" s="778"/>
      <c r="AF162" s="788"/>
      <c r="AG162" s="778"/>
      <c r="AH162" s="788"/>
      <c r="AI162" s="778"/>
      <c r="AJ162" s="788"/>
      <c r="AK162" s="778"/>
      <c r="AL162" s="788"/>
      <c r="AM162" s="778"/>
      <c r="AN162" s="780"/>
      <c r="AO162" s="968"/>
      <c r="AP162" s="942"/>
      <c r="AQ162" s="30" t="s">
        <v>193</v>
      </c>
      <c r="AR162" s="10">
        <v>2210905</v>
      </c>
      <c r="AS162" s="30" t="s">
        <v>1380</v>
      </c>
      <c r="AT162" s="45">
        <v>0</v>
      </c>
      <c r="AU162" s="92">
        <v>150</v>
      </c>
      <c r="AV162" s="92">
        <v>15</v>
      </c>
      <c r="AW162" s="413">
        <f t="shared" si="107"/>
        <v>0.1</v>
      </c>
      <c r="AX162" s="92">
        <v>60</v>
      </c>
      <c r="AY162" s="413">
        <f t="shared" si="108"/>
        <v>0.4</v>
      </c>
      <c r="AZ162" s="92">
        <v>50</v>
      </c>
      <c r="BA162" s="415">
        <f t="shared" si="109"/>
        <v>0.33333333333333331</v>
      </c>
      <c r="BB162" s="51">
        <v>25</v>
      </c>
      <c r="BC162" s="415">
        <f t="shared" si="110"/>
        <v>0.16666666666666666</v>
      </c>
      <c r="BD162" s="62">
        <v>15</v>
      </c>
      <c r="BE162" s="92">
        <v>35</v>
      </c>
      <c r="BF162" s="92">
        <v>0</v>
      </c>
      <c r="BG162" s="70">
        <v>0</v>
      </c>
      <c r="BH162" s="455">
        <f t="shared" si="83"/>
        <v>1</v>
      </c>
      <c r="BI162" s="456">
        <f t="shared" si="84"/>
        <v>1</v>
      </c>
      <c r="BJ162" s="365">
        <f t="shared" si="85"/>
        <v>0.58333333333333337</v>
      </c>
      <c r="BK162" s="456">
        <f t="shared" si="86"/>
        <v>0.58333333333333337</v>
      </c>
      <c r="BL162" s="365">
        <f t="shared" si="87"/>
        <v>0</v>
      </c>
      <c r="BM162" s="456">
        <f t="shared" si="88"/>
        <v>0</v>
      </c>
      <c r="BN162" s="365">
        <f t="shared" si="89"/>
        <v>0</v>
      </c>
      <c r="BO162" s="456">
        <f t="shared" si="90"/>
        <v>0</v>
      </c>
      <c r="BP162" s="688">
        <f t="shared" ref="BP162:BP166" si="118">+SUM(BD162:BG162)/AU162</f>
        <v>0.33333333333333331</v>
      </c>
      <c r="BQ162" s="456">
        <f t="shared" si="91"/>
        <v>0.33333333333333331</v>
      </c>
      <c r="BR162" s="636">
        <f t="shared" si="92"/>
        <v>0.33333333333333331</v>
      </c>
      <c r="BS162" s="57">
        <v>0</v>
      </c>
      <c r="BT162" s="105">
        <v>0</v>
      </c>
      <c r="BU162" s="105">
        <v>0</v>
      </c>
      <c r="BV162" s="147" t="str">
        <f t="shared" si="94"/>
        <v xml:space="preserve"> -</v>
      </c>
      <c r="BW162" s="381" t="str">
        <f t="shared" si="95"/>
        <v xml:space="preserve"> -</v>
      </c>
      <c r="BX162" s="56">
        <v>0</v>
      </c>
      <c r="BY162" s="105">
        <v>0</v>
      </c>
      <c r="BZ162" s="105">
        <v>0</v>
      </c>
      <c r="CA162" s="147" t="str">
        <f t="shared" si="96"/>
        <v xml:space="preserve"> -</v>
      </c>
      <c r="CB162" s="381" t="str">
        <f t="shared" si="97"/>
        <v xml:space="preserve"> -</v>
      </c>
      <c r="CC162" s="57">
        <v>0</v>
      </c>
      <c r="CD162" s="105">
        <v>0</v>
      </c>
      <c r="CE162" s="105">
        <v>0</v>
      </c>
      <c r="CF162" s="147" t="str">
        <f t="shared" si="98"/>
        <v xml:space="preserve"> -</v>
      </c>
      <c r="CG162" s="381" t="str">
        <f t="shared" si="99"/>
        <v xml:space="preserve"> -</v>
      </c>
      <c r="CH162" s="56">
        <v>0</v>
      </c>
      <c r="CI162" s="105">
        <v>0</v>
      </c>
      <c r="CJ162" s="105">
        <v>0</v>
      </c>
      <c r="CK162" s="147" t="str">
        <f t="shared" si="100"/>
        <v xml:space="preserve"> -</v>
      </c>
      <c r="CL162" s="381" t="str">
        <f t="shared" si="101"/>
        <v xml:space="preserve"> -</v>
      </c>
      <c r="CM162" s="519">
        <f t="shared" si="102"/>
        <v>0</v>
      </c>
      <c r="CN162" s="520">
        <f t="shared" si="103"/>
        <v>0</v>
      </c>
      <c r="CO162" s="520">
        <f t="shared" si="104"/>
        <v>0</v>
      </c>
      <c r="CP162" s="507" t="str">
        <f t="shared" si="105"/>
        <v xml:space="preserve"> -</v>
      </c>
      <c r="CQ162" s="381" t="str">
        <f t="shared" si="106"/>
        <v xml:space="preserve"> -</v>
      </c>
      <c r="CR162" s="592" t="s">
        <v>1381</v>
      </c>
      <c r="CS162" s="371" t="s">
        <v>1221</v>
      </c>
      <c r="CT162" s="103" t="s">
        <v>1969</v>
      </c>
    </row>
    <row r="163" spans="2:98" ht="30" customHeight="1">
      <c r="B163" s="994"/>
      <c r="C163" s="990"/>
      <c r="D163" s="944"/>
      <c r="E163" s="947"/>
      <c r="F163" s="956"/>
      <c r="G163" s="840"/>
      <c r="H163" s="840"/>
      <c r="I163" s="824"/>
      <c r="J163" s="840"/>
      <c r="K163" s="824"/>
      <c r="L163" s="857"/>
      <c r="M163" s="840"/>
      <c r="N163" s="824"/>
      <c r="O163" s="857"/>
      <c r="P163" s="840"/>
      <c r="Q163" s="824"/>
      <c r="R163" s="857"/>
      <c r="S163" s="840"/>
      <c r="T163" s="824"/>
      <c r="U163" s="887"/>
      <c r="V163" s="862"/>
      <c r="W163" s="825"/>
      <c r="X163" s="840"/>
      <c r="Y163" s="825"/>
      <c r="Z163" s="840"/>
      <c r="AA163" s="825"/>
      <c r="AB163" s="827"/>
      <c r="AC163" s="836"/>
      <c r="AD163" s="800"/>
      <c r="AE163" s="781"/>
      <c r="AF163" s="789"/>
      <c r="AG163" s="781"/>
      <c r="AH163" s="789"/>
      <c r="AI163" s="781"/>
      <c r="AJ163" s="789"/>
      <c r="AK163" s="781"/>
      <c r="AL163" s="789"/>
      <c r="AM163" s="781"/>
      <c r="AN163" s="782"/>
      <c r="AO163" s="952">
        <f>+RESUMEN!J35</f>
        <v>0.76624999999999999</v>
      </c>
      <c r="AP163" s="941" t="s">
        <v>216</v>
      </c>
      <c r="AQ163" s="26" t="s">
        <v>194</v>
      </c>
      <c r="AR163" s="373">
        <v>2210158</v>
      </c>
      <c r="AS163" s="26" t="s">
        <v>1382</v>
      </c>
      <c r="AT163" s="42">
        <v>0</v>
      </c>
      <c r="AU163" s="93">
        <v>1</v>
      </c>
      <c r="AV163" s="93">
        <v>0</v>
      </c>
      <c r="AW163" s="412">
        <f t="shared" si="107"/>
        <v>0</v>
      </c>
      <c r="AX163" s="93">
        <v>1</v>
      </c>
      <c r="AY163" s="412">
        <f t="shared" si="108"/>
        <v>1</v>
      </c>
      <c r="AZ163" s="93">
        <v>0</v>
      </c>
      <c r="BA163" s="414">
        <f t="shared" si="109"/>
        <v>0</v>
      </c>
      <c r="BB163" s="146">
        <v>0</v>
      </c>
      <c r="BC163" s="421">
        <f t="shared" si="110"/>
        <v>0</v>
      </c>
      <c r="BD163" s="314">
        <v>0</v>
      </c>
      <c r="BE163" s="93">
        <v>0.9</v>
      </c>
      <c r="BF163" s="93">
        <v>0.1</v>
      </c>
      <c r="BG163" s="74">
        <v>0</v>
      </c>
      <c r="BH163" s="329" t="str">
        <f t="shared" si="83"/>
        <v xml:space="preserve"> -</v>
      </c>
      <c r="BI163" s="452" t="str">
        <f t="shared" si="84"/>
        <v xml:space="preserve"> -</v>
      </c>
      <c r="BJ163" s="330">
        <f t="shared" si="85"/>
        <v>0.9</v>
      </c>
      <c r="BK163" s="452">
        <f t="shared" si="86"/>
        <v>0.9</v>
      </c>
      <c r="BL163" s="330" t="str">
        <f t="shared" si="87"/>
        <v xml:space="preserve"> -</v>
      </c>
      <c r="BM163" s="452" t="str">
        <f t="shared" si="88"/>
        <v xml:space="preserve"> -</v>
      </c>
      <c r="BN163" s="330" t="str">
        <f t="shared" si="89"/>
        <v xml:space="preserve"> -</v>
      </c>
      <c r="BO163" s="452" t="str">
        <f t="shared" si="90"/>
        <v xml:space="preserve"> -</v>
      </c>
      <c r="BP163" s="684">
        <f t="shared" si="118"/>
        <v>1</v>
      </c>
      <c r="BQ163" s="452">
        <f t="shared" si="91"/>
        <v>1</v>
      </c>
      <c r="BR163" s="632">
        <f t="shared" si="92"/>
        <v>1</v>
      </c>
      <c r="BS163" s="52">
        <v>0</v>
      </c>
      <c r="BT163" s="90">
        <v>0</v>
      </c>
      <c r="BU163" s="90">
        <v>0</v>
      </c>
      <c r="BV163" s="146" t="str">
        <f t="shared" si="94"/>
        <v xml:space="preserve"> -</v>
      </c>
      <c r="BW163" s="384" t="str">
        <f t="shared" si="95"/>
        <v xml:space="preserve"> -</v>
      </c>
      <c r="BX163" s="52">
        <v>1035842</v>
      </c>
      <c r="BY163" s="90">
        <v>1035842</v>
      </c>
      <c r="BZ163" s="90">
        <v>259672</v>
      </c>
      <c r="CA163" s="146">
        <f t="shared" si="96"/>
        <v>1</v>
      </c>
      <c r="CB163" s="384">
        <f t="shared" si="97"/>
        <v>0.25068688081773088</v>
      </c>
      <c r="CC163" s="53">
        <v>0</v>
      </c>
      <c r="CD163" s="90">
        <v>0</v>
      </c>
      <c r="CE163" s="90">
        <v>0</v>
      </c>
      <c r="CF163" s="146" t="str">
        <f t="shared" si="98"/>
        <v xml:space="preserve"> -</v>
      </c>
      <c r="CG163" s="384" t="str">
        <f t="shared" si="99"/>
        <v xml:space="preserve"> -</v>
      </c>
      <c r="CH163" s="52">
        <v>0</v>
      </c>
      <c r="CI163" s="90">
        <v>0</v>
      </c>
      <c r="CJ163" s="90">
        <v>0</v>
      </c>
      <c r="CK163" s="146" t="str">
        <f t="shared" si="100"/>
        <v xml:space="preserve"> -</v>
      </c>
      <c r="CL163" s="384" t="str">
        <f t="shared" si="101"/>
        <v xml:space="preserve"> -</v>
      </c>
      <c r="CM163" s="521">
        <f t="shared" si="102"/>
        <v>1035842</v>
      </c>
      <c r="CN163" s="522">
        <f t="shared" si="103"/>
        <v>1035842</v>
      </c>
      <c r="CO163" s="522">
        <f t="shared" si="104"/>
        <v>259672</v>
      </c>
      <c r="CP163" s="503">
        <f t="shared" si="105"/>
        <v>1</v>
      </c>
      <c r="CQ163" s="384">
        <f t="shared" si="106"/>
        <v>0.25068688081773088</v>
      </c>
      <c r="CR163" s="590" t="s">
        <v>1381</v>
      </c>
      <c r="CS163" s="388" t="s">
        <v>1221</v>
      </c>
      <c r="CT163" s="75" t="s">
        <v>1968</v>
      </c>
    </row>
    <row r="164" spans="2:98" ht="30" customHeight="1">
      <c r="B164" s="994"/>
      <c r="C164" s="990"/>
      <c r="D164" s="944"/>
      <c r="E164" s="947"/>
      <c r="F164" s="956" t="s">
        <v>236</v>
      </c>
      <c r="G164" s="858">
        <v>0.3</v>
      </c>
      <c r="H164" s="858">
        <v>1</v>
      </c>
      <c r="I164" s="865">
        <f>+H164-G164</f>
        <v>0.7</v>
      </c>
      <c r="J164" s="858">
        <v>0.3</v>
      </c>
      <c r="K164" s="865">
        <f>+J164-G164</f>
        <v>0</v>
      </c>
      <c r="L164" s="864"/>
      <c r="M164" s="858">
        <v>0.6</v>
      </c>
      <c r="N164" s="865">
        <f>+M164-J164</f>
        <v>0.3</v>
      </c>
      <c r="O164" s="864"/>
      <c r="P164" s="858">
        <v>0.9</v>
      </c>
      <c r="Q164" s="865">
        <f>+P164-M164</f>
        <v>0.30000000000000004</v>
      </c>
      <c r="R164" s="864"/>
      <c r="S164" s="858">
        <v>1</v>
      </c>
      <c r="T164" s="865">
        <f>+S164-P164</f>
        <v>9.9999999999999978E-2</v>
      </c>
      <c r="U164" s="895"/>
      <c r="V164" s="859">
        <v>0.9</v>
      </c>
      <c r="W164" s="845">
        <f>+IF(V164=0,0,V164-G164)</f>
        <v>0.60000000000000009</v>
      </c>
      <c r="X164" s="858"/>
      <c r="Y164" s="845">
        <f>+IF(X164=0,0,X164-V164)</f>
        <v>0</v>
      </c>
      <c r="Z164" s="858"/>
      <c r="AA164" s="845">
        <f>+IF(Z164=0,0,Z164-X164)</f>
        <v>0</v>
      </c>
      <c r="AB164" s="847"/>
      <c r="AC164" s="830">
        <f>+IF(AB164=0,0,AB164-Z164)</f>
        <v>0</v>
      </c>
      <c r="AD164" s="794" t="str">
        <f>+IF(K164=0," -",W164/K164)</f>
        <v xml:space="preserve"> -</v>
      </c>
      <c r="AE164" s="777" t="str">
        <f>+IF(K164=0," -",IF(AD164&gt;100%,100%,AD164))</f>
        <v xml:space="preserve"> -</v>
      </c>
      <c r="AF164" s="787">
        <f>+IF(N164=0," -",Y164/N164)</f>
        <v>0</v>
      </c>
      <c r="AG164" s="777">
        <f>+IF(N164=0," -",IF(AF164&gt;100%,100%,AF164))</f>
        <v>0</v>
      </c>
      <c r="AH164" s="787">
        <f>+IF(Q164=0," -",AA164/Q164)</f>
        <v>0</v>
      </c>
      <c r="AI164" s="777">
        <f>+IF(Q164=0," -",IF(AH164&gt;100%,100%,AH164))</f>
        <v>0</v>
      </c>
      <c r="AJ164" s="787">
        <f>+IF(T164=0," -",AC164/T164)</f>
        <v>0</v>
      </c>
      <c r="AK164" s="777">
        <f>+IF(T164=0," -",IF(AJ164&gt;100%,100%,AJ164))</f>
        <v>0</v>
      </c>
      <c r="AL164" s="787">
        <f>+SUM(AC164,AA164,Y164,W164)/I164</f>
        <v>0.85714285714285732</v>
      </c>
      <c r="AM164" s="777">
        <f>+IF(AL164&gt;100%,100%,IF(AL164&lt;0%,0%,AL164))</f>
        <v>0.85714285714285732</v>
      </c>
      <c r="AN164" s="779"/>
      <c r="AO164" s="950"/>
      <c r="AP164" s="939"/>
      <c r="AQ164" s="27" t="s">
        <v>195</v>
      </c>
      <c r="AR164" s="366">
        <v>2210158</v>
      </c>
      <c r="AS164" s="27" t="s">
        <v>1383</v>
      </c>
      <c r="AT164" s="43">
        <v>0</v>
      </c>
      <c r="AU164" s="85">
        <v>1</v>
      </c>
      <c r="AV164" s="85">
        <v>0</v>
      </c>
      <c r="AW164" s="413">
        <f t="shared" si="107"/>
        <v>0</v>
      </c>
      <c r="AX164" s="85">
        <v>0</v>
      </c>
      <c r="AY164" s="413">
        <f t="shared" si="108"/>
        <v>0</v>
      </c>
      <c r="AZ164" s="85">
        <v>0.1</v>
      </c>
      <c r="BA164" s="415">
        <f t="shared" si="109"/>
        <v>0.1</v>
      </c>
      <c r="BB164" s="125">
        <v>0.9</v>
      </c>
      <c r="BC164" s="422">
        <f t="shared" si="110"/>
        <v>0.9</v>
      </c>
      <c r="BD164" s="318">
        <v>0</v>
      </c>
      <c r="BE164" s="85">
        <v>0</v>
      </c>
      <c r="BF164" s="85">
        <v>0.03</v>
      </c>
      <c r="BG164" s="71">
        <v>0</v>
      </c>
      <c r="BH164" s="333" t="str">
        <f t="shared" si="83"/>
        <v xml:space="preserve"> -</v>
      </c>
      <c r="BI164" s="453" t="str">
        <f t="shared" si="84"/>
        <v xml:space="preserve"> -</v>
      </c>
      <c r="BJ164" s="334" t="str">
        <f t="shared" si="85"/>
        <v xml:space="preserve"> -</v>
      </c>
      <c r="BK164" s="453" t="str">
        <f t="shared" si="86"/>
        <v xml:space="preserve"> -</v>
      </c>
      <c r="BL164" s="334">
        <f t="shared" si="87"/>
        <v>0.3</v>
      </c>
      <c r="BM164" s="453">
        <f t="shared" si="88"/>
        <v>0.3</v>
      </c>
      <c r="BN164" s="334">
        <f t="shared" si="89"/>
        <v>0</v>
      </c>
      <c r="BO164" s="453">
        <f t="shared" si="90"/>
        <v>0</v>
      </c>
      <c r="BP164" s="685">
        <f t="shared" si="118"/>
        <v>0.03</v>
      </c>
      <c r="BQ164" s="453">
        <f t="shared" si="91"/>
        <v>0.03</v>
      </c>
      <c r="BR164" s="633">
        <f t="shared" si="92"/>
        <v>0.03</v>
      </c>
      <c r="BS164" s="54">
        <v>0</v>
      </c>
      <c r="BT164" s="60">
        <v>0</v>
      </c>
      <c r="BU164" s="60">
        <v>0</v>
      </c>
      <c r="BV164" s="125" t="str">
        <f t="shared" si="94"/>
        <v xml:space="preserve"> -</v>
      </c>
      <c r="BW164" s="378" t="str">
        <f t="shared" si="95"/>
        <v xml:space="preserve"> -</v>
      </c>
      <c r="BX164" s="54">
        <v>0</v>
      </c>
      <c r="BY164" s="60">
        <v>0</v>
      </c>
      <c r="BZ164" s="60">
        <v>0</v>
      </c>
      <c r="CA164" s="125" t="str">
        <f t="shared" si="96"/>
        <v xml:space="preserve"> -</v>
      </c>
      <c r="CB164" s="378" t="str">
        <f t="shared" si="97"/>
        <v xml:space="preserve"> -</v>
      </c>
      <c r="CC164" s="55">
        <v>0</v>
      </c>
      <c r="CD164" s="60">
        <v>0</v>
      </c>
      <c r="CE164" s="60">
        <v>0</v>
      </c>
      <c r="CF164" s="125" t="str">
        <f t="shared" si="98"/>
        <v xml:space="preserve"> -</v>
      </c>
      <c r="CG164" s="378" t="str">
        <f t="shared" si="99"/>
        <v xml:space="preserve"> -</v>
      </c>
      <c r="CH164" s="54">
        <v>100000</v>
      </c>
      <c r="CI164" s="60">
        <v>0</v>
      </c>
      <c r="CJ164" s="60">
        <v>0</v>
      </c>
      <c r="CK164" s="125">
        <f t="shared" si="100"/>
        <v>0</v>
      </c>
      <c r="CL164" s="378" t="str">
        <f t="shared" si="101"/>
        <v xml:space="preserve"> -</v>
      </c>
      <c r="CM164" s="517">
        <f t="shared" si="102"/>
        <v>100000</v>
      </c>
      <c r="CN164" s="518">
        <f t="shared" si="103"/>
        <v>0</v>
      </c>
      <c r="CO164" s="518">
        <f t="shared" si="104"/>
        <v>0</v>
      </c>
      <c r="CP164" s="504">
        <f t="shared" si="105"/>
        <v>0</v>
      </c>
      <c r="CQ164" s="378" t="str">
        <f t="shared" si="106"/>
        <v xml:space="preserve"> -</v>
      </c>
      <c r="CR164" s="591" t="s">
        <v>1381</v>
      </c>
      <c r="CS164" s="389" t="s">
        <v>1221</v>
      </c>
      <c r="CT164" s="102" t="s">
        <v>1968</v>
      </c>
    </row>
    <row r="165" spans="2:98" ht="45" customHeight="1">
      <c r="B165" s="994"/>
      <c r="C165" s="990"/>
      <c r="D165" s="944"/>
      <c r="E165" s="947"/>
      <c r="F165" s="956"/>
      <c r="G165" s="858"/>
      <c r="H165" s="858"/>
      <c r="I165" s="900"/>
      <c r="J165" s="858"/>
      <c r="K165" s="900"/>
      <c r="L165" s="901"/>
      <c r="M165" s="858"/>
      <c r="N165" s="900"/>
      <c r="O165" s="901"/>
      <c r="P165" s="858"/>
      <c r="Q165" s="900"/>
      <c r="R165" s="901"/>
      <c r="S165" s="858"/>
      <c r="T165" s="900"/>
      <c r="U165" s="896"/>
      <c r="V165" s="860"/>
      <c r="W165" s="845"/>
      <c r="X165" s="858"/>
      <c r="Y165" s="845"/>
      <c r="Z165" s="858"/>
      <c r="AA165" s="845"/>
      <c r="AB165" s="847"/>
      <c r="AC165" s="831"/>
      <c r="AD165" s="795"/>
      <c r="AE165" s="778"/>
      <c r="AF165" s="788"/>
      <c r="AG165" s="778"/>
      <c r="AH165" s="788"/>
      <c r="AI165" s="778"/>
      <c r="AJ165" s="788"/>
      <c r="AK165" s="778"/>
      <c r="AL165" s="788"/>
      <c r="AM165" s="778"/>
      <c r="AN165" s="780"/>
      <c r="AO165" s="950"/>
      <c r="AP165" s="939"/>
      <c r="AQ165" s="27" t="s">
        <v>196</v>
      </c>
      <c r="AR165" s="366">
        <v>2210270</v>
      </c>
      <c r="AS165" s="744" t="s">
        <v>1384</v>
      </c>
      <c r="AT165" s="43">
        <v>0</v>
      </c>
      <c r="AU165" s="85">
        <v>1</v>
      </c>
      <c r="AV165" s="85">
        <v>0</v>
      </c>
      <c r="AW165" s="413">
        <f t="shared" si="107"/>
        <v>0</v>
      </c>
      <c r="AX165" s="85">
        <v>1</v>
      </c>
      <c r="AY165" s="413">
        <f t="shared" si="108"/>
        <v>1</v>
      </c>
      <c r="AZ165" s="85">
        <v>0</v>
      </c>
      <c r="BA165" s="415">
        <f t="shared" si="109"/>
        <v>0</v>
      </c>
      <c r="BB165" s="125">
        <v>0</v>
      </c>
      <c r="BC165" s="422">
        <f t="shared" si="110"/>
        <v>0</v>
      </c>
      <c r="BD165" s="318">
        <v>0</v>
      </c>
      <c r="BE165" s="85">
        <v>1</v>
      </c>
      <c r="BF165" s="85">
        <v>0</v>
      </c>
      <c r="BG165" s="71">
        <v>0</v>
      </c>
      <c r="BH165" s="333" t="str">
        <f t="shared" si="83"/>
        <v xml:space="preserve"> -</v>
      </c>
      <c r="BI165" s="453" t="str">
        <f t="shared" si="84"/>
        <v xml:space="preserve"> -</v>
      </c>
      <c r="BJ165" s="334">
        <f t="shared" si="85"/>
        <v>1</v>
      </c>
      <c r="BK165" s="453">
        <f t="shared" si="86"/>
        <v>1</v>
      </c>
      <c r="BL165" s="334" t="str">
        <f t="shared" si="87"/>
        <v xml:space="preserve"> -</v>
      </c>
      <c r="BM165" s="453" t="str">
        <f t="shared" si="88"/>
        <v xml:space="preserve"> -</v>
      </c>
      <c r="BN165" s="334" t="str">
        <f t="shared" si="89"/>
        <v xml:space="preserve"> -</v>
      </c>
      <c r="BO165" s="453" t="str">
        <f t="shared" si="90"/>
        <v xml:space="preserve"> -</v>
      </c>
      <c r="BP165" s="685">
        <f t="shared" si="118"/>
        <v>1</v>
      </c>
      <c r="BQ165" s="453">
        <f t="shared" si="91"/>
        <v>1</v>
      </c>
      <c r="BR165" s="633">
        <f t="shared" si="92"/>
        <v>1</v>
      </c>
      <c r="BS165" s="54">
        <v>0</v>
      </c>
      <c r="BT165" s="60">
        <v>0</v>
      </c>
      <c r="BU165" s="60">
        <v>0</v>
      </c>
      <c r="BV165" s="125" t="str">
        <f t="shared" si="94"/>
        <v xml:space="preserve"> -</v>
      </c>
      <c r="BW165" s="378" t="str">
        <f t="shared" si="95"/>
        <v xml:space="preserve"> -</v>
      </c>
      <c r="BX165" s="54">
        <v>0</v>
      </c>
      <c r="BY165" s="60">
        <v>0</v>
      </c>
      <c r="BZ165" s="60">
        <v>0</v>
      </c>
      <c r="CA165" s="125" t="str">
        <f t="shared" si="96"/>
        <v xml:space="preserve"> -</v>
      </c>
      <c r="CB165" s="378" t="str">
        <f t="shared" si="97"/>
        <v xml:space="preserve"> -</v>
      </c>
      <c r="CC165" s="55">
        <v>0</v>
      </c>
      <c r="CD165" s="60">
        <v>0</v>
      </c>
      <c r="CE165" s="60">
        <v>0</v>
      </c>
      <c r="CF165" s="125" t="str">
        <f t="shared" si="98"/>
        <v xml:space="preserve"> -</v>
      </c>
      <c r="CG165" s="378" t="str">
        <f t="shared" si="99"/>
        <v xml:space="preserve"> -</v>
      </c>
      <c r="CH165" s="54">
        <v>0</v>
      </c>
      <c r="CI165" s="60">
        <v>0</v>
      </c>
      <c r="CJ165" s="60">
        <v>0</v>
      </c>
      <c r="CK165" s="125" t="str">
        <f t="shared" si="100"/>
        <v xml:space="preserve"> -</v>
      </c>
      <c r="CL165" s="378" t="str">
        <f t="shared" si="101"/>
        <v xml:space="preserve"> -</v>
      </c>
      <c r="CM165" s="515">
        <f t="shared" si="102"/>
        <v>0</v>
      </c>
      <c r="CN165" s="516">
        <f t="shared" si="103"/>
        <v>0</v>
      </c>
      <c r="CO165" s="516">
        <f t="shared" si="104"/>
        <v>0</v>
      </c>
      <c r="CP165" s="506" t="str">
        <f t="shared" si="105"/>
        <v xml:space="preserve"> -</v>
      </c>
      <c r="CQ165" s="377" t="str">
        <f t="shared" si="106"/>
        <v xml:space="preserve"> -</v>
      </c>
      <c r="CR165" s="591" t="s">
        <v>1381</v>
      </c>
      <c r="CS165" s="389" t="s">
        <v>1336</v>
      </c>
      <c r="CT165" s="102" t="s">
        <v>1969</v>
      </c>
    </row>
    <row r="166" spans="2:98" ht="30" customHeight="1">
      <c r="B166" s="994"/>
      <c r="C166" s="990"/>
      <c r="D166" s="944"/>
      <c r="E166" s="947"/>
      <c r="F166" s="956"/>
      <c r="G166" s="858"/>
      <c r="H166" s="858"/>
      <c r="I166" s="900"/>
      <c r="J166" s="858"/>
      <c r="K166" s="900"/>
      <c r="L166" s="901"/>
      <c r="M166" s="858"/>
      <c r="N166" s="900"/>
      <c r="O166" s="901"/>
      <c r="P166" s="858"/>
      <c r="Q166" s="900"/>
      <c r="R166" s="901"/>
      <c r="S166" s="858"/>
      <c r="T166" s="900"/>
      <c r="U166" s="896"/>
      <c r="V166" s="860"/>
      <c r="W166" s="845"/>
      <c r="X166" s="858"/>
      <c r="Y166" s="845"/>
      <c r="Z166" s="858"/>
      <c r="AA166" s="845"/>
      <c r="AB166" s="847"/>
      <c r="AC166" s="831"/>
      <c r="AD166" s="795"/>
      <c r="AE166" s="778"/>
      <c r="AF166" s="788"/>
      <c r="AG166" s="778"/>
      <c r="AH166" s="788"/>
      <c r="AI166" s="778"/>
      <c r="AJ166" s="788"/>
      <c r="AK166" s="778"/>
      <c r="AL166" s="788"/>
      <c r="AM166" s="778"/>
      <c r="AN166" s="780"/>
      <c r="AO166" s="950"/>
      <c r="AP166" s="939"/>
      <c r="AQ166" s="27" t="s">
        <v>197</v>
      </c>
      <c r="AR166" s="366">
        <v>2210158</v>
      </c>
      <c r="AS166" s="27" t="s">
        <v>1385</v>
      </c>
      <c r="AT166" s="43">
        <v>0</v>
      </c>
      <c r="AU166" s="85">
        <v>1</v>
      </c>
      <c r="AV166" s="85">
        <v>0</v>
      </c>
      <c r="AW166" s="413">
        <f t="shared" si="107"/>
        <v>0</v>
      </c>
      <c r="AX166" s="85">
        <v>1</v>
      </c>
      <c r="AY166" s="413">
        <f t="shared" si="108"/>
        <v>1</v>
      </c>
      <c r="AZ166" s="85">
        <v>0</v>
      </c>
      <c r="BA166" s="415">
        <f t="shared" si="109"/>
        <v>0</v>
      </c>
      <c r="BB166" s="125">
        <v>0</v>
      </c>
      <c r="BC166" s="422">
        <f t="shared" si="110"/>
        <v>0</v>
      </c>
      <c r="BD166" s="318">
        <v>0</v>
      </c>
      <c r="BE166" s="85">
        <v>0.95</v>
      </c>
      <c r="BF166" s="85">
        <v>0.05</v>
      </c>
      <c r="BG166" s="71">
        <v>0</v>
      </c>
      <c r="BH166" s="333" t="str">
        <f t="shared" si="83"/>
        <v xml:space="preserve"> -</v>
      </c>
      <c r="BI166" s="453" t="str">
        <f t="shared" si="84"/>
        <v xml:space="preserve"> -</v>
      </c>
      <c r="BJ166" s="334">
        <f t="shared" si="85"/>
        <v>0.95</v>
      </c>
      <c r="BK166" s="453">
        <f t="shared" si="86"/>
        <v>0.95</v>
      </c>
      <c r="BL166" s="334" t="str">
        <f t="shared" si="87"/>
        <v xml:space="preserve"> -</v>
      </c>
      <c r="BM166" s="453" t="str">
        <f t="shared" si="88"/>
        <v xml:space="preserve"> -</v>
      </c>
      <c r="BN166" s="334" t="str">
        <f t="shared" si="89"/>
        <v xml:space="preserve"> -</v>
      </c>
      <c r="BO166" s="453" t="str">
        <f t="shared" si="90"/>
        <v xml:space="preserve"> -</v>
      </c>
      <c r="BP166" s="685">
        <f t="shared" si="118"/>
        <v>1</v>
      </c>
      <c r="BQ166" s="453">
        <f t="shared" si="91"/>
        <v>1</v>
      </c>
      <c r="BR166" s="633">
        <f t="shared" si="92"/>
        <v>1</v>
      </c>
      <c r="BS166" s="54">
        <v>0</v>
      </c>
      <c r="BT166" s="60">
        <v>0</v>
      </c>
      <c r="BU166" s="60">
        <v>0</v>
      </c>
      <c r="BV166" s="125" t="str">
        <f t="shared" si="94"/>
        <v xml:space="preserve"> -</v>
      </c>
      <c r="BW166" s="378" t="str">
        <f t="shared" si="95"/>
        <v xml:space="preserve"> -</v>
      </c>
      <c r="BX166" s="54">
        <v>1014000</v>
      </c>
      <c r="BY166" s="60">
        <v>1014000</v>
      </c>
      <c r="BZ166" s="60">
        <v>243800</v>
      </c>
      <c r="CA166" s="125">
        <f t="shared" si="96"/>
        <v>1</v>
      </c>
      <c r="CB166" s="378">
        <f t="shared" si="97"/>
        <v>0.24043392504930966</v>
      </c>
      <c r="CC166" s="55">
        <v>0</v>
      </c>
      <c r="CD166" s="60">
        <v>0</v>
      </c>
      <c r="CE166" s="60">
        <v>0</v>
      </c>
      <c r="CF166" s="125" t="str">
        <f t="shared" si="98"/>
        <v xml:space="preserve"> -</v>
      </c>
      <c r="CG166" s="378" t="str">
        <f t="shared" si="99"/>
        <v xml:space="preserve"> -</v>
      </c>
      <c r="CH166" s="54">
        <v>0</v>
      </c>
      <c r="CI166" s="60">
        <v>0</v>
      </c>
      <c r="CJ166" s="60">
        <v>0</v>
      </c>
      <c r="CK166" s="125" t="str">
        <f t="shared" si="100"/>
        <v xml:space="preserve"> -</v>
      </c>
      <c r="CL166" s="378" t="str">
        <f t="shared" si="101"/>
        <v xml:space="preserve"> -</v>
      </c>
      <c r="CM166" s="517">
        <f t="shared" si="102"/>
        <v>1014000</v>
      </c>
      <c r="CN166" s="518">
        <f t="shared" si="103"/>
        <v>1014000</v>
      </c>
      <c r="CO166" s="518">
        <f t="shared" si="104"/>
        <v>243800</v>
      </c>
      <c r="CP166" s="504">
        <f t="shared" si="105"/>
        <v>1</v>
      </c>
      <c r="CQ166" s="378">
        <f t="shared" si="106"/>
        <v>0.24043392504930966</v>
      </c>
      <c r="CR166" s="591" t="s">
        <v>1381</v>
      </c>
      <c r="CS166" s="389" t="s">
        <v>1221</v>
      </c>
      <c r="CT166" s="102" t="s">
        <v>1968</v>
      </c>
    </row>
    <row r="167" spans="2:98" ht="45" customHeight="1">
      <c r="B167" s="994"/>
      <c r="C167" s="990"/>
      <c r="D167" s="944"/>
      <c r="E167" s="947"/>
      <c r="F167" s="956"/>
      <c r="G167" s="858"/>
      <c r="H167" s="858"/>
      <c r="I167" s="900"/>
      <c r="J167" s="858"/>
      <c r="K167" s="900"/>
      <c r="L167" s="901"/>
      <c r="M167" s="858"/>
      <c r="N167" s="900"/>
      <c r="O167" s="901"/>
      <c r="P167" s="858"/>
      <c r="Q167" s="900"/>
      <c r="R167" s="901"/>
      <c r="S167" s="858"/>
      <c r="T167" s="900"/>
      <c r="U167" s="896"/>
      <c r="V167" s="860"/>
      <c r="W167" s="845"/>
      <c r="X167" s="858"/>
      <c r="Y167" s="845"/>
      <c r="Z167" s="858"/>
      <c r="AA167" s="845"/>
      <c r="AB167" s="847"/>
      <c r="AC167" s="831"/>
      <c r="AD167" s="795"/>
      <c r="AE167" s="778"/>
      <c r="AF167" s="788"/>
      <c r="AG167" s="778"/>
      <c r="AH167" s="788"/>
      <c r="AI167" s="778"/>
      <c r="AJ167" s="788"/>
      <c r="AK167" s="778"/>
      <c r="AL167" s="788"/>
      <c r="AM167" s="778"/>
      <c r="AN167" s="780"/>
      <c r="AO167" s="950"/>
      <c r="AP167" s="939"/>
      <c r="AQ167" s="300" t="s">
        <v>198</v>
      </c>
      <c r="AR167" s="276">
        <v>2210271</v>
      </c>
      <c r="AS167" s="27" t="s">
        <v>1386</v>
      </c>
      <c r="AT167" s="43">
        <v>1</v>
      </c>
      <c r="AU167" s="85">
        <v>1</v>
      </c>
      <c r="AV167" s="85">
        <v>1</v>
      </c>
      <c r="AW167" s="413">
        <v>0.25</v>
      </c>
      <c r="AX167" s="85">
        <v>1</v>
      </c>
      <c r="AY167" s="413">
        <v>0.25</v>
      </c>
      <c r="AZ167" s="85">
        <v>1</v>
      </c>
      <c r="BA167" s="415">
        <v>0.25</v>
      </c>
      <c r="BB167" s="125">
        <v>1</v>
      </c>
      <c r="BC167" s="422">
        <v>0.25</v>
      </c>
      <c r="BD167" s="318">
        <v>1</v>
      </c>
      <c r="BE167" s="85">
        <v>1</v>
      </c>
      <c r="BF167" s="85">
        <v>1</v>
      </c>
      <c r="BG167" s="71">
        <v>0</v>
      </c>
      <c r="BH167" s="333">
        <f t="shared" si="83"/>
        <v>1</v>
      </c>
      <c r="BI167" s="453">
        <f t="shared" si="84"/>
        <v>1</v>
      </c>
      <c r="BJ167" s="334">
        <f t="shared" si="85"/>
        <v>1</v>
      </c>
      <c r="BK167" s="453">
        <f t="shared" si="86"/>
        <v>1</v>
      </c>
      <c r="BL167" s="334">
        <f t="shared" si="87"/>
        <v>1</v>
      </c>
      <c r="BM167" s="453">
        <f t="shared" si="88"/>
        <v>1</v>
      </c>
      <c r="BN167" s="334">
        <f t="shared" si="89"/>
        <v>0</v>
      </c>
      <c r="BO167" s="453">
        <f t="shared" si="90"/>
        <v>0</v>
      </c>
      <c r="BP167" s="685">
        <f t="shared" si="93"/>
        <v>0.75</v>
      </c>
      <c r="BQ167" s="453">
        <f t="shared" si="91"/>
        <v>0.75</v>
      </c>
      <c r="BR167" s="633">
        <f t="shared" si="92"/>
        <v>0.75</v>
      </c>
      <c r="BS167" s="54">
        <v>385956</v>
      </c>
      <c r="BT167" s="60">
        <v>302350</v>
      </c>
      <c r="BU167" s="60">
        <v>0</v>
      </c>
      <c r="BV167" s="125">
        <f t="shared" si="94"/>
        <v>0.7833794525800869</v>
      </c>
      <c r="BW167" s="378" t="str">
        <f t="shared" si="95"/>
        <v xml:space="preserve"> -</v>
      </c>
      <c r="BX167" s="54">
        <v>3874264</v>
      </c>
      <c r="BY167" s="60">
        <v>3859550</v>
      </c>
      <c r="BZ167" s="60">
        <v>0</v>
      </c>
      <c r="CA167" s="125">
        <f t="shared" si="96"/>
        <v>0.99620211735699993</v>
      </c>
      <c r="CB167" s="378" t="str">
        <f t="shared" si="97"/>
        <v xml:space="preserve"> -</v>
      </c>
      <c r="CC167" s="55">
        <v>2505171</v>
      </c>
      <c r="CD167" s="60">
        <v>2275146</v>
      </c>
      <c r="CE167" s="60">
        <v>0</v>
      </c>
      <c r="CF167" s="125">
        <f t="shared" si="98"/>
        <v>0.90817992065212316</v>
      </c>
      <c r="CG167" s="378" t="str">
        <f t="shared" si="99"/>
        <v xml:space="preserve"> -</v>
      </c>
      <c r="CH167" s="54">
        <v>0</v>
      </c>
      <c r="CI167" s="60">
        <v>0</v>
      </c>
      <c r="CJ167" s="60">
        <v>0</v>
      </c>
      <c r="CK167" s="125" t="str">
        <f t="shared" si="100"/>
        <v xml:space="preserve"> -</v>
      </c>
      <c r="CL167" s="378" t="str">
        <f t="shared" si="101"/>
        <v xml:space="preserve"> -</v>
      </c>
      <c r="CM167" s="515">
        <f t="shared" si="102"/>
        <v>6765391</v>
      </c>
      <c r="CN167" s="516">
        <f t="shared" si="103"/>
        <v>6437046</v>
      </c>
      <c r="CO167" s="516">
        <f t="shared" si="104"/>
        <v>0</v>
      </c>
      <c r="CP167" s="506">
        <f t="shared" si="105"/>
        <v>0.95146695882026622</v>
      </c>
      <c r="CQ167" s="377" t="str">
        <f t="shared" si="106"/>
        <v xml:space="preserve"> -</v>
      </c>
      <c r="CR167" s="591" t="s">
        <v>1220</v>
      </c>
      <c r="CS167" s="389" t="s">
        <v>1221</v>
      </c>
      <c r="CT167" s="102" t="s">
        <v>1969</v>
      </c>
    </row>
    <row r="168" spans="2:98" ht="30" customHeight="1">
      <c r="B168" s="994"/>
      <c r="C168" s="990"/>
      <c r="D168" s="944"/>
      <c r="E168" s="947"/>
      <c r="F168" s="956"/>
      <c r="G168" s="858"/>
      <c r="H168" s="858"/>
      <c r="I168" s="900"/>
      <c r="J168" s="858"/>
      <c r="K168" s="900"/>
      <c r="L168" s="901"/>
      <c r="M168" s="858"/>
      <c r="N168" s="900"/>
      <c r="O168" s="901"/>
      <c r="P168" s="858"/>
      <c r="Q168" s="900"/>
      <c r="R168" s="901"/>
      <c r="S168" s="858"/>
      <c r="T168" s="900"/>
      <c r="U168" s="896"/>
      <c r="V168" s="860"/>
      <c r="W168" s="845"/>
      <c r="X168" s="858"/>
      <c r="Y168" s="845"/>
      <c r="Z168" s="858"/>
      <c r="AA168" s="845"/>
      <c r="AB168" s="847"/>
      <c r="AC168" s="831"/>
      <c r="AD168" s="795"/>
      <c r="AE168" s="778"/>
      <c r="AF168" s="788"/>
      <c r="AG168" s="778"/>
      <c r="AH168" s="788"/>
      <c r="AI168" s="778"/>
      <c r="AJ168" s="788"/>
      <c r="AK168" s="778"/>
      <c r="AL168" s="788"/>
      <c r="AM168" s="778"/>
      <c r="AN168" s="780"/>
      <c r="AO168" s="950"/>
      <c r="AP168" s="939"/>
      <c r="AQ168" s="27" t="s">
        <v>199</v>
      </c>
      <c r="AR168" s="366" t="s">
        <v>1217</v>
      </c>
      <c r="AS168" s="27" t="s">
        <v>1387</v>
      </c>
      <c r="AT168" s="78">
        <v>1</v>
      </c>
      <c r="AU168" s="88">
        <v>1</v>
      </c>
      <c r="AV168" s="88">
        <v>1</v>
      </c>
      <c r="AW168" s="413">
        <f t="shared" si="107"/>
        <v>1</v>
      </c>
      <c r="AX168" s="88">
        <v>0</v>
      </c>
      <c r="AY168" s="413">
        <f t="shared" si="108"/>
        <v>0</v>
      </c>
      <c r="AZ168" s="88">
        <v>0</v>
      </c>
      <c r="BA168" s="415">
        <f t="shared" si="109"/>
        <v>0</v>
      </c>
      <c r="BB168" s="310">
        <v>0</v>
      </c>
      <c r="BC168" s="422">
        <f t="shared" si="110"/>
        <v>0</v>
      </c>
      <c r="BD168" s="319">
        <v>1</v>
      </c>
      <c r="BE168" s="88">
        <v>0</v>
      </c>
      <c r="BF168" s="88" t="s">
        <v>2069</v>
      </c>
      <c r="BG168" s="79">
        <v>0</v>
      </c>
      <c r="BH168" s="333">
        <f t="shared" si="83"/>
        <v>1</v>
      </c>
      <c r="BI168" s="453">
        <f t="shared" si="84"/>
        <v>1</v>
      </c>
      <c r="BJ168" s="334" t="str">
        <f t="shared" si="85"/>
        <v xml:space="preserve"> -</v>
      </c>
      <c r="BK168" s="453" t="str">
        <f t="shared" si="86"/>
        <v xml:space="preserve"> -</v>
      </c>
      <c r="BL168" s="334" t="str">
        <f t="shared" si="87"/>
        <v xml:space="preserve"> -</v>
      </c>
      <c r="BM168" s="453" t="str">
        <f t="shared" si="88"/>
        <v xml:space="preserve"> -</v>
      </c>
      <c r="BN168" s="334" t="str">
        <f t="shared" si="89"/>
        <v xml:space="preserve"> -</v>
      </c>
      <c r="BO168" s="453" t="str">
        <f t="shared" si="90"/>
        <v xml:space="preserve"> -</v>
      </c>
      <c r="BP168" s="685">
        <f>+SUM(BD168:BG168)/AU168</f>
        <v>1</v>
      </c>
      <c r="BQ168" s="453">
        <f t="shared" si="91"/>
        <v>1</v>
      </c>
      <c r="BR168" s="633">
        <f t="shared" si="92"/>
        <v>1</v>
      </c>
      <c r="BS168" s="54">
        <v>0</v>
      </c>
      <c r="BT168" s="60">
        <v>0</v>
      </c>
      <c r="BU168" s="60">
        <v>0</v>
      </c>
      <c r="BV168" s="125" t="str">
        <f t="shared" si="94"/>
        <v xml:space="preserve"> -</v>
      </c>
      <c r="BW168" s="378" t="str">
        <f t="shared" si="95"/>
        <v xml:space="preserve"> -</v>
      </c>
      <c r="BX168" s="54">
        <v>0</v>
      </c>
      <c r="BY168" s="60">
        <v>0</v>
      </c>
      <c r="BZ168" s="60">
        <v>0</v>
      </c>
      <c r="CA168" s="125" t="str">
        <f t="shared" si="96"/>
        <v xml:space="preserve"> -</v>
      </c>
      <c r="CB168" s="378" t="str">
        <f t="shared" si="97"/>
        <v xml:space="preserve"> -</v>
      </c>
      <c r="CC168" s="55">
        <v>0</v>
      </c>
      <c r="CD168" s="60">
        <v>0</v>
      </c>
      <c r="CE168" s="60">
        <v>0</v>
      </c>
      <c r="CF168" s="125" t="str">
        <f t="shared" si="98"/>
        <v xml:space="preserve"> -</v>
      </c>
      <c r="CG168" s="378" t="str">
        <f t="shared" si="99"/>
        <v xml:space="preserve"> -</v>
      </c>
      <c r="CH168" s="54">
        <v>0</v>
      </c>
      <c r="CI168" s="60">
        <v>0</v>
      </c>
      <c r="CJ168" s="60">
        <v>0</v>
      </c>
      <c r="CK168" s="125" t="str">
        <f t="shared" si="100"/>
        <v xml:space="preserve"> -</v>
      </c>
      <c r="CL168" s="378" t="str">
        <f t="shared" si="101"/>
        <v xml:space="preserve"> -</v>
      </c>
      <c r="CM168" s="517">
        <f t="shared" si="102"/>
        <v>0</v>
      </c>
      <c r="CN168" s="518">
        <f t="shared" si="103"/>
        <v>0</v>
      </c>
      <c r="CO168" s="518">
        <f t="shared" si="104"/>
        <v>0</v>
      </c>
      <c r="CP168" s="504" t="str">
        <f t="shared" si="105"/>
        <v xml:space="preserve"> -</v>
      </c>
      <c r="CQ168" s="378" t="str">
        <f t="shared" si="106"/>
        <v xml:space="preserve"> -</v>
      </c>
      <c r="CR168" s="591" t="s">
        <v>1381</v>
      </c>
      <c r="CS168" s="389" t="s">
        <v>1221</v>
      </c>
      <c r="CT168" s="102" t="s">
        <v>1974</v>
      </c>
    </row>
    <row r="169" spans="2:98" ht="30" customHeight="1">
      <c r="B169" s="994"/>
      <c r="C169" s="990"/>
      <c r="D169" s="944"/>
      <c r="E169" s="947"/>
      <c r="F169" s="956"/>
      <c r="G169" s="858"/>
      <c r="H169" s="858"/>
      <c r="I169" s="844"/>
      <c r="J169" s="858"/>
      <c r="K169" s="844"/>
      <c r="L169" s="872"/>
      <c r="M169" s="858"/>
      <c r="N169" s="844"/>
      <c r="O169" s="872"/>
      <c r="P169" s="858"/>
      <c r="Q169" s="844"/>
      <c r="R169" s="872"/>
      <c r="S169" s="858"/>
      <c r="T169" s="844"/>
      <c r="U169" s="899"/>
      <c r="V169" s="861"/>
      <c r="W169" s="845"/>
      <c r="X169" s="858"/>
      <c r="Y169" s="845"/>
      <c r="Z169" s="858"/>
      <c r="AA169" s="845"/>
      <c r="AB169" s="847"/>
      <c r="AC169" s="832"/>
      <c r="AD169" s="800"/>
      <c r="AE169" s="781"/>
      <c r="AF169" s="789"/>
      <c r="AG169" s="781"/>
      <c r="AH169" s="789"/>
      <c r="AI169" s="781"/>
      <c r="AJ169" s="789"/>
      <c r="AK169" s="781"/>
      <c r="AL169" s="789"/>
      <c r="AM169" s="781"/>
      <c r="AN169" s="782"/>
      <c r="AO169" s="950"/>
      <c r="AP169" s="939"/>
      <c r="AQ169" s="300" t="s">
        <v>200</v>
      </c>
      <c r="AR169" s="261">
        <v>21032501</v>
      </c>
      <c r="AS169" s="27" t="s">
        <v>1388</v>
      </c>
      <c r="AT169" s="78">
        <v>0.01</v>
      </c>
      <c r="AU169" s="88">
        <v>1</v>
      </c>
      <c r="AV169" s="88">
        <v>1</v>
      </c>
      <c r="AW169" s="413">
        <v>0.25</v>
      </c>
      <c r="AX169" s="88">
        <v>1</v>
      </c>
      <c r="AY169" s="413">
        <v>0.25</v>
      </c>
      <c r="AZ169" s="88">
        <v>1</v>
      </c>
      <c r="BA169" s="415">
        <v>0.25</v>
      </c>
      <c r="BB169" s="310">
        <v>1</v>
      </c>
      <c r="BC169" s="422">
        <v>0.25</v>
      </c>
      <c r="BD169" s="725">
        <v>0.4</v>
      </c>
      <c r="BE169" s="88">
        <v>1</v>
      </c>
      <c r="BF169" s="88">
        <v>1</v>
      </c>
      <c r="BG169" s="79">
        <v>0</v>
      </c>
      <c r="BH169" s="333">
        <f t="shared" si="83"/>
        <v>0.4</v>
      </c>
      <c r="BI169" s="453">
        <f t="shared" si="84"/>
        <v>0.4</v>
      </c>
      <c r="BJ169" s="334">
        <f t="shared" si="85"/>
        <v>1</v>
      </c>
      <c r="BK169" s="453">
        <f t="shared" si="86"/>
        <v>1</v>
      </c>
      <c r="BL169" s="334">
        <f t="shared" si="87"/>
        <v>1</v>
      </c>
      <c r="BM169" s="453">
        <f t="shared" si="88"/>
        <v>1</v>
      </c>
      <c r="BN169" s="334">
        <f t="shared" si="89"/>
        <v>0</v>
      </c>
      <c r="BO169" s="453">
        <f t="shared" si="90"/>
        <v>0</v>
      </c>
      <c r="BP169" s="685">
        <f t="shared" si="93"/>
        <v>0.6</v>
      </c>
      <c r="BQ169" s="453">
        <f t="shared" si="91"/>
        <v>0.6</v>
      </c>
      <c r="BR169" s="633">
        <f t="shared" si="92"/>
        <v>0.6</v>
      </c>
      <c r="BS169" s="54">
        <v>0</v>
      </c>
      <c r="BT169" s="60">
        <v>0</v>
      </c>
      <c r="BU169" s="60">
        <v>0</v>
      </c>
      <c r="BV169" s="125" t="str">
        <f t="shared" si="94"/>
        <v xml:space="preserve"> -</v>
      </c>
      <c r="BW169" s="378" t="str">
        <f t="shared" si="95"/>
        <v xml:space="preserve"> -</v>
      </c>
      <c r="BX169" s="54">
        <v>0</v>
      </c>
      <c r="BY169" s="60">
        <v>0</v>
      </c>
      <c r="BZ169" s="60">
        <v>0</v>
      </c>
      <c r="CA169" s="125" t="str">
        <f t="shared" si="96"/>
        <v xml:space="preserve"> -</v>
      </c>
      <c r="CB169" s="378" t="str">
        <f t="shared" si="97"/>
        <v xml:space="preserve"> -</v>
      </c>
      <c r="CC169" s="55">
        <v>50000</v>
      </c>
      <c r="CD169" s="60">
        <v>0</v>
      </c>
      <c r="CE169" s="60">
        <v>0</v>
      </c>
      <c r="CF169" s="125">
        <f t="shared" si="98"/>
        <v>0</v>
      </c>
      <c r="CG169" s="378" t="str">
        <f t="shared" si="99"/>
        <v xml:space="preserve"> -</v>
      </c>
      <c r="CH169" s="54">
        <v>50000</v>
      </c>
      <c r="CI169" s="60">
        <v>0</v>
      </c>
      <c r="CJ169" s="60">
        <v>0</v>
      </c>
      <c r="CK169" s="125">
        <f t="shared" si="100"/>
        <v>0</v>
      </c>
      <c r="CL169" s="378" t="str">
        <f t="shared" si="101"/>
        <v xml:space="preserve"> -</v>
      </c>
      <c r="CM169" s="515">
        <f t="shared" si="102"/>
        <v>100000</v>
      </c>
      <c r="CN169" s="516">
        <f t="shared" si="103"/>
        <v>0</v>
      </c>
      <c r="CO169" s="516">
        <f t="shared" si="104"/>
        <v>0</v>
      </c>
      <c r="CP169" s="506">
        <f t="shared" si="105"/>
        <v>0</v>
      </c>
      <c r="CQ169" s="377" t="str">
        <f t="shared" si="106"/>
        <v xml:space="preserve"> -</v>
      </c>
      <c r="CR169" s="591" t="s">
        <v>1381</v>
      </c>
      <c r="CS169" s="389" t="s">
        <v>1389</v>
      </c>
      <c r="CT169" s="102" t="s">
        <v>1978</v>
      </c>
    </row>
    <row r="170" spans="2:98" ht="45" customHeight="1" thickBot="1">
      <c r="B170" s="994"/>
      <c r="C170" s="990"/>
      <c r="D170" s="944"/>
      <c r="E170" s="947"/>
      <c r="F170" s="956" t="s">
        <v>237</v>
      </c>
      <c r="G170" s="840">
        <v>0</v>
      </c>
      <c r="H170" s="840">
        <v>20</v>
      </c>
      <c r="I170" s="839">
        <f>+H170-G170</f>
        <v>20</v>
      </c>
      <c r="J170" s="840">
        <v>2</v>
      </c>
      <c r="K170" s="839">
        <f>+J170-G170</f>
        <v>2</v>
      </c>
      <c r="L170" s="841"/>
      <c r="M170" s="840">
        <v>8</v>
      </c>
      <c r="N170" s="839">
        <f>+M170-J170</f>
        <v>6</v>
      </c>
      <c r="O170" s="841"/>
      <c r="P170" s="840">
        <v>14</v>
      </c>
      <c r="Q170" s="839">
        <f>+P170-M170</f>
        <v>6</v>
      </c>
      <c r="R170" s="841"/>
      <c r="S170" s="840">
        <v>20</v>
      </c>
      <c r="T170" s="839">
        <f>+S170-P170</f>
        <v>6</v>
      </c>
      <c r="U170" s="885"/>
      <c r="V170" s="855">
        <v>3</v>
      </c>
      <c r="W170" s="825">
        <f>+IF(V170=0,0,V170-G170)</f>
        <v>3</v>
      </c>
      <c r="X170" s="840">
        <v>11</v>
      </c>
      <c r="Y170" s="825">
        <f>+IF(X170=0,0,X170-V170)</f>
        <v>8</v>
      </c>
      <c r="Z170" s="840"/>
      <c r="AA170" s="825">
        <f>+IF(Z170=0,0,Z170-X170)</f>
        <v>0</v>
      </c>
      <c r="AB170" s="827"/>
      <c r="AC170" s="834">
        <f>+IF(AB170=0,0,AB170-Z170)</f>
        <v>0</v>
      </c>
      <c r="AD170" s="794">
        <f>+IF(K170=0," -",W170/K170)</f>
        <v>1.5</v>
      </c>
      <c r="AE170" s="777">
        <f>+IF(K170=0," -",IF(AD170&gt;100%,100%,AD170))</f>
        <v>1</v>
      </c>
      <c r="AF170" s="787">
        <f>+IF(N170=0," -",Y170/N170)</f>
        <v>1.3333333333333333</v>
      </c>
      <c r="AG170" s="777">
        <f>+IF(N170=0," -",IF(AF170&gt;100%,100%,AF170))</f>
        <v>1</v>
      </c>
      <c r="AH170" s="787">
        <f>+IF(Q170=0," -",AA170/Q170)</f>
        <v>0</v>
      </c>
      <c r="AI170" s="777">
        <f>+IF(Q170=0," -",IF(AH170&gt;100%,100%,AH170))</f>
        <v>0</v>
      </c>
      <c r="AJ170" s="787">
        <f>+IF(T170=0," -",AC170/T170)</f>
        <v>0</v>
      </c>
      <c r="AK170" s="777">
        <f>+IF(T170=0," -",IF(AJ170&gt;100%,100%,AJ170))</f>
        <v>0</v>
      </c>
      <c r="AL170" s="787">
        <f>+SUM(AC170,AA170,Y170,W170)/I170</f>
        <v>0.55000000000000004</v>
      </c>
      <c r="AM170" s="777">
        <f>+IF(AL170&gt;100%,100%,IF(AL170&lt;0%,0%,AL170))</f>
        <v>0.55000000000000004</v>
      </c>
      <c r="AN170" s="779"/>
      <c r="AO170" s="953"/>
      <c r="AP170" s="942"/>
      <c r="AQ170" s="302" t="s">
        <v>201</v>
      </c>
      <c r="AR170" s="426" t="s">
        <v>1963</v>
      </c>
      <c r="AS170" s="30" t="s">
        <v>1390</v>
      </c>
      <c r="AT170" s="178">
        <v>0</v>
      </c>
      <c r="AU170" s="186">
        <v>1</v>
      </c>
      <c r="AV170" s="186">
        <v>1</v>
      </c>
      <c r="AW170" s="423">
        <v>0.25</v>
      </c>
      <c r="AX170" s="186">
        <v>1</v>
      </c>
      <c r="AY170" s="423">
        <v>0.25</v>
      </c>
      <c r="AZ170" s="186">
        <v>1</v>
      </c>
      <c r="BA170" s="424">
        <v>0.25</v>
      </c>
      <c r="BB170" s="356">
        <v>1</v>
      </c>
      <c r="BC170" s="425">
        <v>0.25</v>
      </c>
      <c r="BD170" s="320">
        <v>1</v>
      </c>
      <c r="BE170" s="186">
        <v>1</v>
      </c>
      <c r="BF170" s="186">
        <v>1</v>
      </c>
      <c r="BG170" s="179">
        <v>0</v>
      </c>
      <c r="BH170" s="331">
        <f t="shared" si="83"/>
        <v>1</v>
      </c>
      <c r="BI170" s="457">
        <f t="shared" si="84"/>
        <v>1</v>
      </c>
      <c r="BJ170" s="332">
        <f t="shared" si="85"/>
        <v>1</v>
      </c>
      <c r="BK170" s="457">
        <f t="shared" si="86"/>
        <v>1</v>
      </c>
      <c r="BL170" s="332">
        <f t="shared" si="87"/>
        <v>1</v>
      </c>
      <c r="BM170" s="457">
        <f t="shared" si="88"/>
        <v>1</v>
      </c>
      <c r="BN170" s="332">
        <f t="shared" si="89"/>
        <v>0</v>
      </c>
      <c r="BO170" s="457">
        <f t="shared" si="90"/>
        <v>0</v>
      </c>
      <c r="BP170" s="686">
        <f t="shared" si="93"/>
        <v>0.75</v>
      </c>
      <c r="BQ170" s="457">
        <f t="shared" si="91"/>
        <v>0.75</v>
      </c>
      <c r="BR170" s="634">
        <f t="shared" si="92"/>
        <v>0.75</v>
      </c>
      <c r="BS170" s="62">
        <v>0</v>
      </c>
      <c r="BT170" s="92">
        <v>0</v>
      </c>
      <c r="BU170" s="92">
        <v>0</v>
      </c>
      <c r="BV170" s="148" t="str">
        <f t="shared" si="94"/>
        <v xml:space="preserve"> -</v>
      </c>
      <c r="BW170" s="385" t="str">
        <f t="shared" si="95"/>
        <v xml:space="preserve"> -</v>
      </c>
      <c r="BX170" s="62">
        <v>0</v>
      </c>
      <c r="BY170" s="92">
        <v>0</v>
      </c>
      <c r="BZ170" s="92">
        <v>0</v>
      </c>
      <c r="CA170" s="148" t="str">
        <f t="shared" si="96"/>
        <v xml:space="preserve"> -</v>
      </c>
      <c r="CB170" s="385" t="str">
        <f t="shared" si="97"/>
        <v xml:space="preserve"> -</v>
      </c>
      <c r="CC170" s="63">
        <v>0</v>
      </c>
      <c r="CD170" s="92">
        <v>0</v>
      </c>
      <c r="CE170" s="92">
        <v>0</v>
      </c>
      <c r="CF170" s="148" t="str">
        <f t="shared" si="98"/>
        <v xml:space="preserve"> -</v>
      </c>
      <c r="CG170" s="385" t="str">
        <f t="shared" si="99"/>
        <v xml:space="preserve"> -</v>
      </c>
      <c r="CH170" s="62">
        <v>0</v>
      </c>
      <c r="CI170" s="92">
        <v>0</v>
      </c>
      <c r="CJ170" s="92">
        <v>0</v>
      </c>
      <c r="CK170" s="148" t="str">
        <f t="shared" si="100"/>
        <v xml:space="preserve"> -</v>
      </c>
      <c r="CL170" s="385" t="str">
        <f t="shared" si="101"/>
        <v xml:space="preserve"> -</v>
      </c>
      <c r="CM170" s="523">
        <f t="shared" si="102"/>
        <v>0</v>
      </c>
      <c r="CN170" s="524">
        <f t="shared" si="103"/>
        <v>0</v>
      </c>
      <c r="CO170" s="524">
        <f t="shared" si="104"/>
        <v>0</v>
      </c>
      <c r="CP170" s="505" t="str">
        <f t="shared" si="105"/>
        <v xml:space="preserve"> -</v>
      </c>
      <c r="CQ170" s="385" t="str">
        <f t="shared" si="106"/>
        <v xml:space="preserve"> -</v>
      </c>
      <c r="CR170" s="593" t="s">
        <v>1381</v>
      </c>
      <c r="CS170" s="390" t="s">
        <v>1221</v>
      </c>
      <c r="CT170" s="107" t="s">
        <v>213</v>
      </c>
    </row>
    <row r="171" spans="2:98" ht="45" customHeight="1">
      <c r="B171" s="994"/>
      <c r="C171" s="990"/>
      <c r="D171" s="944"/>
      <c r="E171" s="947"/>
      <c r="F171" s="956"/>
      <c r="G171" s="840"/>
      <c r="H171" s="840"/>
      <c r="I171" s="888"/>
      <c r="J171" s="840"/>
      <c r="K171" s="888"/>
      <c r="L171" s="889"/>
      <c r="M171" s="840"/>
      <c r="N171" s="888"/>
      <c r="O171" s="889"/>
      <c r="P171" s="840"/>
      <c r="Q171" s="888"/>
      <c r="R171" s="889"/>
      <c r="S171" s="840"/>
      <c r="T171" s="888"/>
      <c r="U171" s="886"/>
      <c r="V171" s="856"/>
      <c r="W171" s="825"/>
      <c r="X171" s="840"/>
      <c r="Y171" s="825"/>
      <c r="Z171" s="840"/>
      <c r="AA171" s="825"/>
      <c r="AB171" s="827"/>
      <c r="AC171" s="835"/>
      <c r="AD171" s="795"/>
      <c r="AE171" s="778"/>
      <c r="AF171" s="788"/>
      <c r="AG171" s="778"/>
      <c r="AH171" s="788"/>
      <c r="AI171" s="778"/>
      <c r="AJ171" s="788"/>
      <c r="AK171" s="778"/>
      <c r="AL171" s="788"/>
      <c r="AM171" s="778"/>
      <c r="AN171" s="780"/>
      <c r="AO171" s="954">
        <f>+RESUMEN!J36</f>
        <v>0.65</v>
      </c>
      <c r="AP171" s="938" t="s">
        <v>217</v>
      </c>
      <c r="AQ171" s="28" t="s">
        <v>202</v>
      </c>
      <c r="AR171" s="369">
        <v>2210159</v>
      </c>
      <c r="AS171" s="28" t="s">
        <v>1391</v>
      </c>
      <c r="AT171" s="67">
        <v>0</v>
      </c>
      <c r="AU171" s="114">
        <v>1</v>
      </c>
      <c r="AV171" s="114">
        <v>0.1</v>
      </c>
      <c r="AW171" s="419">
        <f t="shared" si="107"/>
        <v>0.1</v>
      </c>
      <c r="AX171" s="114">
        <v>0.9</v>
      </c>
      <c r="AY171" s="419">
        <f t="shared" si="108"/>
        <v>0.9</v>
      </c>
      <c r="AZ171" s="114">
        <v>0</v>
      </c>
      <c r="BA171" s="420">
        <f t="shared" si="109"/>
        <v>0</v>
      </c>
      <c r="BB171" s="145">
        <v>0</v>
      </c>
      <c r="BC171" s="420">
        <f t="shared" si="110"/>
        <v>0</v>
      </c>
      <c r="BD171" s="314">
        <v>0.15</v>
      </c>
      <c r="BE171" s="93">
        <v>0.5</v>
      </c>
      <c r="BF171" s="93">
        <v>0.3</v>
      </c>
      <c r="BG171" s="74">
        <v>0</v>
      </c>
      <c r="BH171" s="458">
        <f t="shared" si="83"/>
        <v>1.4999999999999998</v>
      </c>
      <c r="BI171" s="459">
        <f t="shared" si="84"/>
        <v>1</v>
      </c>
      <c r="BJ171" s="460">
        <f t="shared" si="85"/>
        <v>0.55555555555555558</v>
      </c>
      <c r="BK171" s="459">
        <f t="shared" si="86"/>
        <v>0.55555555555555558</v>
      </c>
      <c r="BL171" s="460" t="str">
        <f t="shared" si="87"/>
        <v xml:space="preserve"> -</v>
      </c>
      <c r="BM171" s="459" t="str">
        <f t="shared" si="88"/>
        <v xml:space="preserve"> -</v>
      </c>
      <c r="BN171" s="460" t="str">
        <f t="shared" si="89"/>
        <v xml:space="preserve"> -</v>
      </c>
      <c r="BO171" s="459" t="str">
        <f t="shared" si="90"/>
        <v xml:space="preserve"> -</v>
      </c>
      <c r="BP171" s="687">
        <f t="shared" ref="BP171:BP173" si="119">+SUM(BD171:BG171)/AU171</f>
        <v>0.95</v>
      </c>
      <c r="BQ171" s="459">
        <f t="shared" si="91"/>
        <v>0.95</v>
      </c>
      <c r="BR171" s="635">
        <f t="shared" si="92"/>
        <v>0.95</v>
      </c>
      <c r="BS171" s="61">
        <v>36750</v>
      </c>
      <c r="BT171" s="59">
        <v>36750</v>
      </c>
      <c r="BU171" s="59">
        <v>0</v>
      </c>
      <c r="BV171" s="145">
        <f t="shared" si="94"/>
        <v>1</v>
      </c>
      <c r="BW171" s="377" t="str">
        <f t="shared" si="95"/>
        <v xml:space="preserve"> -</v>
      </c>
      <c r="BX171" s="58">
        <v>0</v>
      </c>
      <c r="BY171" s="59">
        <v>0</v>
      </c>
      <c r="BZ171" s="59">
        <v>0</v>
      </c>
      <c r="CA171" s="145" t="str">
        <f t="shared" si="96"/>
        <v xml:space="preserve"> -</v>
      </c>
      <c r="CB171" s="377" t="str">
        <f t="shared" si="97"/>
        <v xml:space="preserve"> -</v>
      </c>
      <c r="CC171" s="61">
        <v>174000</v>
      </c>
      <c r="CD171" s="59">
        <v>168200</v>
      </c>
      <c r="CE171" s="59">
        <v>0</v>
      </c>
      <c r="CF171" s="145">
        <f t="shared" si="98"/>
        <v>0.96666666666666667</v>
      </c>
      <c r="CG171" s="377" t="str">
        <f t="shared" si="99"/>
        <v xml:space="preserve"> -</v>
      </c>
      <c r="CH171" s="58">
        <v>0</v>
      </c>
      <c r="CI171" s="59">
        <v>0</v>
      </c>
      <c r="CJ171" s="59">
        <v>0</v>
      </c>
      <c r="CK171" s="145" t="str">
        <f t="shared" si="100"/>
        <v xml:space="preserve"> -</v>
      </c>
      <c r="CL171" s="377" t="str">
        <f t="shared" si="101"/>
        <v xml:space="preserve"> -</v>
      </c>
      <c r="CM171" s="515">
        <f t="shared" si="102"/>
        <v>210750</v>
      </c>
      <c r="CN171" s="516">
        <f t="shared" si="103"/>
        <v>204950</v>
      </c>
      <c r="CO171" s="516">
        <f t="shared" si="104"/>
        <v>0</v>
      </c>
      <c r="CP171" s="506">
        <f t="shared" si="105"/>
        <v>0.97247924080664294</v>
      </c>
      <c r="CQ171" s="377" t="str">
        <f t="shared" si="106"/>
        <v xml:space="preserve"> -</v>
      </c>
      <c r="CR171" s="594" t="s">
        <v>1381</v>
      </c>
      <c r="CS171" s="372" t="s">
        <v>1221</v>
      </c>
      <c r="CT171" s="101" t="s">
        <v>1968</v>
      </c>
    </row>
    <row r="172" spans="2:98" ht="45" customHeight="1">
      <c r="B172" s="994"/>
      <c r="C172" s="990"/>
      <c r="D172" s="944"/>
      <c r="E172" s="947"/>
      <c r="F172" s="956"/>
      <c r="G172" s="840"/>
      <c r="H172" s="840"/>
      <c r="I172" s="888"/>
      <c r="J172" s="840"/>
      <c r="K172" s="888"/>
      <c r="L172" s="889"/>
      <c r="M172" s="840"/>
      <c r="N172" s="888"/>
      <c r="O172" s="889"/>
      <c r="P172" s="840"/>
      <c r="Q172" s="888"/>
      <c r="R172" s="889"/>
      <c r="S172" s="840"/>
      <c r="T172" s="888"/>
      <c r="U172" s="886"/>
      <c r="V172" s="856"/>
      <c r="W172" s="825"/>
      <c r="X172" s="840"/>
      <c r="Y172" s="825"/>
      <c r="Z172" s="840"/>
      <c r="AA172" s="825"/>
      <c r="AB172" s="827"/>
      <c r="AC172" s="835"/>
      <c r="AD172" s="795"/>
      <c r="AE172" s="778"/>
      <c r="AF172" s="788"/>
      <c r="AG172" s="778"/>
      <c r="AH172" s="788"/>
      <c r="AI172" s="778"/>
      <c r="AJ172" s="788"/>
      <c r="AK172" s="778"/>
      <c r="AL172" s="788"/>
      <c r="AM172" s="778"/>
      <c r="AN172" s="780"/>
      <c r="AO172" s="936"/>
      <c r="AP172" s="939"/>
      <c r="AQ172" s="27" t="s">
        <v>203</v>
      </c>
      <c r="AR172" s="9">
        <v>2210159</v>
      </c>
      <c r="AS172" s="27" t="s">
        <v>1392</v>
      </c>
      <c r="AT172" s="43">
        <v>0</v>
      </c>
      <c r="AU172" s="85">
        <v>1</v>
      </c>
      <c r="AV172" s="85">
        <v>0.1</v>
      </c>
      <c r="AW172" s="413">
        <f t="shared" si="107"/>
        <v>0.1</v>
      </c>
      <c r="AX172" s="85">
        <v>0.9</v>
      </c>
      <c r="AY172" s="413">
        <f t="shared" si="108"/>
        <v>0.9</v>
      </c>
      <c r="AZ172" s="85">
        <v>0</v>
      </c>
      <c r="BA172" s="415">
        <f t="shared" si="109"/>
        <v>0</v>
      </c>
      <c r="BB172" s="125">
        <v>0</v>
      </c>
      <c r="BC172" s="415">
        <f t="shared" si="110"/>
        <v>0</v>
      </c>
      <c r="BD172" s="318">
        <v>0.15</v>
      </c>
      <c r="BE172" s="85">
        <v>0.5</v>
      </c>
      <c r="BF172" s="85">
        <v>0.3</v>
      </c>
      <c r="BG172" s="71">
        <v>0</v>
      </c>
      <c r="BH172" s="333">
        <f t="shared" si="83"/>
        <v>1.4999999999999998</v>
      </c>
      <c r="BI172" s="453">
        <f t="shared" si="84"/>
        <v>1</v>
      </c>
      <c r="BJ172" s="334">
        <f t="shared" si="85"/>
        <v>0.55555555555555558</v>
      </c>
      <c r="BK172" s="453">
        <f t="shared" si="86"/>
        <v>0.55555555555555558</v>
      </c>
      <c r="BL172" s="334" t="str">
        <f t="shared" si="87"/>
        <v xml:space="preserve"> -</v>
      </c>
      <c r="BM172" s="453" t="str">
        <f t="shared" si="88"/>
        <v xml:space="preserve"> -</v>
      </c>
      <c r="BN172" s="334" t="str">
        <f t="shared" si="89"/>
        <v xml:space="preserve"> -</v>
      </c>
      <c r="BO172" s="453" t="str">
        <f t="shared" si="90"/>
        <v xml:space="preserve"> -</v>
      </c>
      <c r="BP172" s="685">
        <f t="shared" si="119"/>
        <v>0.95</v>
      </c>
      <c r="BQ172" s="453">
        <f t="shared" si="91"/>
        <v>0.95</v>
      </c>
      <c r="BR172" s="633">
        <f t="shared" si="92"/>
        <v>0.95</v>
      </c>
      <c r="BS172" s="55">
        <v>0</v>
      </c>
      <c r="BT172" s="60">
        <v>0</v>
      </c>
      <c r="BU172" s="60">
        <v>0</v>
      </c>
      <c r="BV172" s="125" t="str">
        <f t="shared" si="94"/>
        <v xml:space="preserve"> -</v>
      </c>
      <c r="BW172" s="378" t="str">
        <f t="shared" si="95"/>
        <v xml:space="preserve"> -</v>
      </c>
      <c r="BX172" s="54">
        <v>0</v>
      </c>
      <c r="BY172" s="60">
        <v>0</v>
      </c>
      <c r="BZ172" s="60">
        <v>0</v>
      </c>
      <c r="CA172" s="125" t="str">
        <f t="shared" si="96"/>
        <v xml:space="preserve"> -</v>
      </c>
      <c r="CB172" s="378" t="str">
        <f t="shared" si="97"/>
        <v xml:space="preserve"> -</v>
      </c>
      <c r="CC172" s="55">
        <v>174000</v>
      </c>
      <c r="CD172" s="60">
        <v>168200</v>
      </c>
      <c r="CE172" s="60">
        <v>0</v>
      </c>
      <c r="CF172" s="125">
        <f t="shared" si="98"/>
        <v>0.96666666666666667</v>
      </c>
      <c r="CG172" s="378" t="str">
        <f t="shared" si="99"/>
        <v xml:space="preserve"> -</v>
      </c>
      <c r="CH172" s="54">
        <v>0</v>
      </c>
      <c r="CI172" s="60">
        <v>0</v>
      </c>
      <c r="CJ172" s="60">
        <v>0</v>
      </c>
      <c r="CK172" s="125" t="str">
        <f t="shared" si="100"/>
        <v xml:space="preserve"> -</v>
      </c>
      <c r="CL172" s="378" t="str">
        <f t="shared" si="101"/>
        <v xml:space="preserve"> -</v>
      </c>
      <c r="CM172" s="517">
        <f t="shared" si="102"/>
        <v>174000</v>
      </c>
      <c r="CN172" s="518">
        <f t="shared" si="103"/>
        <v>168200</v>
      </c>
      <c r="CO172" s="518">
        <f t="shared" si="104"/>
        <v>0</v>
      </c>
      <c r="CP172" s="504">
        <f t="shared" si="105"/>
        <v>0.96666666666666667</v>
      </c>
      <c r="CQ172" s="378" t="str">
        <f t="shared" si="106"/>
        <v xml:space="preserve"> -</v>
      </c>
      <c r="CR172" s="591" t="s">
        <v>1381</v>
      </c>
      <c r="CS172" s="99" t="s">
        <v>1221</v>
      </c>
      <c r="CT172" s="102" t="s">
        <v>1968</v>
      </c>
    </row>
    <row r="173" spans="2:98" ht="30" customHeight="1">
      <c r="B173" s="994"/>
      <c r="C173" s="990"/>
      <c r="D173" s="944"/>
      <c r="E173" s="947"/>
      <c r="F173" s="956"/>
      <c r="G173" s="840"/>
      <c r="H173" s="840"/>
      <c r="I173" s="888"/>
      <c r="J173" s="840"/>
      <c r="K173" s="888"/>
      <c r="L173" s="889"/>
      <c r="M173" s="840"/>
      <c r="N173" s="888"/>
      <c r="O173" s="889"/>
      <c r="P173" s="840"/>
      <c r="Q173" s="888"/>
      <c r="R173" s="889"/>
      <c r="S173" s="840"/>
      <c r="T173" s="888"/>
      <c r="U173" s="886"/>
      <c r="V173" s="856"/>
      <c r="W173" s="825"/>
      <c r="X173" s="840"/>
      <c r="Y173" s="825"/>
      <c r="Z173" s="840"/>
      <c r="AA173" s="825"/>
      <c r="AB173" s="827"/>
      <c r="AC173" s="835"/>
      <c r="AD173" s="795"/>
      <c r="AE173" s="778"/>
      <c r="AF173" s="788"/>
      <c r="AG173" s="778"/>
      <c r="AH173" s="788"/>
      <c r="AI173" s="778"/>
      <c r="AJ173" s="788"/>
      <c r="AK173" s="778"/>
      <c r="AL173" s="788"/>
      <c r="AM173" s="778"/>
      <c r="AN173" s="780"/>
      <c r="AO173" s="936"/>
      <c r="AP173" s="939"/>
      <c r="AQ173" s="27" t="s">
        <v>204</v>
      </c>
      <c r="AR173" s="9">
        <v>2210159</v>
      </c>
      <c r="AS173" s="27" t="s">
        <v>1393</v>
      </c>
      <c r="AT173" s="40">
        <v>0</v>
      </c>
      <c r="AU173" s="60">
        <v>10</v>
      </c>
      <c r="AV173" s="60">
        <v>1</v>
      </c>
      <c r="AW173" s="413">
        <f t="shared" si="107"/>
        <v>0.1</v>
      </c>
      <c r="AX173" s="60">
        <v>3</v>
      </c>
      <c r="AY173" s="413">
        <f t="shared" si="108"/>
        <v>0.3</v>
      </c>
      <c r="AZ173" s="60">
        <v>4</v>
      </c>
      <c r="BA173" s="415">
        <f t="shared" si="109"/>
        <v>0.4</v>
      </c>
      <c r="BB173" s="47">
        <v>2</v>
      </c>
      <c r="BC173" s="415">
        <f t="shared" si="110"/>
        <v>0.2</v>
      </c>
      <c r="BD173" s="54">
        <v>0.5</v>
      </c>
      <c r="BE173" s="60">
        <v>5</v>
      </c>
      <c r="BF173" s="60">
        <v>3</v>
      </c>
      <c r="BG173" s="49">
        <v>0</v>
      </c>
      <c r="BH173" s="333">
        <f t="shared" si="83"/>
        <v>0.5</v>
      </c>
      <c r="BI173" s="453">
        <f t="shared" si="84"/>
        <v>0.5</v>
      </c>
      <c r="BJ173" s="334">
        <f t="shared" si="85"/>
        <v>1.6666666666666667</v>
      </c>
      <c r="BK173" s="453">
        <f t="shared" si="86"/>
        <v>1</v>
      </c>
      <c r="BL173" s="334">
        <f t="shared" si="87"/>
        <v>0.75</v>
      </c>
      <c r="BM173" s="453">
        <f t="shared" si="88"/>
        <v>0.75</v>
      </c>
      <c r="BN173" s="334">
        <f t="shared" si="89"/>
        <v>0</v>
      </c>
      <c r="BO173" s="453">
        <f t="shared" si="90"/>
        <v>0</v>
      </c>
      <c r="BP173" s="685">
        <f t="shared" si="119"/>
        <v>0.85</v>
      </c>
      <c r="BQ173" s="453">
        <f t="shared" si="91"/>
        <v>0.85</v>
      </c>
      <c r="BR173" s="633">
        <f t="shared" si="92"/>
        <v>0.85</v>
      </c>
      <c r="BS173" s="55">
        <v>0</v>
      </c>
      <c r="BT173" s="60">
        <v>0</v>
      </c>
      <c r="BU173" s="60">
        <v>0</v>
      </c>
      <c r="BV173" s="125" t="str">
        <f t="shared" si="94"/>
        <v xml:space="preserve"> -</v>
      </c>
      <c r="BW173" s="378" t="str">
        <f t="shared" si="95"/>
        <v xml:space="preserve"> -</v>
      </c>
      <c r="BX173" s="54">
        <v>0</v>
      </c>
      <c r="BY173" s="60">
        <v>0</v>
      </c>
      <c r="BZ173" s="60">
        <v>0</v>
      </c>
      <c r="CA173" s="125" t="str">
        <f t="shared" si="96"/>
        <v xml:space="preserve"> -</v>
      </c>
      <c r="CB173" s="378" t="str">
        <f t="shared" si="97"/>
        <v xml:space="preserve"> -</v>
      </c>
      <c r="CC173" s="55">
        <v>0</v>
      </c>
      <c r="CD173" s="60">
        <v>0</v>
      </c>
      <c r="CE173" s="60">
        <v>0</v>
      </c>
      <c r="CF173" s="125" t="str">
        <f t="shared" si="98"/>
        <v xml:space="preserve"> -</v>
      </c>
      <c r="CG173" s="378" t="str">
        <f t="shared" si="99"/>
        <v xml:space="preserve"> -</v>
      </c>
      <c r="CH173" s="54">
        <v>80000</v>
      </c>
      <c r="CI173" s="60">
        <v>0</v>
      </c>
      <c r="CJ173" s="60">
        <v>0</v>
      </c>
      <c r="CK173" s="125">
        <f t="shared" si="100"/>
        <v>0</v>
      </c>
      <c r="CL173" s="378" t="str">
        <f t="shared" si="101"/>
        <v xml:space="preserve"> -</v>
      </c>
      <c r="CM173" s="515">
        <f t="shared" si="102"/>
        <v>80000</v>
      </c>
      <c r="CN173" s="516">
        <f t="shared" si="103"/>
        <v>0</v>
      </c>
      <c r="CO173" s="516">
        <f t="shared" si="104"/>
        <v>0</v>
      </c>
      <c r="CP173" s="506">
        <f t="shared" si="105"/>
        <v>0</v>
      </c>
      <c r="CQ173" s="377" t="str">
        <f t="shared" si="106"/>
        <v xml:space="preserve"> -</v>
      </c>
      <c r="CR173" s="591" t="s">
        <v>1381</v>
      </c>
      <c r="CS173" s="99" t="s">
        <v>1221</v>
      </c>
      <c r="CT173" s="102" t="s">
        <v>1968</v>
      </c>
    </row>
    <row r="174" spans="2:98" ht="45.75" customHeight="1">
      <c r="B174" s="994"/>
      <c r="C174" s="990"/>
      <c r="D174" s="944"/>
      <c r="E174" s="947"/>
      <c r="F174" s="956"/>
      <c r="G174" s="840"/>
      <c r="H174" s="840"/>
      <c r="I174" s="888"/>
      <c r="J174" s="840"/>
      <c r="K174" s="888"/>
      <c r="L174" s="889"/>
      <c r="M174" s="840"/>
      <c r="N174" s="888"/>
      <c r="O174" s="889"/>
      <c r="P174" s="840"/>
      <c r="Q174" s="888"/>
      <c r="R174" s="889"/>
      <c r="S174" s="840"/>
      <c r="T174" s="888"/>
      <c r="U174" s="886"/>
      <c r="V174" s="856"/>
      <c r="W174" s="825"/>
      <c r="X174" s="840"/>
      <c r="Y174" s="825"/>
      <c r="Z174" s="840"/>
      <c r="AA174" s="825"/>
      <c r="AB174" s="827"/>
      <c r="AC174" s="835"/>
      <c r="AD174" s="795"/>
      <c r="AE174" s="778"/>
      <c r="AF174" s="788"/>
      <c r="AG174" s="778"/>
      <c r="AH174" s="788"/>
      <c r="AI174" s="778"/>
      <c r="AJ174" s="788"/>
      <c r="AK174" s="778"/>
      <c r="AL174" s="788"/>
      <c r="AM174" s="778"/>
      <c r="AN174" s="780"/>
      <c r="AO174" s="936"/>
      <c r="AP174" s="939"/>
      <c r="AQ174" s="448" t="s">
        <v>205</v>
      </c>
      <c r="AR174" s="447" t="s">
        <v>1217</v>
      </c>
      <c r="AS174" s="744" t="s">
        <v>1394</v>
      </c>
      <c r="AT174" s="40">
        <v>0</v>
      </c>
      <c r="AU174" s="60">
        <v>1</v>
      </c>
      <c r="AV174" s="60">
        <v>0</v>
      </c>
      <c r="AW174" s="413">
        <f t="shared" si="107"/>
        <v>0</v>
      </c>
      <c r="AX174" s="60">
        <v>1</v>
      </c>
      <c r="AY174" s="413">
        <v>0.33</v>
      </c>
      <c r="AZ174" s="60">
        <v>1</v>
      </c>
      <c r="BA174" s="415">
        <v>0.33</v>
      </c>
      <c r="BB174" s="47">
        <v>1</v>
      </c>
      <c r="BC174" s="415">
        <v>0.34</v>
      </c>
      <c r="BD174" s="54">
        <v>0</v>
      </c>
      <c r="BE174" s="60">
        <v>0</v>
      </c>
      <c r="BF174" s="60">
        <v>0</v>
      </c>
      <c r="BG174" s="49">
        <v>0</v>
      </c>
      <c r="BH174" s="333" t="str">
        <f t="shared" si="83"/>
        <v xml:space="preserve"> -</v>
      </c>
      <c r="BI174" s="453" t="str">
        <f t="shared" si="84"/>
        <v xml:space="preserve"> -</v>
      </c>
      <c r="BJ174" s="334">
        <f t="shared" si="85"/>
        <v>0</v>
      </c>
      <c r="BK174" s="453">
        <f t="shared" si="86"/>
        <v>0</v>
      </c>
      <c r="BL174" s="334">
        <f t="shared" si="87"/>
        <v>0</v>
      </c>
      <c r="BM174" s="453">
        <f t="shared" si="88"/>
        <v>0</v>
      </c>
      <c r="BN174" s="334">
        <f t="shared" si="89"/>
        <v>0</v>
      </c>
      <c r="BO174" s="453">
        <f t="shared" si="90"/>
        <v>0</v>
      </c>
      <c r="BP174" s="685">
        <f>+AVERAGE(BE174:BG174)/AU174</f>
        <v>0</v>
      </c>
      <c r="BQ174" s="453">
        <f t="shared" si="91"/>
        <v>0</v>
      </c>
      <c r="BR174" s="633">
        <f t="shared" si="92"/>
        <v>0</v>
      </c>
      <c r="BS174" s="55">
        <v>0</v>
      </c>
      <c r="BT174" s="60">
        <v>0</v>
      </c>
      <c r="BU174" s="60">
        <v>0</v>
      </c>
      <c r="BV174" s="125" t="str">
        <f t="shared" si="94"/>
        <v xml:space="preserve"> -</v>
      </c>
      <c r="BW174" s="378" t="str">
        <f t="shared" si="95"/>
        <v xml:space="preserve"> -</v>
      </c>
      <c r="BX174" s="54">
        <v>0</v>
      </c>
      <c r="BY174" s="60">
        <v>0</v>
      </c>
      <c r="BZ174" s="60">
        <v>0</v>
      </c>
      <c r="CA174" s="125" t="str">
        <f t="shared" si="96"/>
        <v xml:space="preserve"> -</v>
      </c>
      <c r="CB174" s="378" t="str">
        <f t="shared" si="97"/>
        <v xml:space="preserve"> -</v>
      </c>
      <c r="CC174" s="55">
        <v>0</v>
      </c>
      <c r="CD174" s="60">
        <v>0</v>
      </c>
      <c r="CE174" s="60">
        <v>0</v>
      </c>
      <c r="CF174" s="125" t="str">
        <f t="shared" si="98"/>
        <v xml:space="preserve"> -</v>
      </c>
      <c r="CG174" s="378" t="str">
        <f t="shared" si="99"/>
        <v xml:space="preserve"> -</v>
      </c>
      <c r="CH174" s="54">
        <v>0</v>
      </c>
      <c r="CI174" s="60">
        <v>0</v>
      </c>
      <c r="CJ174" s="60">
        <v>0</v>
      </c>
      <c r="CK174" s="125" t="str">
        <f t="shared" si="100"/>
        <v xml:space="preserve"> -</v>
      </c>
      <c r="CL174" s="378" t="str">
        <f t="shared" si="101"/>
        <v xml:space="preserve"> -</v>
      </c>
      <c r="CM174" s="517">
        <f t="shared" si="102"/>
        <v>0</v>
      </c>
      <c r="CN174" s="518">
        <f t="shared" si="103"/>
        <v>0</v>
      </c>
      <c r="CO174" s="518">
        <f t="shared" si="104"/>
        <v>0</v>
      </c>
      <c r="CP174" s="504" t="str">
        <f t="shared" si="105"/>
        <v xml:space="preserve"> -</v>
      </c>
      <c r="CQ174" s="378" t="str">
        <f t="shared" si="106"/>
        <v xml:space="preserve"> -</v>
      </c>
      <c r="CR174" s="591" t="s">
        <v>1381</v>
      </c>
      <c r="CS174" s="99" t="s">
        <v>1395</v>
      </c>
      <c r="CT174" s="102" t="s">
        <v>1968</v>
      </c>
    </row>
    <row r="175" spans="2:98" ht="59" customHeight="1" thickBot="1">
      <c r="B175" s="994"/>
      <c r="C175" s="990"/>
      <c r="D175" s="944"/>
      <c r="E175" s="947"/>
      <c r="F175" s="956"/>
      <c r="G175" s="840"/>
      <c r="H175" s="840"/>
      <c r="I175" s="824"/>
      <c r="J175" s="840"/>
      <c r="K175" s="824"/>
      <c r="L175" s="857"/>
      <c r="M175" s="840"/>
      <c r="N175" s="824"/>
      <c r="O175" s="857"/>
      <c r="P175" s="840"/>
      <c r="Q175" s="824"/>
      <c r="R175" s="857"/>
      <c r="S175" s="840"/>
      <c r="T175" s="824"/>
      <c r="U175" s="887"/>
      <c r="V175" s="856"/>
      <c r="W175" s="825"/>
      <c r="X175" s="840"/>
      <c r="Y175" s="825"/>
      <c r="Z175" s="840"/>
      <c r="AA175" s="825"/>
      <c r="AB175" s="827"/>
      <c r="AC175" s="835"/>
      <c r="AD175" s="795"/>
      <c r="AE175" s="778"/>
      <c r="AF175" s="788"/>
      <c r="AG175" s="778"/>
      <c r="AH175" s="788"/>
      <c r="AI175" s="778"/>
      <c r="AJ175" s="788"/>
      <c r="AK175" s="778"/>
      <c r="AL175" s="788"/>
      <c r="AM175" s="778"/>
      <c r="AN175" s="780"/>
      <c r="AO175" s="968"/>
      <c r="AP175" s="942"/>
      <c r="AQ175" s="30" t="s">
        <v>206</v>
      </c>
      <c r="AR175" s="10" t="s">
        <v>1217</v>
      </c>
      <c r="AS175" s="745" t="s">
        <v>1396</v>
      </c>
      <c r="AT175" s="45">
        <v>0</v>
      </c>
      <c r="AU175" s="92">
        <v>20</v>
      </c>
      <c r="AV175" s="92">
        <v>0</v>
      </c>
      <c r="AW175" s="413">
        <f t="shared" si="107"/>
        <v>0</v>
      </c>
      <c r="AX175" s="92">
        <v>7</v>
      </c>
      <c r="AY175" s="413">
        <f t="shared" si="108"/>
        <v>0.35</v>
      </c>
      <c r="AZ175" s="92">
        <v>7</v>
      </c>
      <c r="BA175" s="415">
        <f t="shared" si="109"/>
        <v>0.35</v>
      </c>
      <c r="BB175" s="51">
        <v>6</v>
      </c>
      <c r="BC175" s="415">
        <f t="shared" si="110"/>
        <v>0.3</v>
      </c>
      <c r="BD175" s="62">
        <v>0</v>
      </c>
      <c r="BE175" s="92">
        <v>8</v>
      </c>
      <c r="BF175" s="92">
        <v>2</v>
      </c>
      <c r="BG175" s="70">
        <v>0</v>
      </c>
      <c r="BH175" s="455" t="str">
        <f t="shared" si="83"/>
        <v xml:space="preserve"> -</v>
      </c>
      <c r="BI175" s="456" t="str">
        <f t="shared" si="84"/>
        <v xml:space="preserve"> -</v>
      </c>
      <c r="BJ175" s="365">
        <f t="shared" si="85"/>
        <v>1.1428571428571428</v>
      </c>
      <c r="BK175" s="456">
        <f t="shared" si="86"/>
        <v>1</v>
      </c>
      <c r="BL175" s="365">
        <f t="shared" si="87"/>
        <v>0.2857142857142857</v>
      </c>
      <c r="BM175" s="456">
        <f t="shared" si="88"/>
        <v>0.2857142857142857</v>
      </c>
      <c r="BN175" s="365">
        <f t="shared" si="89"/>
        <v>0</v>
      </c>
      <c r="BO175" s="456">
        <f t="shared" si="90"/>
        <v>0</v>
      </c>
      <c r="BP175" s="688">
        <f t="shared" ref="BP175:BP177" si="120">+SUM(BD175:BG175)/AU175</f>
        <v>0.5</v>
      </c>
      <c r="BQ175" s="456">
        <f t="shared" si="91"/>
        <v>0.5</v>
      </c>
      <c r="BR175" s="636">
        <f t="shared" si="92"/>
        <v>0.5</v>
      </c>
      <c r="BS175" s="57">
        <v>0</v>
      </c>
      <c r="BT175" s="105">
        <v>0</v>
      </c>
      <c r="BU175" s="105">
        <v>0</v>
      </c>
      <c r="BV175" s="147" t="str">
        <f t="shared" si="94"/>
        <v xml:space="preserve"> -</v>
      </c>
      <c r="BW175" s="381" t="str">
        <f t="shared" si="95"/>
        <v xml:space="preserve"> -</v>
      </c>
      <c r="BX175" s="56">
        <v>0</v>
      </c>
      <c r="BY175" s="105">
        <v>0</v>
      </c>
      <c r="BZ175" s="105">
        <v>0</v>
      </c>
      <c r="CA175" s="147" t="str">
        <f t="shared" si="96"/>
        <v xml:space="preserve"> -</v>
      </c>
      <c r="CB175" s="381" t="str">
        <f t="shared" si="97"/>
        <v xml:space="preserve"> -</v>
      </c>
      <c r="CC175" s="57">
        <v>0</v>
      </c>
      <c r="CD175" s="105">
        <v>0</v>
      </c>
      <c r="CE175" s="105">
        <v>0</v>
      </c>
      <c r="CF175" s="147" t="str">
        <f t="shared" si="98"/>
        <v xml:space="preserve"> -</v>
      </c>
      <c r="CG175" s="381" t="str">
        <f t="shared" si="99"/>
        <v xml:space="preserve"> -</v>
      </c>
      <c r="CH175" s="56">
        <v>0</v>
      </c>
      <c r="CI175" s="105">
        <v>0</v>
      </c>
      <c r="CJ175" s="105">
        <v>0</v>
      </c>
      <c r="CK175" s="147" t="str">
        <f t="shared" si="100"/>
        <v xml:space="preserve"> -</v>
      </c>
      <c r="CL175" s="381" t="str">
        <f t="shared" si="101"/>
        <v xml:space="preserve"> -</v>
      </c>
      <c r="CM175" s="528">
        <f t="shared" si="102"/>
        <v>0</v>
      </c>
      <c r="CN175" s="529">
        <f t="shared" si="103"/>
        <v>0</v>
      </c>
      <c r="CO175" s="529">
        <f t="shared" si="104"/>
        <v>0</v>
      </c>
      <c r="CP175" s="514" t="str">
        <f t="shared" si="105"/>
        <v xml:space="preserve"> -</v>
      </c>
      <c r="CQ175" s="383" t="str">
        <f t="shared" si="106"/>
        <v xml:space="preserve"> -</v>
      </c>
      <c r="CR175" s="592" t="s">
        <v>1220</v>
      </c>
      <c r="CS175" s="371" t="s">
        <v>1395</v>
      </c>
      <c r="CT175" s="103" t="s">
        <v>1968</v>
      </c>
    </row>
    <row r="176" spans="2:98" ht="45" customHeight="1">
      <c r="B176" s="994"/>
      <c r="C176" s="990"/>
      <c r="D176" s="944"/>
      <c r="E176" s="947"/>
      <c r="F176" s="956" t="s">
        <v>238</v>
      </c>
      <c r="G176" s="840">
        <v>0</v>
      </c>
      <c r="H176" s="840">
        <v>10</v>
      </c>
      <c r="I176" s="839">
        <f>+H176-G176</f>
        <v>10</v>
      </c>
      <c r="J176" s="840">
        <v>1</v>
      </c>
      <c r="K176" s="839">
        <f>+J176-G176</f>
        <v>1</v>
      </c>
      <c r="L176" s="841"/>
      <c r="M176" s="840">
        <v>4</v>
      </c>
      <c r="N176" s="839">
        <f>+M176-J176</f>
        <v>3</v>
      </c>
      <c r="O176" s="841"/>
      <c r="P176" s="840">
        <v>7</v>
      </c>
      <c r="Q176" s="839">
        <f>+P176-M176</f>
        <v>3</v>
      </c>
      <c r="R176" s="841"/>
      <c r="S176" s="840">
        <v>10</v>
      </c>
      <c r="T176" s="839">
        <f>+S176-P176</f>
        <v>3</v>
      </c>
      <c r="U176" s="902"/>
      <c r="V176" s="853">
        <v>0</v>
      </c>
      <c r="W176" s="825">
        <f>+IF(V176=0,0,V176-G176)</f>
        <v>0</v>
      </c>
      <c r="X176" s="840">
        <v>2</v>
      </c>
      <c r="Y176" s="825">
        <f>+IF(X176=0,0,X176-V176)</f>
        <v>2</v>
      </c>
      <c r="Z176" s="840"/>
      <c r="AA176" s="825">
        <f>+IF(Z176=0,0,Z176-X176)</f>
        <v>0</v>
      </c>
      <c r="AB176" s="827"/>
      <c r="AC176" s="851">
        <f>+IF(AB176=0,0,AB176-Z176)</f>
        <v>0</v>
      </c>
      <c r="AD176" s="796">
        <f>+IF(K176=0," -",W176/K176)</f>
        <v>0</v>
      </c>
      <c r="AE176" s="790">
        <f>+IF(K176=0," -",IF(AD176&gt;100%,100%,AD176))</f>
        <v>0</v>
      </c>
      <c r="AF176" s="798">
        <f>+IF(N176=0," -",Y176/N176)</f>
        <v>0.66666666666666663</v>
      </c>
      <c r="AG176" s="790">
        <f>+IF(N176=0," -",IF(AF176&gt;100%,100%,AF176))</f>
        <v>0.66666666666666663</v>
      </c>
      <c r="AH176" s="798">
        <f>+IF(Q176=0," -",AA176/Q176)</f>
        <v>0</v>
      </c>
      <c r="AI176" s="790">
        <f>+IF(Q176=0," -",IF(AH176&gt;100%,100%,AH176))</f>
        <v>0</v>
      </c>
      <c r="AJ176" s="798">
        <f>+IF(T176=0," -",AC176/T176)</f>
        <v>0</v>
      </c>
      <c r="AK176" s="790">
        <f>+IF(T176=0," -",IF(AJ176&gt;100%,100%,AJ176))</f>
        <v>0</v>
      </c>
      <c r="AL176" s="798">
        <f>+SUM(AC176,AA176,Y176,W176)/I176</f>
        <v>0.2</v>
      </c>
      <c r="AM176" s="790">
        <f>+IF(AL176&gt;100%,100%,IF(AL176&lt;0%,0%,AL176))</f>
        <v>0.2</v>
      </c>
      <c r="AN176" s="792"/>
      <c r="AO176" s="952">
        <f>+RESUMEN!J37</f>
        <v>0.43055555555555558</v>
      </c>
      <c r="AP176" s="941" t="s">
        <v>218</v>
      </c>
      <c r="AQ176" s="26" t="s">
        <v>207</v>
      </c>
      <c r="AR176" s="373" t="s">
        <v>1217</v>
      </c>
      <c r="AS176" s="26" t="s">
        <v>1397</v>
      </c>
      <c r="AT176" s="39">
        <v>0</v>
      </c>
      <c r="AU176" s="90">
        <v>1</v>
      </c>
      <c r="AV176" s="90">
        <v>0</v>
      </c>
      <c r="AW176" s="412">
        <f t="shared" si="107"/>
        <v>0</v>
      </c>
      <c r="AX176" s="90">
        <v>0</v>
      </c>
      <c r="AY176" s="412">
        <f t="shared" si="108"/>
        <v>0</v>
      </c>
      <c r="AZ176" s="90">
        <v>0</v>
      </c>
      <c r="BA176" s="414">
        <f t="shared" si="109"/>
        <v>0</v>
      </c>
      <c r="BB176" s="46">
        <v>1</v>
      </c>
      <c r="BC176" s="421">
        <f t="shared" si="110"/>
        <v>1</v>
      </c>
      <c r="BD176" s="52">
        <v>0</v>
      </c>
      <c r="BE176" s="90">
        <v>0</v>
      </c>
      <c r="BF176" s="90">
        <v>0</v>
      </c>
      <c r="BG176" s="69">
        <v>0</v>
      </c>
      <c r="BH176" s="329" t="str">
        <f t="shared" si="83"/>
        <v xml:space="preserve"> -</v>
      </c>
      <c r="BI176" s="452" t="str">
        <f t="shared" si="84"/>
        <v xml:space="preserve"> -</v>
      </c>
      <c r="BJ176" s="330" t="str">
        <f t="shared" si="85"/>
        <v xml:space="preserve"> -</v>
      </c>
      <c r="BK176" s="452" t="str">
        <f t="shared" si="86"/>
        <v xml:space="preserve"> -</v>
      </c>
      <c r="BL176" s="330" t="str">
        <f t="shared" si="87"/>
        <v xml:space="preserve"> -</v>
      </c>
      <c r="BM176" s="452" t="str">
        <f t="shared" si="88"/>
        <v xml:space="preserve"> -</v>
      </c>
      <c r="BN176" s="330">
        <f t="shared" si="89"/>
        <v>0</v>
      </c>
      <c r="BO176" s="452">
        <f t="shared" si="90"/>
        <v>0</v>
      </c>
      <c r="BP176" s="684">
        <f t="shared" si="120"/>
        <v>0</v>
      </c>
      <c r="BQ176" s="452">
        <f t="shared" si="91"/>
        <v>0</v>
      </c>
      <c r="BR176" s="632">
        <f t="shared" si="92"/>
        <v>0</v>
      </c>
      <c r="BS176" s="52">
        <v>0</v>
      </c>
      <c r="BT176" s="90">
        <v>0</v>
      </c>
      <c r="BU176" s="90">
        <v>0</v>
      </c>
      <c r="BV176" s="146" t="str">
        <f t="shared" si="94"/>
        <v xml:space="preserve"> -</v>
      </c>
      <c r="BW176" s="384" t="str">
        <f t="shared" si="95"/>
        <v xml:space="preserve"> -</v>
      </c>
      <c r="BX176" s="52">
        <v>0</v>
      </c>
      <c r="BY176" s="90">
        <v>0</v>
      </c>
      <c r="BZ176" s="90">
        <v>0</v>
      </c>
      <c r="CA176" s="146" t="str">
        <f t="shared" si="96"/>
        <v xml:space="preserve"> -</v>
      </c>
      <c r="CB176" s="384" t="str">
        <f t="shared" si="97"/>
        <v xml:space="preserve"> -</v>
      </c>
      <c r="CC176" s="53">
        <v>0</v>
      </c>
      <c r="CD176" s="90">
        <v>0</v>
      </c>
      <c r="CE176" s="90">
        <v>0</v>
      </c>
      <c r="CF176" s="146" t="str">
        <f t="shared" si="98"/>
        <v xml:space="preserve"> -</v>
      </c>
      <c r="CG176" s="384" t="str">
        <f t="shared" si="99"/>
        <v xml:space="preserve"> -</v>
      </c>
      <c r="CH176" s="52">
        <v>0</v>
      </c>
      <c r="CI176" s="90">
        <v>0</v>
      </c>
      <c r="CJ176" s="90">
        <v>0</v>
      </c>
      <c r="CK176" s="146" t="str">
        <f t="shared" si="100"/>
        <v xml:space="preserve"> -</v>
      </c>
      <c r="CL176" s="384" t="str">
        <f t="shared" si="101"/>
        <v xml:space="preserve"> -</v>
      </c>
      <c r="CM176" s="521">
        <f t="shared" si="102"/>
        <v>0</v>
      </c>
      <c r="CN176" s="522">
        <f t="shared" si="103"/>
        <v>0</v>
      </c>
      <c r="CO176" s="522">
        <f t="shared" si="104"/>
        <v>0</v>
      </c>
      <c r="CP176" s="503" t="str">
        <f t="shared" si="105"/>
        <v xml:space="preserve"> -</v>
      </c>
      <c r="CQ176" s="384" t="str">
        <f t="shared" si="106"/>
        <v xml:space="preserve"> -</v>
      </c>
      <c r="CR176" s="590" t="s">
        <v>1381</v>
      </c>
      <c r="CS176" s="388" t="s">
        <v>1256</v>
      </c>
      <c r="CT176" s="75" t="s">
        <v>1968</v>
      </c>
    </row>
    <row r="177" spans="2:98" ht="59" customHeight="1">
      <c r="B177" s="994"/>
      <c r="C177" s="990"/>
      <c r="D177" s="944"/>
      <c r="E177" s="947"/>
      <c r="F177" s="956"/>
      <c r="G177" s="840"/>
      <c r="H177" s="840"/>
      <c r="I177" s="888"/>
      <c r="J177" s="840"/>
      <c r="K177" s="888"/>
      <c r="L177" s="889"/>
      <c r="M177" s="840"/>
      <c r="N177" s="888"/>
      <c r="O177" s="889"/>
      <c r="P177" s="840"/>
      <c r="Q177" s="888"/>
      <c r="R177" s="889"/>
      <c r="S177" s="840"/>
      <c r="T177" s="888"/>
      <c r="U177" s="903"/>
      <c r="V177" s="853"/>
      <c r="W177" s="825"/>
      <c r="X177" s="840"/>
      <c r="Y177" s="825"/>
      <c r="Z177" s="840"/>
      <c r="AA177" s="825"/>
      <c r="AB177" s="827"/>
      <c r="AC177" s="851"/>
      <c r="AD177" s="796"/>
      <c r="AE177" s="790"/>
      <c r="AF177" s="798"/>
      <c r="AG177" s="790"/>
      <c r="AH177" s="798"/>
      <c r="AI177" s="790"/>
      <c r="AJ177" s="798"/>
      <c r="AK177" s="790"/>
      <c r="AL177" s="798"/>
      <c r="AM177" s="790"/>
      <c r="AN177" s="792"/>
      <c r="AO177" s="950"/>
      <c r="AP177" s="939"/>
      <c r="AQ177" s="27" t="s">
        <v>208</v>
      </c>
      <c r="AR177" s="366">
        <v>0</v>
      </c>
      <c r="AS177" s="27" t="s">
        <v>1398</v>
      </c>
      <c r="AT177" s="40">
        <v>0</v>
      </c>
      <c r="AU177" s="60">
        <v>1</v>
      </c>
      <c r="AV177" s="60">
        <v>0</v>
      </c>
      <c r="AW177" s="413">
        <f t="shared" si="107"/>
        <v>0</v>
      </c>
      <c r="AX177" s="60">
        <v>1</v>
      </c>
      <c r="AY177" s="413">
        <f t="shared" si="108"/>
        <v>1</v>
      </c>
      <c r="AZ177" s="60">
        <v>0</v>
      </c>
      <c r="BA177" s="415">
        <f t="shared" si="109"/>
        <v>0</v>
      </c>
      <c r="BB177" s="47">
        <v>0</v>
      </c>
      <c r="BC177" s="422">
        <f t="shared" si="110"/>
        <v>0</v>
      </c>
      <c r="BD177" s="54">
        <v>0.25</v>
      </c>
      <c r="BE177" s="60">
        <v>0.8</v>
      </c>
      <c r="BF177" s="60">
        <v>1</v>
      </c>
      <c r="BG177" s="49">
        <v>0</v>
      </c>
      <c r="BH177" s="333" t="str">
        <f t="shared" si="83"/>
        <v xml:space="preserve"> -</v>
      </c>
      <c r="BI177" s="453" t="str">
        <f t="shared" si="84"/>
        <v xml:space="preserve"> -</v>
      </c>
      <c r="BJ177" s="334">
        <f t="shared" si="85"/>
        <v>0.8</v>
      </c>
      <c r="BK177" s="453">
        <f t="shared" si="86"/>
        <v>0.8</v>
      </c>
      <c r="BL177" s="334" t="str">
        <f t="shared" si="87"/>
        <v xml:space="preserve"> -</v>
      </c>
      <c r="BM177" s="453" t="str">
        <f t="shared" si="88"/>
        <v xml:space="preserve"> -</v>
      </c>
      <c r="BN177" s="334" t="str">
        <f t="shared" si="89"/>
        <v xml:space="preserve"> -</v>
      </c>
      <c r="BO177" s="453" t="str">
        <f t="shared" si="90"/>
        <v xml:space="preserve"> -</v>
      </c>
      <c r="BP177" s="685">
        <f t="shared" si="120"/>
        <v>2.0499999999999998</v>
      </c>
      <c r="BQ177" s="453">
        <f t="shared" si="91"/>
        <v>1</v>
      </c>
      <c r="BR177" s="633">
        <f t="shared" si="92"/>
        <v>1</v>
      </c>
      <c r="BS177" s="54">
        <v>505440</v>
      </c>
      <c r="BT177" s="60">
        <v>505440</v>
      </c>
      <c r="BU177" s="60">
        <v>0</v>
      </c>
      <c r="BV177" s="125">
        <f t="shared" si="94"/>
        <v>1</v>
      </c>
      <c r="BW177" s="378" t="str">
        <f t="shared" si="95"/>
        <v xml:space="preserve"> -</v>
      </c>
      <c r="BX177" s="54">
        <v>505440</v>
      </c>
      <c r="BY177" s="60">
        <v>505440</v>
      </c>
      <c r="BZ177" s="60">
        <v>0</v>
      </c>
      <c r="CA177" s="125">
        <f t="shared" si="96"/>
        <v>1</v>
      </c>
      <c r="CB177" s="378" t="str">
        <f t="shared" si="97"/>
        <v xml:space="preserve"> -</v>
      </c>
      <c r="CC177" s="55">
        <v>505440</v>
      </c>
      <c r="CD177" s="60">
        <v>505440</v>
      </c>
      <c r="CE177" s="60">
        <v>0</v>
      </c>
      <c r="CF177" s="125">
        <f t="shared" si="98"/>
        <v>1</v>
      </c>
      <c r="CG177" s="378" t="str">
        <f t="shared" si="99"/>
        <v xml:space="preserve"> -</v>
      </c>
      <c r="CH177" s="54">
        <v>0</v>
      </c>
      <c r="CI177" s="60">
        <v>0</v>
      </c>
      <c r="CJ177" s="60">
        <v>0</v>
      </c>
      <c r="CK177" s="125" t="str">
        <f t="shared" si="100"/>
        <v xml:space="preserve"> -</v>
      </c>
      <c r="CL177" s="378" t="str">
        <f t="shared" si="101"/>
        <v xml:space="preserve"> -</v>
      </c>
      <c r="CM177" s="515">
        <f t="shared" si="102"/>
        <v>1516320</v>
      </c>
      <c r="CN177" s="516">
        <f t="shared" si="103"/>
        <v>1516320</v>
      </c>
      <c r="CO177" s="516">
        <f t="shared" si="104"/>
        <v>0</v>
      </c>
      <c r="CP177" s="506">
        <f t="shared" si="105"/>
        <v>1</v>
      </c>
      <c r="CQ177" s="377" t="str">
        <f t="shared" si="106"/>
        <v xml:space="preserve"> -</v>
      </c>
      <c r="CR177" s="591" t="s">
        <v>1381</v>
      </c>
      <c r="CS177" s="389" t="s">
        <v>1336</v>
      </c>
      <c r="CT177" s="102" t="s">
        <v>96</v>
      </c>
    </row>
    <row r="178" spans="2:98" ht="59" customHeight="1">
      <c r="B178" s="994"/>
      <c r="C178" s="990"/>
      <c r="D178" s="944"/>
      <c r="E178" s="947"/>
      <c r="F178" s="956"/>
      <c r="G178" s="840"/>
      <c r="H178" s="840"/>
      <c r="I178" s="888"/>
      <c r="J178" s="840"/>
      <c r="K178" s="888"/>
      <c r="L178" s="889"/>
      <c r="M178" s="840"/>
      <c r="N178" s="888"/>
      <c r="O178" s="889"/>
      <c r="P178" s="840"/>
      <c r="Q178" s="888"/>
      <c r="R178" s="889"/>
      <c r="S178" s="840"/>
      <c r="T178" s="888"/>
      <c r="U178" s="903"/>
      <c r="V178" s="853"/>
      <c r="W178" s="825"/>
      <c r="X178" s="840"/>
      <c r="Y178" s="825"/>
      <c r="Z178" s="840"/>
      <c r="AA178" s="825"/>
      <c r="AB178" s="827"/>
      <c r="AC178" s="851"/>
      <c r="AD178" s="796"/>
      <c r="AE178" s="790"/>
      <c r="AF178" s="798"/>
      <c r="AG178" s="790"/>
      <c r="AH178" s="798"/>
      <c r="AI178" s="790"/>
      <c r="AJ178" s="798"/>
      <c r="AK178" s="790"/>
      <c r="AL178" s="798"/>
      <c r="AM178" s="790"/>
      <c r="AN178" s="792"/>
      <c r="AO178" s="950"/>
      <c r="AP178" s="939"/>
      <c r="AQ178" s="300" t="s">
        <v>209</v>
      </c>
      <c r="AR178" s="276" t="s">
        <v>1217</v>
      </c>
      <c r="AS178" s="27" t="s">
        <v>1399</v>
      </c>
      <c r="AT178" s="40">
        <v>0</v>
      </c>
      <c r="AU178" s="60">
        <v>1</v>
      </c>
      <c r="AV178" s="60">
        <v>0</v>
      </c>
      <c r="AW178" s="413">
        <v>0</v>
      </c>
      <c r="AX178" s="60">
        <v>1</v>
      </c>
      <c r="AY178" s="413">
        <v>0.33</v>
      </c>
      <c r="AZ178" s="60">
        <v>1</v>
      </c>
      <c r="BA178" s="415">
        <v>0.33</v>
      </c>
      <c r="BB178" s="47">
        <v>1</v>
      </c>
      <c r="BC178" s="422">
        <v>0.34</v>
      </c>
      <c r="BD178" s="54">
        <v>0.25</v>
      </c>
      <c r="BE178" s="60">
        <v>0.8</v>
      </c>
      <c r="BF178" s="60">
        <v>0.9</v>
      </c>
      <c r="BG178" s="49">
        <v>0</v>
      </c>
      <c r="BH178" s="333" t="str">
        <f t="shared" si="83"/>
        <v xml:space="preserve"> -</v>
      </c>
      <c r="BI178" s="453" t="str">
        <f t="shared" si="84"/>
        <v xml:space="preserve"> -</v>
      </c>
      <c r="BJ178" s="334">
        <f t="shared" si="85"/>
        <v>0.8</v>
      </c>
      <c r="BK178" s="453">
        <f t="shared" si="86"/>
        <v>0.8</v>
      </c>
      <c r="BL178" s="334">
        <f t="shared" si="87"/>
        <v>0.9</v>
      </c>
      <c r="BM178" s="453">
        <f t="shared" si="88"/>
        <v>0.9</v>
      </c>
      <c r="BN178" s="334">
        <f t="shared" si="89"/>
        <v>0</v>
      </c>
      <c r="BO178" s="453">
        <f t="shared" si="90"/>
        <v>0</v>
      </c>
      <c r="BP178" s="685">
        <f>+AVERAGE(BE178:BG178)/AU178</f>
        <v>0.56666666666666676</v>
      </c>
      <c r="BQ178" s="453">
        <f t="shared" si="91"/>
        <v>0.56666666666666676</v>
      </c>
      <c r="BR178" s="633">
        <f t="shared" si="92"/>
        <v>0.56666666666666676</v>
      </c>
      <c r="BS178" s="54">
        <v>505440</v>
      </c>
      <c r="BT178" s="60">
        <v>505440</v>
      </c>
      <c r="BU178" s="60">
        <v>0</v>
      </c>
      <c r="BV178" s="125">
        <f t="shared" si="94"/>
        <v>1</v>
      </c>
      <c r="BW178" s="378" t="str">
        <f t="shared" si="95"/>
        <v xml:space="preserve"> -</v>
      </c>
      <c r="BX178" s="54">
        <v>505440</v>
      </c>
      <c r="BY178" s="60">
        <v>505440</v>
      </c>
      <c r="BZ178" s="60">
        <v>0</v>
      </c>
      <c r="CA178" s="125">
        <f t="shared" si="96"/>
        <v>1</v>
      </c>
      <c r="CB178" s="378" t="str">
        <f t="shared" si="97"/>
        <v xml:space="preserve"> -</v>
      </c>
      <c r="CC178" s="55">
        <v>505440</v>
      </c>
      <c r="CD178" s="60">
        <v>505440</v>
      </c>
      <c r="CE178" s="60">
        <v>0</v>
      </c>
      <c r="CF178" s="125">
        <f t="shared" si="98"/>
        <v>1</v>
      </c>
      <c r="CG178" s="378" t="str">
        <f t="shared" si="99"/>
        <v xml:space="preserve"> -</v>
      </c>
      <c r="CH178" s="54">
        <v>0</v>
      </c>
      <c r="CI178" s="60">
        <v>0</v>
      </c>
      <c r="CJ178" s="60">
        <v>0</v>
      </c>
      <c r="CK178" s="125" t="str">
        <f t="shared" si="100"/>
        <v xml:space="preserve"> -</v>
      </c>
      <c r="CL178" s="378" t="str">
        <f t="shared" si="101"/>
        <v xml:space="preserve"> -</v>
      </c>
      <c r="CM178" s="517">
        <f t="shared" si="102"/>
        <v>1516320</v>
      </c>
      <c r="CN178" s="518">
        <f t="shared" si="103"/>
        <v>1516320</v>
      </c>
      <c r="CO178" s="518">
        <f t="shared" si="104"/>
        <v>0</v>
      </c>
      <c r="CP178" s="504">
        <f t="shared" si="105"/>
        <v>1</v>
      </c>
      <c r="CQ178" s="378" t="str">
        <f t="shared" si="106"/>
        <v xml:space="preserve"> -</v>
      </c>
      <c r="CR178" s="591" t="s">
        <v>1381</v>
      </c>
      <c r="CS178" s="389" t="s">
        <v>1221</v>
      </c>
      <c r="CT178" s="102" t="s">
        <v>96</v>
      </c>
    </row>
    <row r="179" spans="2:98" ht="30" customHeight="1">
      <c r="B179" s="994"/>
      <c r="C179" s="990"/>
      <c r="D179" s="944"/>
      <c r="E179" s="947"/>
      <c r="F179" s="956"/>
      <c r="G179" s="840"/>
      <c r="H179" s="840"/>
      <c r="I179" s="888"/>
      <c r="J179" s="840"/>
      <c r="K179" s="888"/>
      <c r="L179" s="889"/>
      <c r="M179" s="840"/>
      <c r="N179" s="888"/>
      <c r="O179" s="889"/>
      <c r="P179" s="840"/>
      <c r="Q179" s="888"/>
      <c r="R179" s="889"/>
      <c r="S179" s="840"/>
      <c r="T179" s="888"/>
      <c r="U179" s="903"/>
      <c r="V179" s="853"/>
      <c r="W179" s="825"/>
      <c r="X179" s="840"/>
      <c r="Y179" s="825"/>
      <c r="Z179" s="840"/>
      <c r="AA179" s="825"/>
      <c r="AB179" s="827"/>
      <c r="AC179" s="851"/>
      <c r="AD179" s="796"/>
      <c r="AE179" s="790"/>
      <c r="AF179" s="798"/>
      <c r="AG179" s="790"/>
      <c r="AH179" s="798"/>
      <c r="AI179" s="790"/>
      <c r="AJ179" s="798"/>
      <c r="AK179" s="790"/>
      <c r="AL179" s="798"/>
      <c r="AM179" s="790"/>
      <c r="AN179" s="792"/>
      <c r="AO179" s="950"/>
      <c r="AP179" s="939"/>
      <c r="AQ179" s="448" t="s">
        <v>210</v>
      </c>
      <c r="AR179" s="447" t="s">
        <v>1217</v>
      </c>
      <c r="AS179" s="27" t="s">
        <v>1400</v>
      </c>
      <c r="AT179" s="40">
        <v>0</v>
      </c>
      <c r="AU179" s="60">
        <v>1</v>
      </c>
      <c r="AV179" s="60">
        <v>0</v>
      </c>
      <c r="AW179" s="413">
        <f t="shared" si="107"/>
        <v>0</v>
      </c>
      <c r="AX179" s="60">
        <v>1</v>
      </c>
      <c r="AY179" s="413">
        <v>0.33</v>
      </c>
      <c r="AZ179" s="60">
        <v>1</v>
      </c>
      <c r="BA179" s="415">
        <v>0.33</v>
      </c>
      <c r="BB179" s="47">
        <v>1</v>
      </c>
      <c r="BC179" s="422">
        <v>0.34</v>
      </c>
      <c r="BD179" s="54">
        <v>0</v>
      </c>
      <c r="BE179" s="60">
        <v>0</v>
      </c>
      <c r="BF179" s="60">
        <v>0.8</v>
      </c>
      <c r="BG179" s="49">
        <v>0</v>
      </c>
      <c r="BH179" s="333" t="str">
        <f t="shared" si="83"/>
        <v xml:space="preserve"> -</v>
      </c>
      <c r="BI179" s="453" t="str">
        <f t="shared" si="84"/>
        <v xml:space="preserve"> -</v>
      </c>
      <c r="BJ179" s="334">
        <f t="shared" si="85"/>
        <v>0</v>
      </c>
      <c r="BK179" s="453">
        <f t="shared" si="86"/>
        <v>0</v>
      </c>
      <c r="BL179" s="334">
        <f t="shared" si="87"/>
        <v>0.8</v>
      </c>
      <c r="BM179" s="453">
        <f t="shared" si="88"/>
        <v>0.8</v>
      </c>
      <c r="BN179" s="334">
        <f t="shared" si="89"/>
        <v>0</v>
      </c>
      <c r="BO179" s="453">
        <f t="shared" si="90"/>
        <v>0</v>
      </c>
      <c r="BP179" s="685">
        <f>+AVERAGE(BE179:BG179)/AU179</f>
        <v>0.26666666666666666</v>
      </c>
      <c r="BQ179" s="453">
        <f t="shared" si="91"/>
        <v>0.26666666666666666</v>
      </c>
      <c r="BR179" s="633">
        <f t="shared" si="92"/>
        <v>0.26666666666666666</v>
      </c>
      <c r="BS179" s="54">
        <v>0</v>
      </c>
      <c r="BT179" s="60">
        <v>0</v>
      </c>
      <c r="BU179" s="60">
        <v>0</v>
      </c>
      <c r="BV179" s="125" t="str">
        <f t="shared" si="94"/>
        <v xml:space="preserve"> -</v>
      </c>
      <c r="BW179" s="378" t="str">
        <f t="shared" si="95"/>
        <v xml:space="preserve"> -</v>
      </c>
      <c r="BX179" s="54">
        <v>0</v>
      </c>
      <c r="BY179" s="60">
        <v>0</v>
      </c>
      <c r="BZ179" s="60">
        <v>0</v>
      </c>
      <c r="CA179" s="125" t="str">
        <f t="shared" si="96"/>
        <v xml:space="preserve"> -</v>
      </c>
      <c r="CB179" s="378" t="str">
        <f t="shared" si="97"/>
        <v xml:space="preserve"> -</v>
      </c>
      <c r="CC179" s="55">
        <v>500000</v>
      </c>
      <c r="CD179" s="60">
        <v>500000</v>
      </c>
      <c r="CE179" s="60">
        <v>0</v>
      </c>
      <c r="CF179" s="125">
        <f t="shared" si="98"/>
        <v>1</v>
      </c>
      <c r="CG179" s="378" t="str">
        <f t="shared" si="99"/>
        <v xml:space="preserve"> -</v>
      </c>
      <c r="CH179" s="54">
        <v>0</v>
      </c>
      <c r="CI179" s="60">
        <v>0</v>
      </c>
      <c r="CJ179" s="60">
        <v>0</v>
      </c>
      <c r="CK179" s="125" t="str">
        <f t="shared" si="100"/>
        <v xml:space="preserve"> -</v>
      </c>
      <c r="CL179" s="378" t="str">
        <f t="shared" si="101"/>
        <v xml:space="preserve"> -</v>
      </c>
      <c r="CM179" s="515">
        <f t="shared" si="102"/>
        <v>500000</v>
      </c>
      <c r="CN179" s="516">
        <f t="shared" si="103"/>
        <v>500000</v>
      </c>
      <c r="CO179" s="516">
        <f t="shared" si="104"/>
        <v>0</v>
      </c>
      <c r="CP179" s="506">
        <f t="shared" si="105"/>
        <v>1</v>
      </c>
      <c r="CQ179" s="377" t="str">
        <f t="shared" si="106"/>
        <v xml:space="preserve"> -</v>
      </c>
      <c r="CR179" s="591" t="s">
        <v>1381</v>
      </c>
      <c r="CS179" s="389" t="s">
        <v>1221</v>
      </c>
      <c r="CT179" s="102" t="s">
        <v>96</v>
      </c>
    </row>
    <row r="180" spans="2:98" ht="45" customHeight="1">
      <c r="B180" s="994"/>
      <c r="C180" s="990"/>
      <c r="D180" s="944"/>
      <c r="E180" s="947"/>
      <c r="F180" s="956"/>
      <c r="G180" s="840"/>
      <c r="H180" s="840"/>
      <c r="I180" s="888"/>
      <c r="J180" s="840"/>
      <c r="K180" s="888"/>
      <c r="L180" s="889"/>
      <c r="M180" s="840"/>
      <c r="N180" s="888"/>
      <c r="O180" s="889"/>
      <c r="P180" s="840"/>
      <c r="Q180" s="888"/>
      <c r="R180" s="889"/>
      <c r="S180" s="840"/>
      <c r="T180" s="888"/>
      <c r="U180" s="903"/>
      <c r="V180" s="853"/>
      <c r="W180" s="825"/>
      <c r="X180" s="840"/>
      <c r="Y180" s="825"/>
      <c r="Z180" s="840"/>
      <c r="AA180" s="825"/>
      <c r="AB180" s="827"/>
      <c r="AC180" s="851"/>
      <c r="AD180" s="796"/>
      <c r="AE180" s="790"/>
      <c r="AF180" s="798"/>
      <c r="AG180" s="790"/>
      <c r="AH180" s="798"/>
      <c r="AI180" s="790"/>
      <c r="AJ180" s="798"/>
      <c r="AK180" s="790"/>
      <c r="AL180" s="798"/>
      <c r="AM180" s="790"/>
      <c r="AN180" s="792"/>
      <c r="AO180" s="950"/>
      <c r="AP180" s="939"/>
      <c r="AQ180" s="27" t="s">
        <v>211</v>
      </c>
      <c r="AR180" s="366" t="s">
        <v>1217</v>
      </c>
      <c r="AS180" s="27" t="s">
        <v>1401</v>
      </c>
      <c r="AT180" s="40">
        <v>0</v>
      </c>
      <c r="AU180" s="60">
        <v>8</v>
      </c>
      <c r="AV180" s="60">
        <v>0</v>
      </c>
      <c r="AW180" s="413">
        <f t="shared" si="107"/>
        <v>0</v>
      </c>
      <c r="AX180" s="60">
        <v>2</v>
      </c>
      <c r="AY180" s="413">
        <f t="shared" si="108"/>
        <v>0.25</v>
      </c>
      <c r="AZ180" s="60">
        <v>3</v>
      </c>
      <c r="BA180" s="415">
        <f t="shared" si="109"/>
        <v>0.375</v>
      </c>
      <c r="BB180" s="47">
        <v>3</v>
      </c>
      <c r="BC180" s="422">
        <f t="shared" si="110"/>
        <v>0.375</v>
      </c>
      <c r="BD180" s="54">
        <v>0</v>
      </c>
      <c r="BE180" s="60">
        <v>2</v>
      </c>
      <c r="BF180" s="60">
        <v>1</v>
      </c>
      <c r="BG180" s="49">
        <v>0</v>
      </c>
      <c r="BH180" s="333" t="str">
        <f t="shared" si="83"/>
        <v xml:space="preserve"> -</v>
      </c>
      <c r="BI180" s="453" t="str">
        <f t="shared" si="84"/>
        <v xml:space="preserve"> -</v>
      </c>
      <c r="BJ180" s="334">
        <f t="shared" si="85"/>
        <v>1</v>
      </c>
      <c r="BK180" s="453">
        <f t="shared" si="86"/>
        <v>1</v>
      </c>
      <c r="BL180" s="334">
        <f t="shared" si="87"/>
        <v>0.33333333333333331</v>
      </c>
      <c r="BM180" s="453">
        <f t="shared" si="88"/>
        <v>0.33333333333333331</v>
      </c>
      <c r="BN180" s="334">
        <f t="shared" si="89"/>
        <v>0</v>
      </c>
      <c r="BO180" s="453">
        <f t="shared" si="90"/>
        <v>0</v>
      </c>
      <c r="BP180" s="685">
        <f t="shared" ref="BP180:BP181" si="121">+SUM(BD180:BG180)/AU180</f>
        <v>0.375</v>
      </c>
      <c r="BQ180" s="453">
        <f t="shared" si="91"/>
        <v>0.375</v>
      </c>
      <c r="BR180" s="633">
        <f t="shared" si="92"/>
        <v>0.375</v>
      </c>
      <c r="BS180" s="54">
        <v>0</v>
      </c>
      <c r="BT180" s="60">
        <v>0</v>
      </c>
      <c r="BU180" s="60">
        <v>0</v>
      </c>
      <c r="BV180" s="125" t="str">
        <f t="shared" si="94"/>
        <v xml:space="preserve"> -</v>
      </c>
      <c r="BW180" s="378" t="str">
        <f t="shared" si="95"/>
        <v xml:space="preserve"> -</v>
      </c>
      <c r="BX180" s="54">
        <v>5000</v>
      </c>
      <c r="BY180" s="60">
        <v>5000</v>
      </c>
      <c r="BZ180" s="60">
        <v>0</v>
      </c>
      <c r="CA180" s="125">
        <f t="shared" si="96"/>
        <v>1</v>
      </c>
      <c r="CB180" s="378" t="str">
        <f t="shared" si="97"/>
        <v xml:space="preserve"> -</v>
      </c>
      <c r="CC180" s="55">
        <v>0</v>
      </c>
      <c r="CD180" s="60">
        <v>0</v>
      </c>
      <c r="CE180" s="60">
        <v>0</v>
      </c>
      <c r="CF180" s="125" t="str">
        <f t="shared" si="98"/>
        <v xml:space="preserve"> -</v>
      </c>
      <c r="CG180" s="378" t="str">
        <f t="shared" si="99"/>
        <v xml:space="preserve"> -</v>
      </c>
      <c r="CH180" s="54">
        <v>0</v>
      </c>
      <c r="CI180" s="60">
        <v>0</v>
      </c>
      <c r="CJ180" s="60">
        <v>0</v>
      </c>
      <c r="CK180" s="125" t="str">
        <f t="shared" si="100"/>
        <v xml:space="preserve"> -</v>
      </c>
      <c r="CL180" s="378" t="str">
        <f t="shared" si="101"/>
        <v xml:space="preserve"> -</v>
      </c>
      <c r="CM180" s="517">
        <f t="shared" si="102"/>
        <v>5000</v>
      </c>
      <c r="CN180" s="518">
        <f t="shared" si="103"/>
        <v>5000</v>
      </c>
      <c r="CO180" s="518">
        <f t="shared" si="104"/>
        <v>0</v>
      </c>
      <c r="CP180" s="504">
        <f t="shared" si="105"/>
        <v>1</v>
      </c>
      <c r="CQ180" s="378" t="str">
        <f t="shared" si="106"/>
        <v xml:space="preserve"> -</v>
      </c>
      <c r="CR180" s="591" t="s">
        <v>1220</v>
      </c>
      <c r="CS180" s="389" t="s">
        <v>1356</v>
      </c>
      <c r="CT180" s="102" t="s">
        <v>96</v>
      </c>
    </row>
    <row r="181" spans="2:98" ht="45" customHeight="1" thickBot="1">
      <c r="B181" s="994"/>
      <c r="C181" s="990"/>
      <c r="D181" s="945"/>
      <c r="E181" s="948"/>
      <c r="F181" s="957"/>
      <c r="G181" s="849"/>
      <c r="H181" s="849"/>
      <c r="I181" s="890"/>
      <c r="J181" s="849"/>
      <c r="K181" s="890"/>
      <c r="L181" s="898"/>
      <c r="M181" s="849"/>
      <c r="N181" s="890"/>
      <c r="O181" s="898"/>
      <c r="P181" s="849"/>
      <c r="Q181" s="890"/>
      <c r="R181" s="898"/>
      <c r="S181" s="849"/>
      <c r="T181" s="890"/>
      <c r="U181" s="904"/>
      <c r="V181" s="854"/>
      <c r="W181" s="833"/>
      <c r="X181" s="849"/>
      <c r="Y181" s="833"/>
      <c r="Z181" s="849"/>
      <c r="AA181" s="833"/>
      <c r="AB181" s="850"/>
      <c r="AC181" s="852"/>
      <c r="AD181" s="797"/>
      <c r="AE181" s="791"/>
      <c r="AF181" s="799"/>
      <c r="AG181" s="791"/>
      <c r="AH181" s="799"/>
      <c r="AI181" s="791"/>
      <c r="AJ181" s="799"/>
      <c r="AK181" s="791"/>
      <c r="AL181" s="799"/>
      <c r="AM181" s="791"/>
      <c r="AN181" s="793"/>
      <c r="AO181" s="953"/>
      <c r="AP181" s="942"/>
      <c r="AQ181" s="30" t="s">
        <v>212</v>
      </c>
      <c r="AR181" s="10" t="s">
        <v>1217</v>
      </c>
      <c r="AS181" s="30" t="s">
        <v>1402</v>
      </c>
      <c r="AT181" s="45">
        <v>0</v>
      </c>
      <c r="AU181" s="92">
        <v>8</v>
      </c>
      <c r="AV181" s="92">
        <v>0</v>
      </c>
      <c r="AW181" s="423">
        <f t="shared" si="107"/>
        <v>0</v>
      </c>
      <c r="AX181" s="92">
        <v>2</v>
      </c>
      <c r="AY181" s="423">
        <f t="shared" si="108"/>
        <v>0.25</v>
      </c>
      <c r="AZ181" s="92">
        <v>3</v>
      </c>
      <c r="BA181" s="424">
        <f t="shared" si="109"/>
        <v>0.375</v>
      </c>
      <c r="BB181" s="51">
        <v>3</v>
      </c>
      <c r="BC181" s="425">
        <f t="shared" si="110"/>
        <v>0.375</v>
      </c>
      <c r="BD181" s="62">
        <v>0</v>
      </c>
      <c r="BE181" s="92">
        <v>2</v>
      </c>
      <c r="BF181" s="92">
        <v>1</v>
      </c>
      <c r="BG181" s="70">
        <v>0</v>
      </c>
      <c r="BH181" s="331" t="str">
        <f t="shared" si="83"/>
        <v xml:space="preserve"> -</v>
      </c>
      <c r="BI181" s="457" t="str">
        <f t="shared" si="84"/>
        <v xml:space="preserve"> -</v>
      </c>
      <c r="BJ181" s="332">
        <f t="shared" si="85"/>
        <v>1</v>
      </c>
      <c r="BK181" s="457">
        <f t="shared" si="86"/>
        <v>1</v>
      </c>
      <c r="BL181" s="332">
        <f t="shared" si="87"/>
        <v>0.33333333333333331</v>
      </c>
      <c r="BM181" s="457">
        <f t="shared" si="88"/>
        <v>0.33333333333333331</v>
      </c>
      <c r="BN181" s="332">
        <f t="shared" si="89"/>
        <v>0</v>
      </c>
      <c r="BO181" s="457">
        <f t="shared" si="90"/>
        <v>0</v>
      </c>
      <c r="BP181" s="686">
        <f t="shared" si="121"/>
        <v>0.375</v>
      </c>
      <c r="BQ181" s="457">
        <f t="shared" si="91"/>
        <v>0.375</v>
      </c>
      <c r="BR181" s="634">
        <f t="shared" si="92"/>
        <v>0.375</v>
      </c>
      <c r="BS181" s="62">
        <v>0</v>
      </c>
      <c r="BT181" s="92">
        <v>0</v>
      </c>
      <c r="BU181" s="92">
        <v>0</v>
      </c>
      <c r="BV181" s="148" t="str">
        <f t="shared" si="94"/>
        <v xml:space="preserve"> -</v>
      </c>
      <c r="BW181" s="385" t="str">
        <f t="shared" si="95"/>
        <v xml:space="preserve"> -</v>
      </c>
      <c r="BX181" s="62">
        <v>5000</v>
      </c>
      <c r="BY181" s="92">
        <v>5000</v>
      </c>
      <c r="BZ181" s="92">
        <v>0</v>
      </c>
      <c r="CA181" s="148">
        <f t="shared" si="96"/>
        <v>1</v>
      </c>
      <c r="CB181" s="385" t="str">
        <f t="shared" si="97"/>
        <v xml:space="preserve"> -</v>
      </c>
      <c r="CC181" s="63">
        <v>0</v>
      </c>
      <c r="CD181" s="92">
        <v>0</v>
      </c>
      <c r="CE181" s="92">
        <v>0</v>
      </c>
      <c r="CF181" s="148" t="str">
        <f t="shared" si="98"/>
        <v xml:space="preserve"> -</v>
      </c>
      <c r="CG181" s="385" t="str">
        <f t="shared" si="99"/>
        <v xml:space="preserve"> -</v>
      </c>
      <c r="CH181" s="62">
        <v>0</v>
      </c>
      <c r="CI181" s="92">
        <v>0</v>
      </c>
      <c r="CJ181" s="92">
        <v>0</v>
      </c>
      <c r="CK181" s="148" t="str">
        <f t="shared" si="100"/>
        <v xml:space="preserve"> -</v>
      </c>
      <c r="CL181" s="385" t="str">
        <f t="shared" si="101"/>
        <v xml:space="preserve"> -</v>
      </c>
      <c r="CM181" s="526">
        <f t="shared" si="102"/>
        <v>5000</v>
      </c>
      <c r="CN181" s="527">
        <f t="shared" si="103"/>
        <v>5000</v>
      </c>
      <c r="CO181" s="527">
        <f t="shared" si="104"/>
        <v>0</v>
      </c>
      <c r="CP181" s="513">
        <f t="shared" si="105"/>
        <v>1</v>
      </c>
      <c r="CQ181" s="387" t="str">
        <f t="shared" si="106"/>
        <v xml:space="preserve"> -</v>
      </c>
      <c r="CR181" s="593" t="s">
        <v>1220</v>
      </c>
      <c r="CS181" s="390" t="s">
        <v>1356</v>
      </c>
      <c r="CT181" s="103" t="s">
        <v>96</v>
      </c>
    </row>
    <row r="182" spans="2:98" ht="16" customHeight="1" thickBot="1">
      <c r="B182" s="995"/>
      <c r="C182" s="992"/>
      <c r="D182" s="34"/>
      <c r="E182" s="34"/>
      <c r="F182" s="35"/>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5"/>
      <c r="AR182" s="34"/>
      <c r="AS182" s="35"/>
      <c r="AT182" s="34"/>
      <c r="AU182" s="34"/>
      <c r="AV182" s="34"/>
      <c r="AW182" s="446">
        <f>+AVERAGE(AW152:AW181)</f>
        <v>0.14666666666666661</v>
      </c>
      <c r="AX182" s="446"/>
      <c r="AY182" s="446">
        <f t="shared" ref="AY182:BC182" si="122">+AVERAGE(AY152:AY181)</f>
        <v>0.4313333333333334</v>
      </c>
      <c r="AZ182" s="446"/>
      <c r="BA182" s="446">
        <f t="shared" si="122"/>
        <v>0.17744444444444443</v>
      </c>
      <c r="BB182" s="446"/>
      <c r="BC182" s="446">
        <f t="shared" si="122"/>
        <v>0.24455555555555553</v>
      </c>
      <c r="BD182" s="34"/>
      <c r="BE182" s="34"/>
      <c r="BF182" s="34"/>
      <c r="BG182" s="34"/>
      <c r="BH182" s="34"/>
      <c r="BI182" s="446">
        <f t="shared" ref="BI182:BO182" si="123">+AVERAGE(BI152:BI181)</f>
        <v>0.9</v>
      </c>
      <c r="BJ182" s="446"/>
      <c r="BK182" s="446">
        <f t="shared" si="123"/>
        <v>0.7977777777777777</v>
      </c>
      <c r="BL182" s="446"/>
      <c r="BM182" s="446">
        <f t="shared" si="123"/>
        <v>0.62179894179894191</v>
      </c>
      <c r="BN182" s="446"/>
      <c r="BO182" s="446">
        <f t="shared" si="123"/>
        <v>0</v>
      </c>
      <c r="BP182" s="446"/>
      <c r="BQ182" s="446">
        <f>+AVERAGE(BQ152:BQ181)</f>
        <v>0.64080555555555552</v>
      </c>
      <c r="BR182" s="638"/>
      <c r="BS182" s="36"/>
      <c r="BT182" s="36"/>
      <c r="BU182" s="36"/>
      <c r="BV182" s="36"/>
      <c r="BW182" s="37"/>
      <c r="BX182" s="36"/>
      <c r="BY182" s="36"/>
      <c r="BZ182" s="36"/>
      <c r="CA182" s="36"/>
      <c r="CB182" s="37"/>
      <c r="CC182" s="36"/>
      <c r="CD182" s="36"/>
      <c r="CE182" s="36"/>
      <c r="CF182" s="36"/>
      <c r="CG182" s="37"/>
      <c r="CH182" s="36"/>
      <c r="CI182" s="36"/>
      <c r="CJ182" s="36"/>
      <c r="CK182" s="36"/>
      <c r="CL182" s="208"/>
      <c r="CM182" s="84"/>
      <c r="CN182" s="84"/>
      <c r="CO182" s="84"/>
      <c r="CP182" s="84"/>
      <c r="CQ182" s="84"/>
      <c r="CR182" s="595"/>
      <c r="CS182" s="83"/>
      <c r="CT182" s="597"/>
    </row>
    <row r="183" spans="2:98" ht="16" customHeight="1" thickBot="1">
      <c r="B183" s="223"/>
      <c r="C183" s="20"/>
      <c r="D183" s="21"/>
      <c r="E183" s="21"/>
      <c r="F183" s="22"/>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2"/>
      <c r="AR183" s="21"/>
      <c r="AS183" s="22"/>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639"/>
      <c r="BS183" s="23"/>
      <c r="BT183" s="23"/>
      <c r="BU183" s="23"/>
      <c r="BV183" s="23"/>
      <c r="BW183" s="24"/>
      <c r="BX183" s="23"/>
      <c r="BY183" s="23"/>
      <c r="BZ183" s="23"/>
      <c r="CA183" s="23"/>
      <c r="CB183" s="24"/>
      <c r="CC183" s="23"/>
      <c r="CD183" s="23"/>
      <c r="CE183" s="23"/>
      <c r="CF183" s="23"/>
      <c r="CG183" s="24"/>
      <c r="CH183" s="23"/>
      <c r="CI183" s="23"/>
      <c r="CJ183" s="23"/>
      <c r="CK183" s="23"/>
      <c r="CL183" s="209"/>
      <c r="CM183" s="209"/>
      <c r="CN183" s="209"/>
      <c r="CO183" s="209"/>
      <c r="CP183" s="209"/>
      <c r="CQ183" s="209"/>
      <c r="CR183" s="596"/>
      <c r="CS183" s="23"/>
      <c r="CT183" s="598"/>
    </row>
    <row r="184" spans="2:98" ht="15" customHeight="1"/>
    <row r="185" spans="2:98" ht="15" customHeight="1" thickBot="1"/>
    <row r="186" spans="2:98" ht="20" customHeight="1" thickBot="1">
      <c r="BD186" s="577">
        <v>2016</v>
      </c>
      <c r="BE186" s="578">
        <v>2017</v>
      </c>
      <c r="BF186" s="578">
        <v>2018</v>
      </c>
      <c r="BG186" s="578">
        <v>2019</v>
      </c>
      <c r="BH186" s="628" t="s">
        <v>1218</v>
      </c>
      <c r="BI186" s="676"/>
    </row>
    <row r="187" spans="2:98" ht="18" customHeight="1">
      <c r="AZ187" s="996" t="s">
        <v>1200</v>
      </c>
      <c r="BA187" s="997"/>
      <c r="BB187" s="997"/>
      <c r="BC187" s="998"/>
      <c r="BD187" s="575">
        <f>+AVERAGE(BI30:BI31,BI67:BI68,BI75,BI78:BI81,BI85:BI93)</f>
        <v>1</v>
      </c>
      <c r="BE187" s="576">
        <f>+AVERAGE(BK30:BK31,BK67:BK68,BK75,BK78:BK81,BK85:BK93)</f>
        <v>0.70588235294117652</v>
      </c>
      <c r="BF187" s="576">
        <f>+AVERAGE(BM30:BM31,BM67:BM68,BM75,BM78:BM81,BM85:BM93)</f>
        <v>0.81818181818181823</v>
      </c>
      <c r="BG187" s="576">
        <f>+AVERAGE(BO30:BO31,BO67:BO68,BO75,BO78:BO81,BO85:BO93)</f>
        <v>0</v>
      </c>
      <c r="BH187" s="682">
        <f>+AVERAGE(BQ30:BQ31,BQ67:BQ68,BQ75,BQ78:BQ81,BQ85:BQ93)</f>
        <v>0.53611111111111109</v>
      </c>
      <c r="BI187" s="677"/>
    </row>
    <row r="188" spans="2:98" ht="18" customHeight="1">
      <c r="AZ188" s="983" t="s">
        <v>96</v>
      </c>
      <c r="BA188" s="984"/>
      <c r="BB188" s="984"/>
      <c r="BC188" s="985"/>
      <c r="BD188" s="572" t="e">
        <f>+AVERAGE(BI57:BI60,BI177:BI181)</f>
        <v>#DIV/0!</v>
      </c>
      <c r="BE188" s="571">
        <f>+AVERAGE(BK57:BK60,BK177:BK181)</f>
        <v>0.71666666666666667</v>
      </c>
      <c r="BF188" s="571">
        <f>+AVERAGE(BM57:BM60,BM177:BM181)</f>
        <v>0.54583333333333328</v>
      </c>
      <c r="BG188" s="571">
        <f>+AVERAGE(BO57:BO60,BO177:BO181)</f>
        <v>0</v>
      </c>
      <c r="BH188" s="675">
        <f>+AVERAGE(BQ57:BQ60,BQ177:BQ181)</f>
        <v>0.53981481481481486</v>
      </c>
      <c r="BI188" s="677"/>
    </row>
    <row r="189" spans="2:98" ht="18" customHeight="1">
      <c r="AZ189" s="983" t="s">
        <v>155</v>
      </c>
      <c r="BA189" s="984"/>
      <c r="BB189" s="984"/>
      <c r="BC189" s="985"/>
      <c r="BD189" s="572" t="str">
        <f>+BI97</f>
        <v xml:space="preserve"> -</v>
      </c>
      <c r="BE189" s="571">
        <f>+BK97</f>
        <v>1</v>
      </c>
      <c r="BF189" s="571">
        <f>+BM97</f>
        <v>0.3</v>
      </c>
      <c r="BG189" s="571">
        <f>+BO97</f>
        <v>0</v>
      </c>
      <c r="BH189" s="675">
        <f>+BQ97</f>
        <v>0.43333333333333335</v>
      </c>
      <c r="BI189" s="677"/>
    </row>
    <row r="190" spans="2:98" ht="18" customHeight="1">
      <c r="AZ190" s="983" t="s">
        <v>1201</v>
      </c>
      <c r="BA190" s="984"/>
      <c r="BB190" s="984"/>
      <c r="BC190" s="985"/>
      <c r="BD190" s="572">
        <f>+BI132</f>
        <v>1</v>
      </c>
      <c r="BE190" s="571">
        <f>+BK132</f>
        <v>1</v>
      </c>
      <c r="BF190" s="571">
        <f>+BM132</f>
        <v>1</v>
      </c>
      <c r="BG190" s="571">
        <f>+BO132</f>
        <v>0</v>
      </c>
      <c r="BH190" s="675">
        <f>+BQ132</f>
        <v>0.88157894736842102</v>
      </c>
      <c r="BI190" s="677"/>
    </row>
    <row r="191" spans="2:98" ht="18" customHeight="1">
      <c r="AZ191" s="983" t="s">
        <v>1202</v>
      </c>
      <c r="BA191" s="984"/>
      <c r="BB191" s="984"/>
      <c r="BC191" s="985"/>
      <c r="BD191" s="572">
        <f>+AVERAGE(BI130:BI131)</f>
        <v>1</v>
      </c>
      <c r="BE191" s="571">
        <f>+AVERAGE(BK130:BK131)</f>
        <v>1</v>
      </c>
      <c r="BF191" s="571">
        <f>+AVERAGE(BM130:BM131)</f>
        <v>1</v>
      </c>
      <c r="BG191" s="571">
        <f>+AVERAGE(BO130:BO131)</f>
        <v>0</v>
      </c>
      <c r="BH191" s="675">
        <f>+AVERAGE(BQ130:BQ131)</f>
        <v>0.875</v>
      </c>
      <c r="BI191" s="677"/>
    </row>
    <row r="192" spans="2:98" ht="18" customHeight="1">
      <c r="AZ192" s="983" t="s">
        <v>156</v>
      </c>
      <c r="BA192" s="984"/>
      <c r="BB192" s="984"/>
      <c r="BC192" s="985"/>
      <c r="BD192" s="572">
        <f>+AVERAGE(BI118:BI119)</f>
        <v>0.85</v>
      </c>
      <c r="BE192" s="571">
        <f>+AVERAGE(BK118:BK119)</f>
        <v>0.53600000000000003</v>
      </c>
      <c r="BF192" s="571">
        <f>+AVERAGE(BM118:BM119)</f>
        <v>0.57000000000000006</v>
      </c>
      <c r="BG192" s="571">
        <f>+AVERAGE(BO118:BO119)</f>
        <v>0</v>
      </c>
      <c r="BH192" s="675">
        <f>+AVERAGE(BQ118:BQ119)</f>
        <v>0.53500000000000003</v>
      </c>
      <c r="BI192" s="677"/>
    </row>
    <row r="193" spans="52:61" ht="18" customHeight="1">
      <c r="AZ193" s="983" t="s">
        <v>1203</v>
      </c>
      <c r="BA193" s="984"/>
      <c r="BB193" s="984"/>
      <c r="BC193" s="985"/>
      <c r="BD193" s="572">
        <f>+AVERAGE(BI12,BI18,BI25:BI29,BI35:BI43,BI96)</f>
        <v>0.69230769230769229</v>
      </c>
      <c r="BE193" s="571">
        <f>+AVERAGE(BK12,BK18,BK25:BK29,BK35:BK43,BK96)</f>
        <v>0.85124999999999995</v>
      </c>
      <c r="BF193" s="571">
        <f>+AVERAGE(BM12,BM18,BM25:BM29,BM35:BM43,BM96)</f>
        <v>0.55533333333333335</v>
      </c>
      <c r="BG193" s="571">
        <f>+AVERAGE(BO12,BO18,BO25:BO29,BO35:BO43,BO96)</f>
        <v>0</v>
      </c>
      <c r="BH193" s="675">
        <f>+AVERAGE(BQ12,BQ18,BQ25:BQ29,BQ35:BQ43,BQ96)</f>
        <v>0.63142156862745102</v>
      </c>
      <c r="BI193" s="677"/>
    </row>
    <row r="194" spans="52:61" ht="18" customHeight="1">
      <c r="AZ194" s="983" t="s">
        <v>1204</v>
      </c>
      <c r="BA194" s="984"/>
      <c r="BB194" s="984"/>
      <c r="BC194" s="985"/>
      <c r="BD194" s="572">
        <f>+BI13</f>
        <v>1</v>
      </c>
      <c r="BE194" s="571">
        <f>+BK13</f>
        <v>1</v>
      </c>
      <c r="BF194" s="571">
        <f>+BM13</f>
        <v>0.7</v>
      </c>
      <c r="BG194" s="571">
        <f>+BO13</f>
        <v>0</v>
      </c>
      <c r="BH194" s="675">
        <f>+BQ13</f>
        <v>0.62857142857142856</v>
      </c>
      <c r="BI194" s="677"/>
    </row>
    <row r="195" spans="52:61" ht="18" customHeight="1">
      <c r="AZ195" s="983" t="s">
        <v>1205</v>
      </c>
      <c r="BA195" s="984"/>
      <c r="BB195" s="984"/>
      <c r="BC195" s="985"/>
      <c r="BD195" s="572">
        <f>+AVERAGE(BI16,BI55,BI94,BI113:BI117)</f>
        <v>0.82857142857142851</v>
      </c>
      <c r="BE195" s="571">
        <f>+AVERAGE(BK16,BK55,BK94,BK113:BK117)</f>
        <v>0.9375</v>
      </c>
      <c r="BF195" s="571">
        <f>+AVERAGE(BM16,BM55,BM94,BM113:BM117)</f>
        <v>0.82500000000000007</v>
      </c>
      <c r="BG195" s="571">
        <f>+AVERAGE(BO16,BO55,BO94,BO113:BO117)</f>
        <v>0</v>
      </c>
      <c r="BH195" s="675">
        <f>+AVERAGE(BQ16,BQ55,BQ94,BQ113:BQ117)</f>
        <v>0.7667410714285714</v>
      </c>
      <c r="BI195" s="677"/>
    </row>
    <row r="196" spans="52:61" ht="18" customHeight="1">
      <c r="AZ196" s="983" t="s">
        <v>95</v>
      </c>
      <c r="BA196" s="984"/>
      <c r="BB196" s="984"/>
      <c r="BC196" s="985"/>
      <c r="BD196" s="572">
        <f>+AVERAGE(BI56,BI110:BI112)</f>
        <v>0</v>
      </c>
      <c r="BE196" s="571">
        <f>+AVERAGE(BK56,BK110:BK112)</f>
        <v>0.5</v>
      </c>
      <c r="BF196" s="571">
        <f>+AVERAGE(BM56,BM110:BM112)</f>
        <v>0.75</v>
      </c>
      <c r="BG196" s="571">
        <f>+AVERAGE(BO56,BO110:BO112)</f>
        <v>0</v>
      </c>
      <c r="BH196" s="675">
        <f>+AVERAGE(BQ56,BQ110:BQ112)</f>
        <v>0.3125</v>
      </c>
      <c r="BI196" s="677"/>
    </row>
    <row r="197" spans="52:61" ht="18" customHeight="1">
      <c r="AZ197" s="983" t="s">
        <v>213</v>
      </c>
      <c r="BA197" s="984"/>
      <c r="BB197" s="984"/>
      <c r="BC197" s="985"/>
      <c r="BD197" s="572">
        <f>+BI170</f>
        <v>1</v>
      </c>
      <c r="BE197" s="571">
        <f>+BK170</f>
        <v>1</v>
      </c>
      <c r="BF197" s="571">
        <f>+BM170</f>
        <v>1</v>
      </c>
      <c r="BG197" s="571">
        <f>+BO170</f>
        <v>0</v>
      </c>
      <c r="BH197" s="675">
        <f>+BQ170</f>
        <v>0.75</v>
      </c>
      <c r="BI197" s="677"/>
    </row>
    <row r="198" spans="52:61" ht="18" customHeight="1">
      <c r="AZ198" s="983" t="s">
        <v>1206</v>
      </c>
      <c r="BA198" s="984"/>
      <c r="BB198" s="984"/>
      <c r="BC198" s="985"/>
      <c r="BD198" s="572">
        <f>+AVERAGE(BI19,BI45,BI120,BI145,BI167)</f>
        <v>0.66666666666666663</v>
      </c>
      <c r="BE198" s="571">
        <f>+AVERAGE(BK19,BK45,BK120,BK145,BK167)</f>
        <v>0.8529411764705882</v>
      </c>
      <c r="BF198" s="571">
        <f>+AVERAGE(BM19,BM45,BM120,BM145,BM167)</f>
        <v>0.75</v>
      </c>
      <c r="BG198" s="571">
        <f>+AVERAGE(BO19,BO45,BO120,BO145,BO167)</f>
        <v>0</v>
      </c>
      <c r="BH198" s="675">
        <f>+AVERAGE(BQ19,BQ45,BQ120,BQ145,BQ167)</f>
        <v>0.57058823529411762</v>
      </c>
      <c r="BI198" s="677"/>
    </row>
    <row r="199" spans="52:61" ht="18" customHeight="1">
      <c r="AZ199" s="983" t="s">
        <v>1207</v>
      </c>
      <c r="BA199" s="984"/>
      <c r="BB199" s="984"/>
      <c r="BC199" s="985"/>
      <c r="BD199" s="572">
        <f>+AVERAGE(BI11,BI32,BI121:BI129)</f>
        <v>0.95</v>
      </c>
      <c r="BE199" s="571">
        <f>+AVERAGE(BK11,BK32,BK121:BK129)</f>
        <v>0.83968253968253981</v>
      </c>
      <c r="BF199" s="571">
        <f>+AVERAGE(BM11,BM32,BM121:BM129)</f>
        <v>0.98756250000000001</v>
      </c>
      <c r="BG199" s="571">
        <f>+AVERAGE(BO11,BO32,BO121:BO129)</f>
        <v>0</v>
      </c>
      <c r="BH199" s="675">
        <f>+AVERAGE(BQ11,BQ32,BQ121:BQ129)</f>
        <v>0.75378787878787878</v>
      </c>
      <c r="BI199" s="677"/>
    </row>
    <row r="200" spans="52:61" ht="18" customHeight="1">
      <c r="AZ200" s="983" t="s">
        <v>1208</v>
      </c>
      <c r="BA200" s="984"/>
      <c r="BB200" s="984"/>
      <c r="BC200" s="985"/>
      <c r="BD200" s="572">
        <f>+AVERAGE(BI62:BI66,BI82:BI84,BI133:BI135)</f>
        <v>0.84499999999999997</v>
      </c>
      <c r="BE200" s="571">
        <f>+AVERAGE(BK62:BK66,BK82:BK84,BK133:BK135)</f>
        <v>1</v>
      </c>
      <c r="BF200" s="571">
        <f>+AVERAGE(BM62:BM66,BM82:BM84,BM133:BM135)</f>
        <v>0.82400000000000007</v>
      </c>
      <c r="BG200" s="571">
        <f>+AVERAGE(BO62:BO66,BO82:BO84,BO133:BO135)</f>
        <v>0</v>
      </c>
      <c r="BH200" s="675">
        <f>+AVERAGE(BQ62:BQ66,BQ82:BQ84,BQ133:BQ135)</f>
        <v>0.72022727272727272</v>
      </c>
      <c r="BI200" s="677"/>
    </row>
    <row r="201" spans="52:61" ht="18" customHeight="1">
      <c r="AZ201" s="983" t="s">
        <v>1209</v>
      </c>
      <c r="BA201" s="984"/>
      <c r="BB201" s="984"/>
      <c r="BC201" s="985"/>
      <c r="BD201" s="572">
        <f>+BI169</f>
        <v>0.4</v>
      </c>
      <c r="BE201" s="571">
        <f>+BK169</f>
        <v>1</v>
      </c>
      <c r="BF201" s="571">
        <f>+BM169</f>
        <v>1</v>
      </c>
      <c r="BG201" s="571">
        <f>+BO169</f>
        <v>0</v>
      </c>
      <c r="BH201" s="675">
        <f>+BQ169</f>
        <v>0.6</v>
      </c>
      <c r="BI201" s="677"/>
    </row>
    <row r="202" spans="52:61" ht="18" customHeight="1">
      <c r="AZ202" s="983" t="s">
        <v>1210</v>
      </c>
      <c r="BA202" s="984"/>
      <c r="BB202" s="984"/>
      <c r="BC202" s="985"/>
      <c r="BD202" s="572">
        <f>+AVERAGE(BI17,BI44,BI71,BI95,BI100:BI108,BI152:BI166,BI171:BI176)</f>
        <v>0.95294117647058818</v>
      </c>
      <c r="BE202" s="571">
        <f>+AVERAGE(BK17,BK44,BK71,BK95,BK100:BK108,BK152:BK166,BK171:BK176)</f>
        <v>0.72676587301587314</v>
      </c>
      <c r="BF202" s="571">
        <f>+AVERAGE(BM17,BM44,BM71,BM95,BM100:BM108,BM152:BM166,BM171:BM176)</f>
        <v>0.71253968253968258</v>
      </c>
      <c r="BG202" s="571">
        <f>+AVERAGE(BO17,BO44,BO71,BO95,BO100:BO108,BO152:BO166,BO171:BO176)</f>
        <v>0</v>
      </c>
      <c r="BH202" s="675">
        <f>+AVERAGE(BQ17,BQ44,BQ71,BQ95,BQ100:BQ108,BQ152:BQ166,BQ171:BQ176)</f>
        <v>0.56253431372549023</v>
      </c>
      <c r="BI202" s="677"/>
    </row>
    <row r="203" spans="52:61" ht="18" customHeight="1">
      <c r="AZ203" s="983" t="s">
        <v>1211</v>
      </c>
      <c r="BA203" s="984"/>
      <c r="BB203" s="984"/>
      <c r="BC203" s="985"/>
      <c r="BD203" s="572">
        <f>+AVERAGE(BI20:BI24,BI61,BI76)</f>
        <v>1</v>
      </c>
      <c r="BE203" s="571">
        <f>+AVERAGE(BK20:BK24,BK61,BK76)</f>
        <v>1</v>
      </c>
      <c r="BF203" s="571">
        <f>+AVERAGE(BM20:BM24,BM61,BM76)</f>
        <v>0.8571428571428571</v>
      </c>
      <c r="BG203" s="571">
        <f>+AVERAGE(BO20:BO24,BO61,BO76)</f>
        <v>0</v>
      </c>
      <c r="BH203" s="675">
        <f>+AVERAGE(BQ20:BQ24,BQ61,BQ76)</f>
        <v>0.75</v>
      </c>
      <c r="BI203" s="677"/>
    </row>
    <row r="204" spans="52:61" ht="18" customHeight="1">
      <c r="AZ204" s="983" t="s">
        <v>1212</v>
      </c>
      <c r="BA204" s="984"/>
      <c r="BB204" s="984"/>
      <c r="BC204" s="985"/>
      <c r="BD204" s="572" t="str">
        <f>+BI109</f>
        <v xml:space="preserve"> -</v>
      </c>
      <c r="BE204" s="571">
        <f>+BK109</f>
        <v>0.25</v>
      </c>
      <c r="BF204" s="571">
        <f>+BM109</f>
        <v>1</v>
      </c>
      <c r="BG204" s="571">
        <f>+BO109</f>
        <v>0</v>
      </c>
      <c r="BH204" s="675">
        <f>+BQ109</f>
        <v>0.41666666666666669</v>
      </c>
      <c r="BI204" s="677"/>
    </row>
    <row r="205" spans="52:61" ht="18" customHeight="1">
      <c r="AZ205" s="983" t="s">
        <v>1213</v>
      </c>
      <c r="BA205" s="984"/>
      <c r="BB205" s="984"/>
      <c r="BC205" s="985"/>
      <c r="BD205" s="572">
        <f>+AVERAGE(BI33:BI34,BI46,BI48:BI70,BI72:BI74,BI98,BI137:BI144,BI146:BI150)</f>
        <v>0.9572222222222222</v>
      </c>
      <c r="BE205" s="571">
        <f>+AVERAGE(BK33:BK34,BK46,BK48:BK70,BK72:BK74,BK98,BK137:BK144,BK146:BK150)</f>
        <v>0.85824999999999996</v>
      </c>
      <c r="BF205" s="571">
        <f>+AVERAGE(BM33:BM34,BM46,BM48:BM70,BM72:BM74,BM98,BM137:BM144,BM146:BM150)</f>
        <v>0.79658098214285711</v>
      </c>
      <c r="BG205" s="571">
        <f>+AVERAGE(BO33:BO34,BO46,BO48:BO70,BO72:BO74,BO98,BO137:BO144,BO146:BO150)</f>
        <v>0</v>
      </c>
      <c r="BH205" s="675">
        <f>+AVERAGE(BQ33:BQ34,BQ46,BQ48:BQ70,BQ72:BQ74,BQ98,BQ137:BQ144,BQ146:BQ150)</f>
        <v>0.72782392026578069</v>
      </c>
      <c r="BI205" s="677"/>
    </row>
    <row r="206" spans="52:61" ht="18" customHeight="1">
      <c r="AZ206" s="983" t="s">
        <v>1214</v>
      </c>
      <c r="BA206" s="984"/>
      <c r="BB206" s="984"/>
      <c r="BC206" s="985"/>
      <c r="BD206" s="572">
        <f>+AVERAGE(BI99,BI168)</f>
        <v>1</v>
      </c>
      <c r="BE206" s="571">
        <f>+AVERAGE(BK99,BK168)</f>
        <v>1</v>
      </c>
      <c r="BF206" s="571">
        <f>+AVERAGE(BM99,BM168)</f>
        <v>1</v>
      </c>
      <c r="BG206" s="571">
        <f>+AVERAGE(BO99,BO168)</f>
        <v>0</v>
      </c>
      <c r="BH206" s="675">
        <f>+AVERAGE(BQ99,BQ168)</f>
        <v>0.875</v>
      </c>
      <c r="BI206" s="677"/>
    </row>
    <row r="207" spans="52:61" ht="18" customHeight="1" thickBot="1">
      <c r="AZ207" s="980" t="s">
        <v>94</v>
      </c>
      <c r="BA207" s="981"/>
      <c r="BB207" s="981"/>
      <c r="BC207" s="982"/>
      <c r="BD207" s="573">
        <f>+BI47</f>
        <v>1</v>
      </c>
      <c r="BE207" s="574">
        <f>+BK47</f>
        <v>1</v>
      </c>
      <c r="BF207" s="574">
        <f>+BM47</f>
        <v>1</v>
      </c>
      <c r="BG207" s="574">
        <f>+BO47</f>
        <v>0</v>
      </c>
      <c r="BH207" s="672">
        <f>+BQ47</f>
        <v>0.75</v>
      </c>
      <c r="BI207" s="677"/>
    </row>
  </sheetData>
  <mergeCells count="796">
    <mergeCell ref="AZ196:BC196"/>
    <mergeCell ref="AZ195:BC195"/>
    <mergeCell ref="AZ194:BC194"/>
    <mergeCell ref="AZ193:BC193"/>
    <mergeCell ref="AZ192:BC192"/>
    <mergeCell ref="AZ190:BC190"/>
    <mergeCell ref="AZ189:BC189"/>
    <mergeCell ref="AZ188:BC188"/>
    <mergeCell ref="AZ187:BC187"/>
    <mergeCell ref="AZ191:BC191"/>
    <mergeCell ref="AZ205:BC205"/>
    <mergeCell ref="AZ204:BC204"/>
    <mergeCell ref="AZ203:BC203"/>
    <mergeCell ref="AZ202:BC202"/>
    <mergeCell ref="AZ201:BC201"/>
    <mergeCell ref="AZ200:BC200"/>
    <mergeCell ref="AZ199:BC199"/>
    <mergeCell ref="AZ198:BC198"/>
    <mergeCell ref="AZ197:BC197"/>
    <mergeCell ref="AZ207:BC207"/>
    <mergeCell ref="AZ206:BC206"/>
    <mergeCell ref="BN10:BO10"/>
    <mergeCell ref="CM9:CQ9"/>
    <mergeCell ref="CR8:CR10"/>
    <mergeCell ref="C11:C182"/>
    <mergeCell ref="B11:B182"/>
    <mergeCell ref="G176:G181"/>
    <mergeCell ref="H176:H181"/>
    <mergeCell ref="J176:J181"/>
    <mergeCell ref="M176:M181"/>
    <mergeCell ref="G164:G169"/>
    <mergeCell ref="H164:H169"/>
    <mergeCell ref="J164:J169"/>
    <mergeCell ref="M164:M169"/>
    <mergeCell ref="F170:F175"/>
    <mergeCell ref="F176:F181"/>
    <mergeCell ref="G152:G157"/>
    <mergeCell ref="H152:H157"/>
    <mergeCell ref="J152:J157"/>
    <mergeCell ref="M152:M157"/>
    <mergeCell ref="G158:G163"/>
    <mergeCell ref="H158:H163"/>
    <mergeCell ref="J158:J163"/>
    <mergeCell ref="G170:G175"/>
    <mergeCell ref="H170:H175"/>
    <mergeCell ref="J170:J175"/>
    <mergeCell ref="M170:M175"/>
    <mergeCell ref="P170:P175"/>
    <mergeCell ref="S170:S175"/>
    <mergeCell ref="P164:P169"/>
    <mergeCell ref="S164:S169"/>
    <mergeCell ref="L170:L175"/>
    <mergeCell ref="K170:K175"/>
    <mergeCell ref="I170:I175"/>
    <mergeCell ref="F164:F169"/>
    <mergeCell ref="P152:P157"/>
    <mergeCell ref="S152:S157"/>
    <mergeCell ref="P158:P163"/>
    <mergeCell ref="S158:S163"/>
    <mergeCell ref="J147:J150"/>
    <mergeCell ref="L147:L150"/>
    <mergeCell ref="K147:K150"/>
    <mergeCell ref="I147:I150"/>
    <mergeCell ref="O147:O150"/>
    <mergeCell ref="Q147:Q150"/>
    <mergeCell ref="R147:R150"/>
    <mergeCell ref="L164:L169"/>
    <mergeCell ref="K164:K169"/>
    <mergeCell ref="I164:I169"/>
    <mergeCell ref="M147:M150"/>
    <mergeCell ref="M158:M163"/>
    <mergeCell ref="F137:F141"/>
    <mergeCell ref="F142:F146"/>
    <mergeCell ref="G137:G141"/>
    <mergeCell ref="H137:H141"/>
    <mergeCell ref="J137:J141"/>
    <mergeCell ref="P147:P150"/>
    <mergeCell ref="S147:S150"/>
    <mergeCell ref="F152:F157"/>
    <mergeCell ref="F158:F163"/>
    <mergeCell ref="F147:F150"/>
    <mergeCell ref="G147:G150"/>
    <mergeCell ref="H147:H150"/>
    <mergeCell ref="J142:J146"/>
    <mergeCell ref="M142:M146"/>
    <mergeCell ref="P142:P146"/>
    <mergeCell ref="L158:L163"/>
    <mergeCell ref="K158:K163"/>
    <mergeCell ref="I158:I163"/>
    <mergeCell ref="M137:M141"/>
    <mergeCell ref="I152:I157"/>
    <mergeCell ref="K152:K157"/>
    <mergeCell ref="L152:L157"/>
    <mergeCell ref="N152:N157"/>
    <mergeCell ref="O152:O157"/>
    <mergeCell ref="G117:G125"/>
    <mergeCell ref="H117:H125"/>
    <mergeCell ref="J117:J125"/>
    <mergeCell ref="M117:M125"/>
    <mergeCell ref="P117:P125"/>
    <mergeCell ref="S117:S125"/>
    <mergeCell ref="I142:I146"/>
    <mergeCell ref="I137:I141"/>
    <mergeCell ref="P137:P141"/>
    <mergeCell ref="S137:S141"/>
    <mergeCell ref="G142:G146"/>
    <mergeCell ref="H142:H146"/>
    <mergeCell ref="S142:S146"/>
    <mergeCell ref="G126:G135"/>
    <mergeCell ref="H126:H135"/>
    <mergeCell ref="S126:S135"/>
    <mergeCell ref="F78:F87"/>
    <mergeCell ref="G78:G87"/>
    <mergeCell ref="H78:H87"/>
    <mergeCell ref="J78:J87"/>
    <mergeCell ref="M78:M87"/>
    <mergeCell ref="P78:P87"/>
    <mergeCell ref="S78:S87"/>
    <mergeCell ref="F64:F76"/>
    <mergeCell ref="G64:G76"/>
    <mergeCell ref="J64:J76"/>
    <mergeCell ref="M64:M76"/>
    <mergeCell ref="P64:P76"/>
    <mergeCell ref="H64:H76"/>
    <mergeCell ref="F25:F37"/>
    <mergeCell ref="G25:G37"/>
    <mergeCell ref="H25:H37"/>
    <mergeCell ref="J25:J37"/>
    <mergeCell ref="M25:M37"/>
    <mergeCell ref="P25:P37"/>
    <mergeCell ref="S25:S37"/>
    <mergeCell ref="Q11:Q24"/>
    <mergeCell ref="F51:F63"/>
    <mergeCell ref="G51:G63"/>
    <mergeCell ref="H51:H63"/>
    <mergeCell ref="J51:J63"/>
    <mergeCell ref="M51:M63"/>
    <mergeCell ref="P51:P63"/>
    <mergeCell ref="F11:F24"/>
    <mergeCell ref="G11:G24"/>
    <mergeCell ref="F38:F50"/>
    <mergeCell ref="G38:G50"/>
    <mergeCell ref="H38:H50"/>
    <mergeCell ref="J38:J50"/>
    <mergeCell ref="H11:H24"/>
    <mergeCell ref="J11:J24"/>
    <mergeCell ref="M11:M24"/>
    <mergeCell ref="P11:P24"/>
    <mergeCell ref="I25:I37"/>
    <mergeCell ref="N51:N63"/>
    <mergeCell ref="L51:L63"/>
    <mergeCell ref="K51:K63"/>
    <mergeCell ref="I51:I63"/>
    <mergeCell ref="O51:O63"/>
    <mergeCell ref="N64:N76"/>
    <mergeCell ref="L64:L76"/>
    <mergeCell ref="K64:K76"/>
    <mergeCell ref="I64:I76"/>
    <mergeCell ref="S88:S97"/>
    <mergeCell ref="F98:F107"/>
    <mergeCell ref="G98:G107"/>
    <mergeCell ref="H98:H107"/>
    <mergeCell ref="J98:J107"/>
    <mergeCell ref="M98:M107"/>
    <mergeCell ref="P98:P107"/>
    <mergeCell ref="F88:F97"/>
    <mergeCell ref="G88:G97"/>
    <mergeCell ref="H88:H97"/>
    <mergeCell ref="O98:O107"/>
    <mergeCell ref="N98:N107"/>
    <mergeCell ref="L98:L107"/>
    <mergeCell ref="K98:K107"/>
    <mergeCell ref="I98:I107"/>
    <mergeCell ref="J88:J97"/>
    <mergeCell ref="M88:M97"/>
    <mergeCell ref="P88:P97"/>
    <mergeCell ref="AP152:AP160"/>
    <mergeCell ref="AO152:AO160"/>
    <mergeCell ref="E152:E181"/>
    <mergeCell ref="D152:D181"/>
    <mergeCell ref="S98:S107"/>
    <mergeCell ref="F108:F116"/>
    <mergeCell ref="G108:G116"/>
    <mergeCell ref="H108:H116"/>
    <mergeCell ref="J108:J116"/>
    <mergeCell ref="M108:M116"/>
    <mergeCell ref="E137:E150"/>
    <mergeCell ref="D137:D150"/>
    <mergeCell ref="AP176:AP181"/>
    <mergeCell ref="AO176:AO181"/>
    <mergeCell ref="AP171:AP175"/>
    <mergeCell ref="AO171:AO175"/>
    <mergeCell ref="AP163:AP170"/>
    <mergeCell ref="AO163:AO170"/>
    <mergeCell ref="AP161:AP162"/>
    <mergeCell ref="AO161:AO162"/>
    <mergeCell ref="AP148:AP150"/>
    <mergeCell ref="AO148:AO150"/>
    <mergeCell ref="AO146:AO147"/>
    <mergeCell ref="AP146:AP147"/>
    <mergeCell ref="AO137:AO140"/>
    <mergeCell ref="AO141:AO145"/>
    <mergeCell ref="AP141:AP145"/>
    <mergeCell ref="AP137:AP140"/>
    <mergeCell ref="AO82:AO84"/>
    <mergeCell ref="AP82:AP84"/>
    <mergeCell ref="AO78:AO81"/>
    <mergeCell ref="AP78:AP81"/>
    <mergeCell ref="E78:E135"/>
    <mergeCell ref="K78:K87"/>
    <mergeCell ref="I78:I87"/>
    <mergeCell ref="I88:I97"/>
    <mergeCell ref="O88:O97"/>
    <mergeCell ref="N88:N97"/>
    <mergeCell ref="L88:L97"/>
    <mergeCell ref="K88:K97"/>
    <mergeCell ref="U88:U97"/>
    <mergeCell ref="T88:T97"/>
    <mergeCell ref="R88:R97"/>
    <mergeCell ref="Q88:Q97"/>
    <mergeCell ref="U98:U107"/>
    <mergeCell ref="T98:T107"/>
    <mergeCell ref="R98:R107"/>
    <mergeCell ref="Q98:Q107"/>
    <mergeCell ref="D78:D135"/>
    <mergeCell ref="P108:P116"/>
    <mergeCell ref="S108:S116"/>
    <mergeCell ref="F117:F125"/>
    <mergeCell ref="F126:F135"/>
    <mergeCell ref="AP113:AP117"/>
    <mergeCell ref="AO113:AO117"/>
    <mergeCell ref="AP100:AP112"/>
    <mergeCell ref="AO100:AO112"/>
    <mergeCell ref="AO85:AO99"/>
    <mergeCell ref="AP85:AP99"/>
    <mergeCell ref="AP130:AP135"/>
    <mergeCell ref="AO130:AO135"/>
    <mergeCell ref="AP121:AP129"/>
    <mergeCell ref="AO121:AO129"/>
    <mergeCell ref="AP118:AP120"/>
    <mergeCell ref="AO118:AO120"/>
    <mergeCell ref="U78:U87"/>
    <mergeCell ref="T78:T87"/>
    <mergeCell ref="R78:R87"/>
    <mergeCell ref="Q78:Q87"/>
    <mergeCell ref="O78:O87"/>
    <mergeCell ref="N78:N87"/>
    <mergeCell ref="L78:L87"/>
    <mergeCell ref="AO11:AO13"/>
    <mergeCell ref="AP20:AP34"/>
    <mergeCell ref="AP14:AP19"/>
    <mergeCell ref="AP11:AP13"/>
    <mergeCell ref="D11:D76"/>
    <mergeCell ref="E11:E76"/>
    <mergeCell ref="AP48:AP56"/>
    <mergeCell ref="AO48:AO56"/>
    <mergeCell ref="AP35:AP47"/>
    <mergeCell ref="AO35:AO47"/>
    <mergeCell ref="AO20:AO34"/>
    <mergeCell ref="AO14:AO19"/>
    <mergeCell ref="AO72:AO76"/>
    <mergeCell ref="AP72:AP76"/>
    <mergeCell ref="AP61:AP71"/>
    <mergeCell ref="AO61:AO71"/>
    <mergeCell ref="AP57:AP60"/>
    <mergeCell ref="AO57:AO60"/>
    <mergeCell ref="L11:L24"/>
    <mergeCell ref="K11:K24"/>
    <mergeCell ref="I11:I24"/>
    <mergeCell ref="U11:U24"/>
    <mergeCell ref="T11:T24"/>
    <mergeCell ref="R11:R24"/>
    <mergeCell ref="B3:CT3"/>
    <mergeCell ref="B4:CT4"/>
    <mergeCell ref="B5:CT5"/>
    <mergeCell ref="B8:B10"/>
    <mergeCell ref="C8:C10"/>
    <mergeCell ref="D8:D10"/>
    <mergeCell ref="E8:E10"/>
    <mergeCell ref="F8:F10"/>
    <mergeCell ref="G8:G10"/>
    <mergeCell ref="AO8:AO10"/>
    <mergeCell ref="AP8:AP10"/>
    <mergeCell ref="AQ8:AQ10"/>
    <mergeCell ref="AR8:AR10"/>
    <mergeCell ref="BS8:CL8"/>
    <mergeCell ref="CS8:CS10"/>
    <mergeCell ref="BS9:BW9"/>
    <mergeCell ref="BX9:CB9"/>
    <mergeCell ref="CC9:CG9"/>
    <mergeCell ref="CH9:CL9"/>
    <mergeCell ref="H8:I10"/>
    <mergeCell ref="BH10:BI10"/>
    <mergeCell ref="BJ10:BK10"/>
    <mergeCell ref="BL10:BM10"/>
    <mergeCell ref="J8:U9"/>
    <mergeCell ref="U25:U37"/>
    <mergeCell ref="T25:T37"/>
    <mergeCell ref="R25:R37"/>
    <mergeCell ref="Q25:Q37"/>
    <mergeCell ref="O25:O37"/>
    <mergeCell ref="N25:N37"/>
    <mergeCell ref="L25:L37"/>
    <mergeCell ref="K25:K37"/>
    <mergeCell ref="S11:S24"/>
    <mergeCell ref="O11:O24"/>
    <mergeCell ref="N11:N24"/>
    <mergeCell ref="U38:U50"/>
    <mergeCell ref="T38:T50"/>
    <mergeCell ref="R38:R50"/>
    <mergeCell ref="Q38:Q50"/>
    <mergeCell ref="O38:O50"/>
    <mergeCell ref="N38:N50"/>
    <mergeCell ref="L38:L50"/>
    <mergeCell ref="K38:K50"/>
    <mergeCell ref="I38:I50"/>
    <mergeCell ref="S38:S50"/>
    <mergeCell ref="M38:M50"/>
    <mergeCell ref="P38:P50"/>
    <mergeCell ref="U51:U63"/>
    <mergeCell ref="T51:T63"/>
    <mergeCell ref="R51:R63"/>
    <mergeCell ref="Q51:Q63"/>
    <mergeCell ref="U64:U76"/>
    <mergeCell ref="T64:T76"/>
    <mergeCell ref="R64:R76"/>
    <mergeCell ref="Q64:Q76"/>
    <mergeCell ref="O64:O76"/>
    <mergeCell ref="S51:S63"/>
    <mergeCell ref="S64:S76"/>
    <mergeCell ref="U108:U116"/>
    <mergeCell ref="T108:T116"/>
    <mergeCell ref="R108:R116"/>
    <mergeCell ref="Q108:Q116"/>
    <mergeCell ref="O108:O116"/>
    <mergeCell ref="N108:N116"/>
    <mergeCell ref="L108:L116"/>
    <mergeCell ref="K108:K116"/>
    <mergeCell ref="I108:I116"/>
    <mergeCell ref="U117:U125"/>
    <mergeCell ref="T117:T125"/>
    <mergeCell ref="R117:R125"/>
    <mergeCell ref="Q117:Q125"/>
    <mergeCell ref="O117:O125"/>
    <mergeCell ref="N117:N125"/>
    <mergeCell ref="L117:L125"/>
    <mergeCell ref="K117:K125"/>
    <mergeCell ref="I117:I125"/>
    <mergeCell ref="T126:T135"/>
    <mergeCell ref="R126:R135"/>
    <mergeCell ref="Q126:Q135"/>
    <mergeCell ref="O126:O135"/>
    <mergeCell ref="N126:N135"/>
    <mergeCell ref="L126:L135"/>
    <mergeCell ref="K126:K135"/>
    <mergeCell ref="I126:I135"/>
    <mergeCell ref="J126:J135"/>
    <mergeCell ref="M126:M135"/>
    <mergeCell ref="P126:P135"/>
    <mergeCell ref="U137:U141"/>
    <mergeCell ref="T137:T141"/>
    <mergeCell ref="R137:R141"/>
    <mergeCell ref="Q137:Q141"/>
    <mergeCell ref="O137:O141"/>
    <mergeCell ref="N137:N141"/>
    <mergeCell ref="L137:L141"/>
    <mergeCell ref="K137:K141"/>
    <mergeCell ref="L142:L146"/>
    <mergeCell ref="K142:K146"/>
    <mergeCell ref="L176:L181"/>
    <mergeCell ref="K176:K181"/>
    <mergeCell ref="I176:I181"/>
    <mergeCell ref="U164:U169"/>
    <mergeCell ref="T164:T169"/>
    <mergeCell ref="R164:R169"/>
    <mergeCell ref="Q164:Q169"/>
    <mergeCell ref="O164:O169"/>
    <mergeCell ref="N164:N169"/>
    <mergeCell ref="U170:U175"/>
    <mergeCell ref="T170:T175"/>
    <mergeCell ref="R170:R175"/>
    <mergeCell ref="Q170:Q175"/>
    <mergeCell ref="O170:O175"/>
    <mergeCell ref="N170:N175"/>
    <mergeCell ref="P176:P181"/>
    <mergeCell ref="S176:S181"/>
    <mergeCell ref="U176:U181"/>
    <mergeCell ref="T176:T181"/>
    <mergeCell ref="R176:R181"/>
    <mergeCell ref="Q176:Q181"/>
    <mergeCell ref="O176:O181"/>
    <mergeCell ref="N176:N181"/>
    <mergeCell ref="U158:U163"/>
    <mergeCell ref="T158:T163"/>
    <mergeCell ref="R158:R163"/>
    <mergeCell ref="Q158:Q163"/>
    <mergeCell ref="O158:O163"/>
    <mergeCell ref="N158:N163"/>
    <mergeCell ref="J10:L10"/>
    <mergeCell ref="M10:O10"/>
    <mergeCell ref="P10:R10"/>
    <mergeCell ref="S10:U10"/>
    <mergeCell ref="T147:T150"/>
    <mergeCell ref="U147:U150"/>
    <mergeCell ref="U142:U146"/>
    <mergeCell ref="T142:T146"/>
    <mergeCell ref="R142:R146"/>
    <mergeCell ref="Q142:Q146"/>
    <mergeCell ref="O142:O146"/>
    <mergeCell ref="N147:N150"/>
    <mergeCell ref="N142:N146"/>
    <mergeCell ref="U152:U157"/>
    <mergeCell ref="T152:T157"/>
    <mergeCell ref="R152:R157"/>
    <mergeCell ref="Q152:Q157"/>
    <mergeCell ref="U126:U135"/>
    <mergeCell ref="V11:V24"/>
    <mergeCell ref="W11:W24"/>
    <mergeCell ref="X11:X24"/>
    <mergeCell ref="Y11:Y24"/>
    <mergeCell ref="Z11:Z24"/>
    <mergeCell ref="W51:W63"/>
    <mergeCell ref="V51:V63"/>
    <mergeCell ref="X51:X63"/>
    <mergeCell ref="Y51:Y63"/>
    <mergeCell ref="Z51:Z63"/>
    <mergeCell ref="AA51:AA63"/>
    <mergeCell ref="AB51:AB63"/>
    <mergeCell ref="AC51:AC63"/>
    <mergeCell ref="V25:V37"/>
    <mergeCell ref="W25:W37"/>
    <mergeCell ref="W38:W50"/>
    <mergeCell ref="V38:V50"/>
    <mergeCell ref="X38:X50"/>
    <mergeCell ref="Y38:Y50"/>
    <mergeCell ref="Z38:Z50"/>
    <mergeCell ref="AA38:AA50"/>
    <mergeCell ref="AB38:AB50"/>
    <mergeCell ref="X25:X37"/>
    <mergeCell ref="Y25:Y37"/>
    <mergeCell ref="Z25:Z37"/>
    <mergeCell ref="AA25:AA37"/>
    <mergeCell ref="AB25:AB37"/>
    <mergeCell ref="AC25:AC37"/>
    <mergeCell ref="W64:W76"/>
    <mergeCell ref="V64:V76"/>
    <mergeCell ref="X64:X76"/>
    <mergeCell ref="Y64:Y76"/>
    <mergeCell ref="Z64:Z76"/>
    <mergeCell ref="AA64:AA76"/>
    <mergeCell ref="AB64:AB76"/>
    <mergeCell ref="AC64:AC76"/>
    <mergeCell ref="V78:V87"/>
    <mergeCell ref="W78:W87"/>
    <mergeCell ref="X78:X87"/>
    <mergeCell ref="Y78:Y87"/>
    <mergeCell ref="Z78:Z87"/>
    <mergeCell ref="AA78:AA87"/>
    <mergeCell ref="AB78:AB87"/>
    <mergeCell ref="AC78:AC87"/>
    <mergeCell ref="W88:W97"/>
    <mergeCell ref="V88:V97"/>
    <mergeCell ref="X88:X97"/>
    <mergeCell ref="Y88:Y97"/>
    <mergeCell ref="Z88:Z97"/>
    <mergeCell ref="AA88:AA97"/>
    <mergeCell ref="AB88:AB97"/>
    <mergeCell ref="AC88:AC97"/>
    <mergeCell ref="W108:W116"/>
    <mergeCell ref="W98:W107"/>
    <mergeCell ref="V108:V116"/>
    <mergeCell ref="V98:V107"/>
    <mergeCell ref="X98:X107"/>
    <mergeCell ref="Y98:Y107"/>
    <mergeCell ref="Z98:Z107"/>
    <mergeCell ref="AA98:AA107"/>
    <mergeCell ref="AB98:AB107"/>
    <mergeCell ref="AC98:AC107"/>
    <mergeCell ref="X108:X116"/>
    <mergeCell ref="Y108:Y116"/>
    <mergeCell ref="Z108:Z116"/>
    <mergeCell ref="AA108:AA116"/>
    <mergeCell ref="AB108:AB116"/>
    <mergeCell ref="AC108:AC116"/>
    <mergeCell ref="W126:W135"/>
    <mergeCell ref="W117:W125"/>
    <mergeCell ref="V126:V135"/>
    <mergeCell ref="V117:V125"/>
    <mergeCell ref="X117:X125"/>
    <mergeCell ref="Y117:Y125"/>
    <mergeCell ref="Z117:Z125"/>
    <mergeCell ref="AA117:AA125"/>
    <mergeCell ref="AB117:AB125"/>
    <mergeCell ref="V164:V169"/>
    <mergeCell ref="W158:W163"/>
    <mergeCell ref="V158:V163"/>
    <mergeCell ref="W152:W157"/>
    <mergeCell ref="V152:V157"/>
    <mergeCell ref="AC152:AC157"/>
    <mergeCell ref="AC158:AC163"/>
    <mergeCell ref="AC164:AC169"/>
    <mergeCell ref="AC117:AC125"/>
    <mergeCell ref="X126:X135"/>
    <mergeCell ref="Y126:Y135"/>
    <mergeCell ref="Z126:Z135"/>
    <mergeCell ref="AA126:AA135"/>
    <mergeCell ref="AB126:AB135"/>
    <mergeCell ref="AC126:AC135"/>
    <mergeCell ref="W147:W150"/>
    <mergeCell ref="V147:V150"/>
    <mergeCell ref="V142:V146"/>
    <mergeCell ref="W142:W146"/>
    <mergeCell ref="W137:W141"/>
    <mergeCell ref="V137:V141"/>
    <mergeCell ref="X137:X141"/>
    <mergeCell ref="Y137:Y141"/>
    <mergeCell ref="Z137:Z141"/>
    <mergeCell ref="V176:V181"/>
    <mergeCell ref="W170:W175"/>
    <mergeCell ref="V170:V175"/>
    <mergeCell ref="X152:X157"/>
    <mergeCell ref="Y152:Y157"/>
    <mergeCell ref="Z152:Z157"/>
    <mergeCell ref="AA152:AA157"/>
    <mergeCell ref="AB152:AB157"/>
    <mergeCell ref="X158:X163"/>
    <mergeCell ref="Y158:Y163"/>
    <mergeCell ref="Z158:Z163"/>
    <mergeCell ref="AA158:AA163"/>
    <mergeCell ref="AB158:AB163"/>
    <mergeCell ref="X164:X169"/>
    <mergeCell ref="Y164:Y169"/>
    <mergeCell ref="Z164:Z169"/>
    <mergeCell ref="AA164:AA169"/>
    <mergeCell ref="AB164:AB169"/>
    <mergeCell ref="X170:X175"/>
    <mergeCell ref="Y170:Y175"/>
    <mergeCell ref="Z170:Z175"/>
    <mergeCell ref="AA170:AA175"/>
    <mergeCell ref="AB170:AB175"/>
    <mergeCell ref="W164:W169"/>
    <mergeCell ref="W176:W181"/>
    <mergeCell ref="AC142:AC146"/>
    <mergeCell ref="X147:X150"/>
    <mergeCell ref="Y147:Y150"/>
    <mergeCell ref="Z147:Z150"/>
    <mergeCell ref="AA147:AA150"/>
    <mergeCell ref="AB147:AB150"/>
    <mergeCell ref="AC147:AC150"/>
    <mergeCell ref="AA137:AA141"/>
    <mergeCell ref="AB137:AB141"/>
    <mergeCell ref="AC137:AC141"/>
    <mergeCell ref="X142:X146"/>
    <mergeCell ref="Y142:Y146"/>
    <mergeCell ref="Z142:Z146"/>
    <mergeCell ref="AA142:AA146"/>
    <mergeCell ref="AB142:AB146"/>
    <mergeCell ref="AC170:AC175"/>
    <mergeCell ref="X176:X181"/>
    <mergeCell ref="Y176:Y181"/>
    <mergeCell ref="Z176:Z181"/>
    <mergeCell ref="AA176:AA181"/>
    <mergeCell ref="AB176:AB181"/>
    <mergeCell ref="AC176:AC181"/>
    <mergeCell ref="AK38:AK50"/>
    <mergeCell ref="AD8:AN9"/>
    <mergeCell ref="V10:W10"/>
    <mergeCell ref="X10:Y10"/>
    <mergeCell ref="Z10:AA10"/>
    <mergeCell ref="AB10:AC10"/>
    <mergeCell ref="AJ10:AK10"/>
    <mergeCell ref="AH10:AI10"/>
    <mergeCell ref="AF10:AG10"/>
    <mergeCell ref="AD10:AE10"/>
    <mergeCell ref="V8:AC9"/>
    <mergeCell ref="AL10:AN10"/>
    <mergeCell ref="AD11:AD24"/>
    <mergeCell ref="AE11:AE24"/>
    <mergeCell ref="AF11:AF24"/>
    <mergeCell ref="AG11:AG24"/>
    <mergeCell ref="AH11:AH24"/>
    <mergeCell ref="AI11:AI24"/>
    <mergeCell ref="AJ11:AJ24"/>
    <mergeCell ref="AK11:AK24"/>
    <mergeCell ref="AA11:AA24"/>
    <mergeCell ref="AB11:AB24"/>
    <mergeCell ref="AC11:AC24"/>
    <mergeCell ref="AC38:AC50"/>
    <mergeCell ref="AL38:AL50"/>
    <mergeCell ref="AM38:AM50"/>
    <mergeCell ref="AN38:AN50"/>
    <mergeCell ref="AL11:AL24"/>
    <mergeCell ref="AM11:AM24"/>
    <mergeCell ref="AN11:AN24"/>
    <mergeCell ref="AD25:AD37"/>
    <mergeCell ref="AE25:AE37"/>
    <mergeCell ref="AF25:AF37"/>
    <mergeCell ref="AG25:AG37"/>
    <mergeCell ref="AH25:AH37"/>
    <mergeCell ref="AI25:AI37"/>
    <mergeCell ref="AJ25:AJ37"/>
    <mergeCell ref="AK25:AK37"/>
    <mergeCell ref="AL25:AL37"/>
    <mergeCell ref="AM25:AM37"/>
    <mergeCell ref="AN25:AN37"/>
    <mergeCell ref="AD38:AD50"/>
    <mergeCell ref="AE38:AE50"/>
    <mergeCell ref="AF38:AF50"/>
    <mergeCell ref="AG38:AG50"/>
    <mergeCell ref="AH38:AH50"/>
    <mergeCell ref="AI38:AI50"/>
    <mergeCell ref="AJ38:AJ50"/>
    <mergeCell ref="AM51:AM63"/>
    <mergeCell ref="AN51:AN63"/>
    <mergeCell ref="AD64:AD76"/>
    <mergeCell ref="AE64:AE76"/>
    <mergeCell ref="AF64:AF76"/>
    <mergeCell ref="AG64:AG76"/>
    <mergeCell ref="AH64:AH76"/>
    <mergeCell ref="AI64:AI76"/>
    <mergeCell ref="AJ64:AJ76"/>
    <mergeCell ref="AK64:AK76"/>
    <mergeCell ref="AL64:AL76"/>
    <mergeCell ref="AM64:AM76"/>
    <mergeCell ref="AN64:AN76"/>
    <mergeCell ref="AD51:AD63"/>
    <mergeCell ref="AE51:AE63"/>
    <mergeCell ref="AF51:AF63"/>
    <mergeCell ref="AG51:AG63"/>
    <mergeCell ref="AH51:AH63"/>
    <mergeCell ref="AI51:AI63"/>
    <mergeCell ref="AJ51:AJ63"/>
    <mergeCell ref="AK51:AK63"/>
    <mergeCell ref="AL51:AL63"/>
    <mergeCell ref="AM78:AM87"/>
    <mergeCell ref="AN78:AN87"/>
    <mergeCell ref="AD88:AD97"/>
    <mergeCell ref="AE88:AE97"/>
    <mergeCell ref="AF88:AF97"/>
    <mergeCell ref="AG88:AG97"/>
    <mergeCell ref="AH88:AH97"/>
    <mergeCell ref="AI88:AI97"/>
    <mergeCell ref="AJ88:AJ97"/>
    <mergeCell ref="AK88:AK97"/>
    <mergeCell ref="AL88:AL97"/>
    <mergeCell ref="AM88:AM97"/>
    <mergeCell ref="AN88:AN97"/>
    <mergeCell ref="AD78:AD87"/>
    <mergeCell ref="AE78:AE87"/>
    <mergeCell ref="AF78:AF87"/>
    <mergeCell ref="AG78:AG87"/>
    <mergeCell ref="AH78:AH87"/>
    <mergeCell ref="AI78:AI87"/>
    <mergeCell ref="AJ78:AJ87"/>
    <mergeCell ref="AK78:AK87"/>
    <mergeCell ref="AL78:AL87"/>
    <mergeCell ref="AM98:AM107"/>
    <mergeCell ref="AN98:AN107"/>
    <mergeCell ref="AD108:AD116"/>
    <mergeCell ref="AE108:AE116"/>
    <mergeCell ref="AF108:AF116"/>
    <mergeCell ref="AG108:AG116"/>
    <mergeCell ref="AH108:AH116"/>
    <mergeCell ref="AI108:AI116"/>
    <mergeCell ref="AJ108:AJ116"/>
    <mergeCell ref="AK108:AK116"/>
    <mergeCell ref="AL108:AL116"/>
    <mergeCell ref="AM108:AM116"/>
    <mergeCell ref="AN108:AN116"/>
    <mergeCell ref="AD98:AD107"/>
    <mergeCell ref="AE98:AE107"/>
    <mergeCell ref="AF98:AF107"/>
    <mergeCell ref="AG98:AG107"/>
    <mergeCell ref="AH98:AH107"/>
    <mergeCell ref="AI98:AI107"/>
    <mergeCell ref="AJ98:AJ107"/>
    <mergeCell ref="AK98:AK107"/>
    <mergeCell ref="AL98:AL107"/>
    <mergeCell ref="AM126:AM135"/>
    <mergeCell ref="AN126:AN135"/>
    <mergeCell ref="AD117:AD125"/>
    <mergeCell ref="AE117:AE125"/>
    <mergeCell ref="AF117:AF125"/>
    <mergeCell ref="AG117:AG125"/>
    <mergeCell ref="AH117:AH125"/>
    <mergeCell ref="AI117:AI125"/>
    <mergeCell ref="AJ117:AJ125"/>
    <mergeCell ref="AK117:AK125"/>
    <mergeCell ref="AL117:AL125"/>
    <mergeCell ref="AD126:AD135"/>
    <mergeCell ref="AE126:AE135"/>
    <mergeCell ref="AF126:AF135"/>
    <mergeCell ref="AG126:AG135"/>
    <mergeCell ref="AH126:AH135"/>
    <mergeCell ref="AI126:AI135"/>
    <mergeCell ref="AJ126:AJ135"/>
    <mergeCell ref="AK126:AK135"/>
    <mergeCell ref="AL126:AL135"/>
    <mergeCell ref="AD137:AD141"/>
    <mergeCell ref="AE137:AE141"/>
    <mergeCell ref="AF137:AF141"/>
    <mergeCell ref="AG137:AG141"/>
    <mergeCell ref="AH137:AH141"/>
    <mergeCell ref="AI137:AI141"/>
    <mergeCell ref="AJ137:AJ141"/>
    <mergeCell ref="AK137:AK141"/>
    <mergeCell ref="AL137:AL141"/>
    <mergeCell ref="AD142:AD146"/>
    <mergeCell ref="AE142:AE146"/>
    <mergeCell ref="AF142:AF146"/>
    <mergeCell ref="AG142:AG146"/>
    <mergeCell ref="AH142:AH146"/>
    <mergeCell ref="AI142:AI146"/>
    <mergeCell ref="AJ142:AJ146"/>
    <mergeCell ref="AK142:AK146"/>
    <mergeCell ref="AL142:AL146"/>
    <mergeCell ref="AD147:AD150"/>
    <mergeCell ref="AE147:AE150"/>
    <mergeCell ref="AF147:AF150"/>
    <mergeCell ref="AG147:AG150"/>
    <mergeCell ref="AH147:AH150"/>
    <mergeCell ref="AI147:AI150"/>
    <mergeCell ref="AJ147:AJ150"/>
    <mergeCell ref="AK147:AK150"/>
    <mergeCell ref="AL147:AL150"/>
    <mergeCell ref="AD152:AD157"/>
    <mergeCell ref="AE152:AE157"/>
    <mergeCell ref="AF152:AF157"/>
    <mergeCell ref="AG152:AG157"/>
    <mergeCell ref="AH152:AH157"/>
    <mergeCell ref="AI152:AI157"/>
    <mergeCell ref="AJ152:AJ157"/>
    <mergeCell ref="AK152:AK157"/>
    <mergeCell ref="AL152:AL157"/>
    <mergeCell ref="AD158:AD163"/>
    <mergeCell ref="AE158:AE163"/>
    <mergeCell ref="AF158:AF163"/>
    <mergeCell ref="AG158:AG163"/>
    <mergeCell ref="AH158:AH163"/>
    <mergeCell ref="AI158:AI163"/>
    <mergeCell ref="AJ158:AJ163"/>
    <mergeCell ref="AK158:AK163"/>
    <mergeCell ref="AL158:AL163"/>
    <mergeCell ref="AD164:AD169"/>
    <mergeCell ref="AE164:AE169"/>
    <mergeCell ref="AF164:AF169"/>
    <mergeCell ref="AG164:AG169"/>
    <mergeCell ref="AH164:AH169"/>
    <mergeCell ref="AI164:AI169"/>
    <mergeCell ref="AJ164:AJ169"/>
    <mergeCell ref="AK164:AK169"/>
    <mergeCell ref="AL164:AL169"/>
    <mergeCell ref="AM176:AM181"/>
    <mergeCell ref="AN176:AN181"/>
    <mergeCell ref="AD170:AD175"/>
    <mergeCell ref="AE170:AE175"/>
    <mergeCell ref="AF170:AF175"/>
    <mergeCell ref="AG170:AG175"/>
    <mergeCell ref="AH170:AH175"/>
    <mergeCell ref="AI170:AI175"/>
    <mergeCell ref="AJ170:AJ175"/>
    <mergeCell ref="AK170:AK175"/>
    <mergeCell ref="AL170:AL175"/>
    <mergeCell ref="AD176:AD181"/>
    <mergeCell ref="AE176:AE181"/>
    <mergeCell ref="AF176:AF181"/>
    <mergeCell ref="AG176:AG181"/>
    <mergeCell ref="AH176:AH181"/>
    <mergeCell ref="AI176:AI181"/>
    <mergeCell ref="AJ176:AJ181"/>
    <mergeCell ref="AK176:AK181"/>
    <mergeCell ref="AL176:AL181"/>
    <mergeCell ref="AS8:BC9"/>
    <mergeCell ref="BB10:BC10"/>
    <mergeCell ref="AV10:AW10"/>
    <mergeCell ref="AX10:AY10"/>
    <mergeCell ref="AZ10:BA10"/>
    <mergeCell ref="BD8:BG9"/>
    <mergeCell ref="BH8:BR9"/>
    <mergeCell ref="BP10:BR10"/>
    <mergeCell ref="AM170:AM175"/>
    <mergeCell ref="AN170:AN175"/>
    <mergeCell ref="AM158:AM163"/>
    <mergeCell ref="AN158:AN163"/>
    <mergeCell ref="AM164:AM169"/>
    <mergeCell ref="AN164:AN169"/>
    <mergeCell ref="AM147:AM150"/>
    <mergeCell ref="AN147:AN150"/>
    <mergeCell ref="AM152:AM157"/>
    <mergeCell ref="AN152:AN157"/>
    <mergeCell ref="AM137:AM141"/>
    <mergeCell ref="AN137:AN141"/>
    <mergeCell ref="AM142:AM146"/>
    <mergeCell ref="AN142:AN146"/>
    <mergeCell ref="AM117:AM125"/>
    <mergeCell ref="AN117:AN125"/>
  </mergeCells>
  <conditionalFormatting sqref="BR1:BR1048576">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T179"/>
  <sheetViews>
    <sheetView topLeftCell="D7" workbookViewId="0">
      <pane ySplit="4" topLeftCell="A127" activePane="bottomLeft" state="frozen"/>
      <selection activeCell="A7" sqref="A7"/>
      <selection pane="bottomLeft" activeCell="X129" sqref="X129:X150"/>
    </sheetView>
  </sheetViews>
  <sheetFormatPr baseColWidth="10" defaultRowHeight="26" x14ac:dyDescent="0"/>
  <cols>
    <col min="1" max="1" width="2.42578125" style="2" customWidth="1"/>
    <col min="2" max="2" width="10.7109375" style="2"/>
    <col min="3" max="3" width="18.85546875" style="2" customWidth="1"/>
    <col min="4" max="4" width="11" style="2" customWidth="1"/>
    <col min="5" max="5" width="19.7109375" style="2" customWidth="1"/>
    <col min="6" max="6" width="20.85546875" style="2" customWidth="1"/>
    <col min="7" max="7" width="10.7109375" style="2"/>
    <col min="8" max="8" width="13.5703125" style="2" customWidth="1"/>
    <col min="9" max="9" width="6.7109375" style="201" hidden="1" customWidth="1"/>
    <col min="10" max="10" width="10.7109375" style="2"/>
    <col min="11" max="12" width="6.7109375" style="201" hidden="1" customWidth="1"/>
    <col min="13" max="13" width="10.7109375" style="2"/>
    <col min="14" max="15" width="6.7109375" style="201" hidden="1" customWidth="1"/>
    <col min="16" max="16" width="10.7109375" style="2"/>
    <col min="17" max="18" width="6.7109375" style="201" hidden="1" customWidth="1"/>
    <col min="19" max="19" width="10.7109375" style="2"/>
    <col min="20" max="21" width="6.7109375" style="201" hidden="1" customWidth="1"/>
    <col min="22" max="22" width="12.7109375" style="201" customWidth="1"/>
    <col min="23" max="23" width="6.7109375" style="201" hidden="1" customWidth="1"/>
    <col min="24" max="24" width="12.7109375" style="201" customWidth="1"/>
    <col min="25" max="25" width="6.7109375" style="201" hidden="1" customWidth="1"/>
    <col min="26" max="26" width="12.7109375" style="201" customWidth="1"/>
    <col min="27" max="27" width="6.7109375" style="201" hidden="1" customWidth="1"/>
    <col min="28" max="28" width="12.7109375" style="201" customWidth="1"/>
    <col min="29" max="29" width="6.7109375" style="201" hidden="1" customWidth="1"/>
    <col min="30" max="30" width="10.7109375" style="201" customWidth="1"/>
    <col min="31" max="31" width="6.7109375" style="201" hidden="1" customWidth="1"/>
    <col min="32" max="32" width="10.7109375" style="201" customWidth="1"/>
    <col min="33" max="33" width="6.7109375" style="201" hidden="1" customWidth="1"/>
    <col min="34" max="34" width="10.7109375" style="201" customWidth="1"/>
    <col min="35" max="35" width="6.7109375" style="201" hidden="1" customWidth="1"/>
    <col min="36" max="36" width="10.7109375" style="201" customWidth="1"/>
    <col min="37" max="37" width="6.7109375" style="201" hidden="1" customWidth="1"/>
    <col min="38" max="38" width="12.7109375" style="201" customWidth="1"/>
    <col min="39" max="39" width="6.7109375" style="201" customWidth="1"/>
    <col min="40" max="40" width="8.7109375" style="201" customWidth="1"/>
    <col min="41" max="41" width="10.7109375" style="2"/>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640" customWidth="1"/>
    <col min="71" max="73" width="16.28515625" style="2" customWidth="1"/>
    <col min="74" max="74" width="14.7109375" style="201" customWidth="1"/>
    <col min="75" max="75" width="14.7109375" style="2" customWidth="1"/>
    <col min="76" max="78" width="16.28515625" style="2" customWidth="1"/>
    <col min="79" max="79" width="14.7109375" style="201" customWidth="1"/>
    <col min="80" max="80" width="14.7109375" style="2" customWidth="1"/>
    <col min="81" max="83" width="16.28515625" style="2" customWidth="1"/>
    <col min="84" max="84" width="14.7109375" style="201" customWidth="1"/>
    <col min="85" max="85" width="14.7109375" style="2" customWidth="1"/>
    <col min="86" max="88" width="16.28515625" style="2" customWidth="1"/>
    <col min="89" max="89" width="14.7109375" style="201" customWidth="1"/>
    <col min="90" max="90" width="14.7109375" style="2" customWidth="1"/>
    <col min="91" max="93" width="16.28515625" style="201" customWidth="1"/>
    <col min="94" max="94" width="14.7109375" style="201" customWidth="1"/>
    <col min="95" max="95" width="14.7109375" style="2" customWidth="1"/>
    <col min="96" max="96" width="30.7109375" style="2" customWidth="1"/>
    <col min="97" max="97" width="21.28515625" style="2" customWidth="1"/>
    <col min="98" max="98" width="20.7109375" style="2" customWidth="1"/>
    <col min="99" max="16384" width="10.7109375" style="2"/>
  </cols>
  <sheetData>
    <row r="1" spans="2:9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629"/>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2:9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629"/>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2:98" ht="15">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ht="15">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ht="15">
      <c r="B5" s="918" t="s">
        <v>21</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05"/>
      <c r="J6" s="3"/>
      <c r="K6" s="305"/>
      <c r="L6" s="305"/>
      <c r="M6" s="3"/>
      <c r="N6" s="305"/>
      <c r="O6" s="305"/>
      <c r="P6" s="3"/>
      <c r="Q6" s="305"/>
      <c r="R6" s="305"/>
      <c r="S6" s="3"/>
      <c r="T6" s="305"/>
      <c r="U6" s="305"/>
      <c r="V6" s="305"/>
      <c r="W6" s="305"/>
      <c r="X6" s="305"/>
      <c r="Y6" s="305"/>
      <c r="Z6" s="305"/>
      <c r="AA6" s="305"/>
      <c r="AB6" s="305"/>
      <c r="AC6" s="305"/>
      <c r="AD6" s="305"/>
      <c r="AE6" s="305"/>
      <c r="AF6" s="305"/>
      <c r="AG6" s="305"/>
      <c r="AH6" s="305"/>
      <c r="AI6" s="305"/>
      <c r="AJ6" s="305"/>
      <c r="AK6" s="305"/>
      <c r="AL6" s="305"/>
      <c r="AM6" s="305"/>
      <c r="AN6" s="305"/>
      <c r="AO6" s="3"/>
      <c r="AP6" s="3"/>
      <c r="AQ6" s="3"/>
      <c r="AR6" s="3"/>
      <c r="AS6" s="3"/>
      <c r="AT6" s="3"/>
      <c r="AU6" s="3"/>
      <c r="AV6" s="3"/>
      <c r="AW6" s="305"/>
      <c r="AX6" s="3"/>
      <c r="AY6" s="305"/>
      <c r="AZ6" s="3"/>
      <c r="BA6" s="305"/>
      <c r="BB6" s="3"/>
      <c r="BC6" s="305"/>
      <c r="BD6" s="305"/>
      <c r="BE6" s="305"/>
      <c r="BF6" s="305"/>
      <c r="BG6" s="305"/>
      <c r="BH6" s="305"/>
      <c r="BI6" s="305"/>
      <c r="BJ6" s="305"/>
      <c r="BK6" s="305"/>
      <c r="BL6" s="305"/>
      <c r="BM6" s="305"/>
      <c r="BN6" s="305"/>
      <c r="BO6" s="305"/>
      <c r="BP6" s="305"/>
      <c r="BQ6" s="305"/>
      <c r="BR6" s="630"/>
      <c r="BS6" s="3"/>
      <c r="BT6" s="3"/>
      <c r="BU6" s="3"/>
      <c r="BV6" s="305"/>
      <c r="BW6" s="3"/>
      <c r="BX6" s="3"/>
      <c r="BY6" s="3"/>
      <c r="BZ6" s="3"/>
      <c r="CA6" s="305"/>
      <c r="CB6" s="3"/>
      <c r="CC6" s="3"/>
      <c r="CD6" s="3"/>
      <c r="CE6" s="3"/>
      <c r="CF6" s="305"/>
      <c r="CG6" s="3"/>
      <c r="CH6" s="3"/>
      <c r="CI6" s="3"/>
      <c r="CJ6" s="3"/>
      <c r="CK6" s="305"/>
      <c r="CL6" s="3"/>
      <c r="CM6" s="305"/>
      <c r="CN6" s="305"/>
      <c r="CO6" s="305"/>
      <c r="CP6" s="305"/>
      <c r="CQ6" s="3"/>
      <c r="CR6" s="3"/>
      <c r="CS6" s="3"/>
      <c r="CT6" s="3"/>
    </row>
    <row r="7" spans="2:98" ht="14.25" customHeight="1" thickBot="1">
      <c r="B7" s="4"/>
      <c r="C7" s="4"/>
      <c r="D7" s="5"/>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631"/>
      <c r="BS7" s="8"/>
      <c r="BT7" s="8"/>
      <c r="BU7" s="4"/>
      <c r="BV7" s="4"/>
      <c r="BW7" s="4"/>
      <c r="BX7" s="8"/>
      <c r="BY7" s="8"/>
      <c r="BZ7" s="8"/>
      <c r="CA7" s="8"/>
      <c r="CB7" s="4"/>
      <c r="CC7" s="8"/>
      <c r="CD7" s="8"/>
      <c r="CE7" s="8"/>
      <c r="CF7" s="8"/>
      <c r="CG7" s="4"/>
      <c r="CH7" s="8"/>
      <c r="CI7" s="8"/>
      <c r="CJ7" s="8"/>
      <c r="CK7" s="8"/>
      <c r="CL7" s="4"/>
      <c r="CM7" s="4"/>
      <c r="CN7" s="4"/>
      <c r="CO7" s="4"/>
      <c r="CP7" s="4"/>
      <c r="CQ7" s="4"/>
      <c r="CR7" s="4"/>
      <c r="CS7" s="4"/>
    </row>
    <row r="8" spans="2:98" ht="15" customHeight="1" thickBot="1">
      <c r="B8" s="919" t="s">
        <v>7</v>
      </c>
      <c r="C8" s="919" t="s">
        <v>12</v>
      </c>
      <c r="D8" s="919" t="s">
        <v>7</v>
      </c>
      <c r="E8" s="919" t="s">
        <v>13</v>
      </c>
      <c r="F8" s="921" t="s">
        <v>8</v>
      </c>
      <c r="G8" s="759" t="s">
        <v>9</v>
      </c>
      <c r="H8" s="758" t="s">
        <v>1</v>
      </c>
      <c r="I8" s="921"/>
      <c r="J8" s="758" t="s">
        <v>1186</v>
      </c>
      <c r="K8" s="759"/>
      <c r="L8" s="759"/>
      <c r="M8" s="759"/>
      <c r="N8" s="759"/>
      <c r="O8" s="759"/>
      <c r="P8" s="759"/>
      <c r="Q8" s="759"/>
      <c r="R8" s="759"/>
      <c r="S8" s="759"/>
      <c r="T8" s="759"/>
      <c r="U8" s="766"/>
      <c r="V8" s="814" t="s">
        <v>1187</v>
      </c>
      <c r="W8" s="815"/>
      <c r="X8" s="815"/>
      <c r="Y8" s="815"/>
      <c r="Z8" s="815"/>
      <c r="AA8" s="815"/>
      <c r="AB8" s="815"/>
      <c r="AC8" s="816"/>
      <c r="AD8" s="805" t="s">
        <v>1188</v>
      </c>
      <c r="AE8" s="806"/>
      <c r="AF8" s="806"/>
      <c r="AG8" s="806"/>
      <c r="AH8" s="806"/>
      <c r="AI8" s="806"/>
      <c r="AJ8" s="806"/>
      <c r="AK8" s="806"/>
      <c r="AL8" s="806"/>
      <c r="AM8" s="806"/>
      <c r="AN8" s="807"/>
      <c r="AO8" s="765" t="s">
        <v>7</v>
      </c>
      <c r="AP8" s="924" t="s">
        <v>2</v>
      </c>
      <c r="AQ8" s="924" t="s">
        <v>10</v>
      </c>
      <c r="AR8" s="924" t="s">
        <v>14</v>
      </c>
      <c r="AS8" s="758" t="s">
        <v>3</v>
      </c>
      <c r="AT8" s="759"/>
      <c r="AU8" s="759"/>
      <c r="AV8" s="759"/>
      <c r="AW8" s="759"/>
      <c r="AX8" s="759"/>
      <c r="AY8" s="759"/>
      <c r="AZ8" s="759"/>
      <c r="BA8" s="759"/>
      <c r="BB8" s="759"/>
      <c r="BC8" s="766"/>
      <c r="BD8" s="765" t="s">
        <v>1187</v>
      </c>
      <c r="BE8" s="759"/>
      <c r="BF8" s="759"/>
      <c r="BG8" s="766"/>
      <c r="BH8" s="769" t="s">
        <v>1188</v>
      </c>
      <c r="BI8" s="770"/>
      <c r="BJ8" s="770"/>
      <c r="BK8" s="770"/>
      <c r="BL8" s="770"/>
      <c r="BM8" s="770"/>
      <c r="BN8" s="770"/>
      <c r="BO8" s="770"/>
      <c r="BP8" s="770"/>
      <c r="BQ8" s="770"/>
      <c r="BR8" s="771"/>
      <c r="BS8" s="1043" t="s">
        <v>1199</v>
      </c>
      <c r="BT8" s="926"/>
      <c r="BU8" s="926"/>
      <c r="BV8" s="926"/>
      <c r="BW8" s="926"/>
      <c r="BX8" s="926"/>
      <c r="BY8" s="926"/>
      <c r="BZ8" s="926"/>
      <c r="CA8" s="926"/>
      <c r="CB8" s="926"/>
      <c r="CC8" s="926"/>
      <c r="CD8" s="926"/>
      <c r="CE8" s="926"/>
      <c r="CF8" s="926"/>
      <c r="CG8" s="926"/>
      <c r="CH8" s="926"/>
      <c r="CI8" s="926"/>
      <c r="CJ8" s="926"/>
      <c r="CK8" s="926"/>
      <c r="CL8" s="926"/>
      <c r="CM8" s="1044"/>
      <c r="CN8" s="1044"/>
      <c r="CO8" s="1044"/>
      <c r="CP8" s="1044"/>
      <c r="CQ8" s="1045"/>
      <c r="CR8" s="999" t="s">
        <v>1216</v>
      </c>
      <c r="CS8" s="1046" t="s">
        <v>11</v>
      </c>
    </row>
    <row r="9" spans="2:98" ht="15" customHeight="1" thickBot="1">
      <c r="B9" s="920"/>
      <c r="C9" s="920"/>
      <c r="D9" s="920"/>
      <c r="E9" s="920"/>
      <c r="F9" s="922"/>
      <c r="G9" s="923"/>
      <c r="H9" s="931"/>
      <c r="I9" s="922"/>
      <c r="J9" s="931"/>
      <c r="K9" s="923"/>
      <c r="L9" s="923"/>
      <c r="M9" s="923"/>
      <c r="N9" s="923"/>
      <c r="O9" s="923"/>
      <c r="P9" s="923"/>
      <c r="Q9" s="923"/>
      <c r="R9" s="923"/>
      <c r="S9" s="923"/>
      <c r="T9" s="923"/>
      <c r="U9" s="927"/>
      <c r="V9" s="817"/>
      <c r="W9" s="818"/>
      <c r="X9" s="818"/>
      <c r="Y9" s="818"/>
      <c r="Z9" s="818"/>
      <c r="AA9" s="818"/>
      <c r="AB9" s="818"/>
      <c r="AC9" s="819"/>
      <c r="AD9" s="808"/>
      <c r="AE9" s="809"/>
      <c r="AF9" s="809"/>
      <c r="AG9" s="809"/>
      <c r="AH9" s="809"/>
      <c r="AI9" s="809"/>
      <c r="AJ9" s="809"/>
      <c r="AK9" s="809"/>
      <c r="AL9" s="809"/>
      <c r="AM9" s="809"/>
      <c r="AN9" s="810"/>
      <c r="AO9" s="1042"/>
      <c r="AP9" s="925"/>
      <c r="AQ9" s="925"/>
      <c r="AR9" s="925"/>
      <c r="AS9" s="760"/>
      <c r="AT9" s="761"/>
      <c r="AU9" s="761"/>
      <c r="AV9" s="761"/>
      <c r="AW9" s="761"/>
      <c r="AX9" s="761"/>
      <c r="AY9" s="761"/>
      <c r="AZ9" s="761"/>
      <c r="BA9" s="761"/>
      <c r="BB9" s="761"/>
      <c r="BC9" s="768"/>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1085" t="s">
        <v>931</v>
      </c>
      <c r="CN9" s="1086"/>
      <c r="CO9" s="1086"/>
      <c r="CP9" s="1086"/>
      <c r="CQ9" s="1087"/>
      <c r="CR9" s="1000"/>
      <c r="CS9" s="1047"/>
    </row>
    <row r="10" spans="2:98" ht="30" customHeight="1" thickBot="1">
      <c r="B10" s="1041"/>
      <c r="C10" s="1041"/>
      <c r="D10" s="920"/>
      <c r="E10" s="920"/>
      <c r="F10" s="922"/>
      <c r="G10" s="923"/>
      <c r="H10" s="932"/>
      <c r="I10" s="933"/>
      <c r="J10" s="762">
        <v>2016</v>
      </c>
      <c r="K10" s="763"/>
      <c r="L10" s="764"/>
      <c r="M10" s="762">
        <v>2017</v>
      </c>
      <c r="N10" s="763"/>
      <c r="O10" s="764"/>
      <c r="P10" s="762">
        <v>2018</v>
      </c>
      <c r="Q10" s="763"/>
      <c r="R10" s="764"/>
      <c r="S10" s="762">
        <v>2019</v>
      </c>
      <c r="T10" s="763"/>
      <c r="U10" s="1048"/>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1042"/>
      <c r="AP10" s="925"/>
      <c r="AQ10" s="925"/>
      <c r="AR10" s="925"/>
      <c r="AS10" s="31" t="s">
        <v>4</v>
      </c>
      <c r="AT10" s="31" t="s">
        <v>9</v>
      </c>
      <c r="AU10" s="31" t="s">
        <v>5</v>
      </c>
      <c r="AV10" s="762">
        <v>2016</v>
      </c>
      <c r="AW10" s="764"/>
      <c r="AX10" s="762">
        <v>2017</v>
      </c>
      <c r="AY10" s="764"/>
      <c r="AZ10" s="762">
        <v>2018</v>
      </c>
      <c r="BA10" s="764"/>
      <c r="BB10" s="762">
        <v>2019</v>
      </c>
      <c r="BC10" s="1048"/>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74" t="s">
        <v>1183</v>
      </c>
      <c r="BT10" s="375" t="s">
        <v>1184</v>
      </c>
      <c r="BU10" s="375" t="s">
        <v>1185</v>
      </c>
      <c r="BV10" s="370" t="s">
        <v>1189</v>
      </c>
      <c r="BW10" s="376" t="s">
        <v>1190</v>
      </c>
      <c r="BX10" s="374" t="s">
        <v>1183</v>
      </c>
      <c r="BY10" s="375" t="s">
        <v>1184</v>
      </c>
      <c r="BZ10" s="375" t="s">
        <v>1185</v>
      </c>
      <c r="CA10" s="370" t="s">
        <v>1189</v>
      </c>
      <c r="CB10" s="376" t="s">
        <v>1190</v>
      </c>
      <c r="CC10" s="374" t="s">
        <v>1183</v>
      </c>
      <c r="CD10" s="375" t="s">
        <v>1184</v>
      </c>
      <c r="CE10" s="375" t="s">
        <v>1185</v>
      </c>
      <c r="CF10" s="370" t="s">
        <v>1189</v>
      </c>
      <c r="CG10" s="376" t="s">
        <v>1190</v>
      </c>
      <c r="CH10" s="374" t="s">
        <v>1183</v>
      </c>
      <c r="CI10" s="375" t="s">
        <v>1184</v>
      </c>
      <c r="CJ10" s="375" t="s">
        <v>1185</v>
      </c>
      <c r="CK10" s="370" t="s">
        <v>1189</v>
      </c>
      <c r="CL10" s="376" t="s">
        <v>1190</v>
      </c>
      <c r="CM10" s="374" t="s">
        <v>1183</v>
      </c>
      <c r="CN10" s="375" t="s">
        <v>1184</v>
      </c>
      <c r="CO10" s="375" t="s">
        <v>1185</v>
      </c>
      <c r="CP10" s="370" t="s">
        <v>1189</v>
      </c>
      <c r="CQ10" s="376" t="s">
        <v>1190</v>
      </c>
      <c r="CR10" s="1001"/>
      <c r="CS10" s="931"/>
      <c r="CT10" s="33" t="s">
        <v>6</v>
      </c>
    </row>
    <row r="11" spans="2:98" ht="30" customHeight="1">
      <c r="B11" s="993">
        <f>+RESUMEN!J38</f>
        <v>0.63438735130626323</v>
      </c>
      <c r="C11" s="1002" t="s">
        <v>688</v>
      </c>
      <c r="D11" s="1014">
        <f>+RESUMEN!J39</f>
        <v>0.60141152525825148</v>
      </c>
      <c r="E11" s="946" t="s">
        <v>307</v>
      </c>
      <c r="F11" s="977" t="s">
        <v>304</v>
      </c>
      <c r="G11" s="1034">
        <v>1.2999999999999999E-2</v>
      </c>
      <c r="H11" s="1034">
        <v>1.2E-2</v>
      </c>
      <c r="I11" s="1039">
        <f>+H11-G11</f>
        <v>-9.9999999999999915E-4</v>
      </c>
      <c r="J11" s="1034">
        <v>1.2999999999999999E-2</v>
      </c>
      <c r="K11" s="1039">
        <f>+J11-G11</f>
        <v>0</v>
      </c>
      <c r="L11" s="1034"/>
      <c r="M11" s="1034">
        <v>1.2999999999999999E-2</v>
      </c>
      <c r="N11" s="1039">
        <f>+M11-J11</f>
        <v>0</v>
      </c>
      <c r="O11" s="1034"/>
      <c r="P11" s="1034">
        <v>1.2999999999999999E-2</v>
      </c>
      <c r="Q11" s="1039">
        <f>+P11-M11</f>
        <v>0</v>
      </c>
      <c r="R11" s="1034"/>
      <c r="S11" s="1034">
        <v>1.2E-2</v>
      </c>
      <c r="T11" s="1039">
        <f>+S11-P11</f>
        <v>-9.9999999999999915E-4</v>
      </c>
      <c r="U11" s="1053"/>
      <c r="V11" s="1037">
        <v>1.2E-2</v>
      </c>
      <c r="W11" s="1039">
        <f>+IF(V11=0,0,V11-G11)</f>
        <v>-9.9999999999999915E-4</v>
      </c>
      <c r="X11" s="1034">
        <v>1.4E-2</v>
      </c>
      <c r="Y11" s="1039">
        <f>+IF(X11=0,0,X11-V11)</f>
        <v>2E-3</v>
      </c>
      <c r="Z11" s="1034"/>
      <c r="AA11" s="1039">
        <f>+IF(Z11=0,0,Z11-X11)</f>
        <v>0</v>
      </c>
      <c r="AB11" s="1049"/>
      <c r="AC11" s="1051">
        <f>+IF(AB11=0,0,AB11-Z11)</f>
        <v>0</v>
      </c>
      <c r="AD11" s="1019" t="str">
        <f>+IF(K11=0," -",W11/K11)</f>
        <v xml:space="preserve"> -</v>
      </c>
      <c r="AE11" s="1018" t="str">
        <f>+IF(K11=0," -",IF(AD11&gt;100%,100%,AD11))</f>
        <v xml:space="preserve"> -</v>
      </c>
      <c r="AF11" s="1017" t="str">
        <f>+IF(N11=0," -",Y11/N11)</f>
        <v xml:space="preserve"> -</v>
      </c>
      <c r="AG11" s="1018" t="str">
        <f>+IF(N11=0," -",IF(AF11&gt;100%,100%,AF11))</f>
        <v xml:space="preserve"> -</v>
      </c>
      <c r="AH11" s="1017" t="str">
        <f>+IF(Q11=0," -",AA11/Q11)</f>
        <v xml:space="preserve"> -</v>
      </c>
      <c r="AI11" s="1018" t="str">
        <f>+IF(Q11=0," -",IF(AH11&gt;100%,100%,AH11))</f>
        <v xml:space="preserve"> -</v>
      </c>
      <c r="AJ11" s="1017">
        <f>+IF(T11=0," -",AC11/T11)</f>
        <v>0</v>
      </c>
      <c r="AK11" s="1018">
        <f>+IF(T11=0," -",IF(AJ11&gt;100%,100%,AJ11))</f>
        <v>0</v>
      </c>
      <c r="AL11" s="1017">
        <f>+SUM(AC11,AA11,Y11,W11)/I11</f>
        <v>-1.0000000000000018</v>
      </c>
      <c r="AM11" s="1018">
        <f>+IF(AL11&gt;100%,100%,IF(AL11&lt;0%,0%,AL11))</f>
        <v>0</v>
      </c>
      <c r="AN11" s="1055"/>
      <c r="AO11" s="952">
        <f>+RESUMEN!J40</f>
        <v>0.79166666666666663</v>
      </c>
      <c r="AP11" s="941" t="s">
        <v>296</v>
      </c>
      <c r="AQ11" s="120" t="s">
        <v>243</v>
      </c>
      <c r="AR11" s="38">
        <v>2210713</v>
      </c>
      <c r="AS11" s="26" t="s">
        <v>1403</v>
      </c>
      <c r="AT11" s="39">
        <v>9</v>
      </c>
      <c r="AU11" s="90">
        <v>16</v>
      </c>
      <c r="AV11" s="90">
        <v>4</v>
      </c>
      <c r="AW11" s="412">
        <f>+AV11/AU11</f>
        <v>0.25</v>
      </c>
      <c r="AX11" s="90">
        <v>4</v>
      </c>
      <c r="AY11" s="412">
        <f>+AX11/AU11</f>
        <v>0.25</v>
      </c>
      <c r="AZ11" s="90">
        <v>4</v>
      </c>
      <c r="BA11" s="414">
        <f>+AZ11/AU11</f>
        <v>0.25</v>
      </c>
      <c r="BB11" s="46">
        <v>4</v>
      </c>
      <c r="BC11" s="414">
        <f>+BB11/AU11</f>
        <v>0.25</v>
      </c>
      <c r="BD11" s="52">
        <v>8</v>
      </c>
      <c r="BE11" s="53">
        <v>4</v>
      </c>
      <c r="BF11" s="53">
        <v>2</v>
      </c>
      <c r="BG11" s="341">
        <v>0</v>
      </c>
      <c r="BH11" s="329">
        <f>IF(AV11=0," -",BD11/AV11)</f>
        <v>2</v>
      </c>
      <c r="BI11" s="452">
        <f>IF(AV11=0," -",IF(BH11&gt;100%,100%,BH11))</f>
        <v>1</v>
      </c>
      <c r="BJ11" s="330">
        <f>IF(AX11=0," -",BE11/AX11)</f>
        <v>1</v>
      </c>
      <c r="BK11" s="452">
        <f>IF(AX11=0," -",IF(BJ11&gt;100%,100%,BJ11))</f>
        <v>1</v>
      </c>
      <c r="BL11" s="330">
        <f>IF(AZ11=0," -",BF11/AZ11)</f>
        <v>0.5</v>
      </c>
      <c r="BM11" s="452">
        <f>IF(AZ11=0," -",IF(BL11&gt;100%,100%,BL11))</f>
        <v>0.5</v>
      </c>
      <c r="BN11" s="330">
        <f>IF(BB11=0," -",BG11/BB11)</f>
        <v>0</v>
      </c>
      <c r="BO11" s="452">
        <f>IF(BB11=0," -",IF(BN11&gt;100%,100%,BN11))</f>
        <v>0</v>
      </c>
      <c r="BP11" s="656">
        <f>+SUM(BD11:BG11)/AU11</f>
        <v>0.875</v>
      </c>
      <c r="BQ11" s="651">
        <f>+IF(BP11&gt;100%,100%,BP11)</f>
        <v>0.875</v>
      </c>
      <c r="BR11" s="641">
        <f>+BQ11</f>
        <v>0.875</v>
      </c>
      <c r="BS11" s="61">
        <v>188000</v>
      </c>
      <c r="BT11" s="59">
        <v>18535</v>
      </c>
      <c r="BU11" s="59">
        <v>0</v>
      </c>
      <c r="BV11" s="145">
        <f>IF(BS11=0," -",BT11/BS11)</f>
        <v>9.8590425531914896E-2</v>
      </c>
      <c r="BW11" s="377" t="str">
        <f>IF(BU11=0," -",IF(BT11=0,100%,BU11/BT11))</f>
        <v xml:space="preserve"> -</v>
      </c>
      <c r="BX11" s="61">
        <v>0</v>
      </c>
      <c r="BY11" s="59">
        <v>0</v>
      </c>
      <c r="BZ11" s="59">
        <v>0</v>
      </c>
      <c r="CA11" s="145" t="str">
        <f>IF(BX11=0," -",BY11/BX11)</f>
        <v xml:space="preserve"> -</v>
      </c>
      <c r="CB11" s="377" t="str">
        <f>IF(BZ11=0," -",IF(BY11=0,100%,BZ11/BY11))</f>
        <v xml:space="preserve"> -</v>
      </c>
      <c r="CC11" s="58">
        <v>119000</v>
      </c>
      <c r="CD11" s="59">
        <v>118520</v>
      </c>
      <c r="CE11" s="59">
        <v>33480</v>
      </c>
      <c r="CF11" s="145">
        <f>IF(CC11=0," -",CD11/CC11)</f>
        <v>0.99596638655462189</v>
      </c>
      <c r="CG11" s="377">
        <f>IF(CE11=0," -",IF(CD11=0,100%,CE11/CD11))</f>
        <v>0.28248396895038813</v>
      </c>
      <c r="CH11" s="61">
        <v>40000</v>
      </c>
      <c r="CI11" s="59">
        <v>0</v>
      </c>
      <c r="CJ11" s="59">
        <v>0</v>
      </c>
      <c r="CK11" s="145">
        <f>IF(CH11=0," -",CI11/CH11)</f>
        <v>0</v>
      </c>
      <c r="CL11" s="377" t="str">
        <f>IF(CJ11=0," -",IF(CI11=0,100%,CJ11/CI11))</f>
        <v xml:space="preserve"> -</v>
      </c>
      <c r="CM11" s="515">
        <f t="shared" ref="CM11:CO12" si="0">+BS11+BX11+CC11+CH11</f>
        <v>347000</v>
      </c>
      <c r="CN11" s="516">
        <f t="shared" si="0"/>
        <v>137055</v>
      </c>
      <c r="CO11" s="516">
        <f t="shared" si="0"/>
        <v>33480</v>
      </c>
      <c r="CP11" s="506">
        <f>IF(CM11=0," -",CN11/CM11)</f>
        <v>0.39497118155619598</v>
      </c>
      <c r="CQ11" s="377">
        <f>IF(CO11=0," -",IF(CN11=0,100%,CO11/CN11))</f>
        <v>0.24428149283134509</v>
      </c>
      <c r="CR11" s="590" t="s">
        <v>1404</v>
      </c>
      <c r="CS11" s="98" t="s">
        <v>1395</v>
      </c>
      <c r="CT11" s="101" t="s">
        <v>1965</v>
      </c>
    </row>
    <row r="12" spans="2:98" ht="30" customHeight="1">
      <c r="B12" s="994"/>
      <c r="C12" s="991"/>
      <c r="D12" s="1015"/>
      <c r="E12" s="947"/>
      <c r="F12" s="978"/>
      <c r="G12" s="883"/>
      <c r="H12" s="883"/>
      <c r="I12" s="1040"/>
      <c r="J12" s="883"/>
      <c r="K12" s="1040"/>
      <c r="L12" s="883"/>
      <c r="M12" s="883"/>
      <c r="N12" s="1040"/>
      <c r="O12" s="883"/>
      <c r="P12" s="883"/>
      <c r="Q12" s="1040"/>
      <c r="R12" s="883"/>
      <c r="S12" s="883"/>
      <c r="T12" s="1040"/>
      <c r="U12" s="1054"/>
      <c r="V12" s="1038"/>
      <c r="W12" s="1040"/>
      <c r="X12" s="883"/>
      <c r="Y12" s="1040"/>
      <c r="Z12" s="883"/>
      <c r="AA12" s="1040"/>
      <c r="AB12" s="1050"/>
      <c r="AC12" s="1052"/>
      <c r="AD12" s="1020"/>
      <c r="AE12" s="790"/>
      <c r="AF12" s="798"/>
      <c r="AG12" s="790"/>
      <c r="AH12" s="798"/>
      <c r="AI12" s="790"/>
      <c r="AJ12" s="798"/>
      <c r="AK12" s="790"/>
      <c r="AL12" s="798"/>
      <c r="AM12" s="790"/>
      <c r="AN12" s="1056"/>
      <c r="AO12" s="950"/>
      <c r="AP12" s="939"/>
      <c r="AQ12" s="236" t="s">
        <v>244</v>
      </c>
      <c r="AR12" s="231">
        <v>2210713</v>
      </c>
      <c r="AS12" s="27" t="s">
        <v>1405</v>
      </c>
      <c r="AT12" s="40">
        <v>321</v>
      </c>
      <c r="AU12" s="60">
        <v>500</v>
      </c>
      <c r="AV12" s="60">
        <v>500</v>
      </c>
      <c r="AW12" s="413">
        <v>0.25</v>
      </c>
      <c r="AX12" s="60">
        <v>500</v>
      </c>
      <c r="AY12" s="413">
        <v>0.25</v>
      </c>
      <c r="AZ12" s="60">
        <v>500</v>
      </c>
      <c r="BA12" s="415">
        <v>0.25</v>
      </c>
      <c r="BB12" s="47">
        <v>500</v>
      </c>
      <c r="BC12" s="415">
        <v>0.25</v>
      </c>
      <c r="BD12" s="54">
        <v>5346</v>
      </c>
      <c r="BE12" s="55">
        <v>272</v>
      </c>
      <c r="BF12" s="55">
        <v>552</v>
      </c>
      <c r="BG12" s="342">
        <v>0</v>
      </c>
      <c r="BH12" s="333">
        <f t="shared" ref="BH12:BH75" si="1">IF(AV12=0," -",BD12/AV12)</f>
        <v>10.692</v>
      </c>
      <c r="BI12" s="453">
        <f t="shared" ref="BI12:BI75" si="2">IF(AV12=0," -",IF(BH12&gt;100%,100%,BH12))</f>
        <v>1</v>
      </c>
      <c r="BJ12" s="334">
        <f t="shared" ref="BJ12:BJ75" si="3">IF(AX12=0," -",BE12/AX12)</f>
        <v>0.54400000000000004</v>
      </c>
      <c r="BK12" s="453">
        <f t="shared" ref="BK12:BK75" si="4">IF(AX12=0," -",IF(BJ12&gt;100%,100%,BJ12))</f>
        <v>0.54400000000000004</v>
      </c>
      <c r="BL12" s="334">
        <f t="shared" ref="BL12:BL75" si="5">IF(AZ12=0," -",BF12/AZ12)</f>
        <v>1.1040000000000001</v>
      </c>
      <c r="BM12" s="453">
        <f t="shared" ref="BM12:BM75" si="6">IF(AZ12=0," -",IF(BL12&gt;100%,100%,BL12))</f>
        <v>1</v>
      </c>
      <c r="BN12" s="334">
        <f t="shared" ref="BN12:BN75" si="7">IF(BB12=0," -",BG12/BB12)</f>
        <v>0</v>
      </c>
      <c r="BO12" s="453">
        <f t="shared" ref="BO12:BO75" si="8">IF(BB12=0," -",IF(BN12&gt;100%,100%,BN12))</f>
        <v>0</v>
      </c>
      <c r="BP12" s="657">
        <f t="shared" ref="BP12:BP74" si="9">+AVERAGE(BD12:BG12)/AU12</f>
        <v>3.085</v>
      </c>
      <c r="BQ12" s="652">
        <f t="shared" ref="BQ12:BQ75" si="10">+IF(BP12&gt;100%,100%,BP12)</f>
        <v>1</v>
      </c>
      <c r="BR12" s="642">
        <f t="shared" ref="BR12:BR75" si="11">+BQ12</f>
        <v>1</v>
      </c>
      <c r="BS12" s="55">
        <v>433000</v>
      </c>
      <c r="BT12" s="60">
        <v>350000</v>
      </c>
      <c r="BU12" s="60">
        <v>0</v>
      </c>
      <c r="BV12" s="125">
        <f>IF(BS12=0," -",BT12/BS12)</f>
        <v>0.80831408775981528</v>
      </c>
      <c r="BW12" s="378" t="str">
        <f>IF(BU12=0," -",IF(BT12=0,100%,BU12/BT12))</f>
        <v xml:space="preserve"> -</v>
      </c>
      <c r="BX12" s="55">
        <v>889885</v>
      </c>
      <c r="BY12" s="60">
        <v>882733</v>
      </c>
      <c r="BZ12" s="60">
        <v>0</v>
      </c>
      <c r="CA12" s="125">
        <f>IF(BX12=0," -",BY12/BX12)</f>
        <v>0.99196300645589042</v>
      </c>
      <c r="CB12" s="378" t="str">
        <f>IF(BZ12=0," -",IF(BY12=0,100%,BZ12/BY12))</f>
        <v xml:space="preserve"> -</v>
      </c>
      <c r="CC12" s="54">
        <v>1264009</v>
      </c>
      <c r="CD12" s="60">
        <v>1261022</v>
      </c>
      <c r="CE12" s="60">
        <v>374406</v>
      </c>
      <c r="CF12" s="125">
        <f>IF(CC12=0," -",CD12/CC12)</f>
        <v>0.99763688391459238</v>
      </c>
      <c r="CG12" s="378">
        <f>IF(CE12=0," -",IF(CD12=0,100%,CE12/CD12))</f>
        <v>0.29690679464751607</v>
      </c>
      <c r="CH12" s="55">
        <v>646012</v>
      </c>
      <c r="CI12" s="60">
        <v>0</v>
      </c>
      <c r="CJ12" s="60">
        <v>0</v>
      </c>
      <c r="CK12" s="125">
        <f>IF(CH12=0," -",CI12/CH12)</f>
        <v>0</v>
      </c>
      <c r="CL12" s="378" t="str">
        <f>IF(CJ12=0," -",IF(CI12=0,100%,CJ12/CI12))</f>
        <v xml:space="preserve"> -</v>
      </c>
      <c r="CM12" s="517">
        <f t="shared" si="0"/>
        <v>3232906</v>
      </c>
      <c r="CN12" s="518">
        <f t="shared" si="0"/>
        <v>2493755</v>
      </c>
      <c r="CO12" s="518">
        <f t="shared" si="0"/>
        <v>374406</v>
      </c>
      <c r="CP12" s="504">
        <f>IF(CM12=0," -",CN12/CM12)</f>
        <v>0.77136638058761997</v>
      </c>
      <c r="CQ12" s="378">
        <f>IF(CO12=0," -",IF(CN12=0,100%,CO12/CN12))</f>
        <v>0.15013744333344695</v>
      </c>
      <c r="CR12" s="591" t="s">
        <v>1404</v>
      </c>
      <c r="CS12" s="99" t="s">
        <v>1395</v>
      </c>
      <c r="CT12" s="102" t="s">
        <v>1965</v>
      </c>
    </row>
    <row r="13" spans="2:98" ht="30" customHeight="1">
      <c r="B13" s="994"/>
      <c r="C13" s="991"/>
      <c r="D13" s="1015"/>
      <c r="E13" s="947"/>
      <c r="F13" s="978"/>
      <c r="G13" s="883"/>
      <c r="H13" s="883"/>
      <c r="I13" s="1040"/>
      <c r="J13" s="883"/>
      <c r="K13" s="1040"/>
      <c r="L13" s="883"/>
      <c r="M13" s="883"/>
      <c r="N13" s="1040"/>
      <c r="O13" s="883"/>
      <c r="P13" s="883"/>
      <c r="Q13" s="1040"/>
      <c r="R13" s="883"/>
      <c r="S13" s="883"/>
      <c r="T13" s="1040"/>
      <c r="U13" s="1054"/>
      <c r="V13" s="1038"/>
      <c r="W13" s="1040"/>
      <c r="X13" s="883"/>
      <c r="Y13" s="1040"/>
      <c r="Z13" s="883"/>
      <c r="AA13" s="1040"/>
      <c r="AB13" s="1050"/>
      <c r="AC13" s="1052"/>
      <c r="AD13" s="1020"/>
      <c r="AE13" s="790"/>
      <c r="AF13" s="798"/>
      <c r="AG13" s="790"/>
      <c r="AH13" s="798"/>
      <c r="AI13" s="790"/>
      <c r="AJ13" s="798"/>
      <c r="AK13" s="790"/>
      <c r="AL13" s="798"/>
      <c r="AM13" s="790"/>
      <c r="AN13" s="1056"/>
      <c r="AO13" s="950"/>
      <c r="AP13" s="939"/>
      <c r="AQ13" s="236" t="s">
        <v>245</v>
      </c>
      <c r="AR13" s="231">
        <v>2210092</v>
      </c>
      <c r="AS13" s="27" t="s">
        <v>1406</v>
      </c>
      <c r="AT13" s="43">
        <v>0.41</v>
      </c>
      <c r="AU13" s="85">
        <v>1</v>
      </c>
      <c r="AV13" s="85">
        <v>1</v>
      </c>
      <c r="AW13" s="413">
        <v>0.25</v>
      </c>
      <c r="AX13" s="85">
        <v>1</v>
      </c>
      <c r="AY13" s="413">
        <v>0.25</v>
      </c>
      <c r="AZ13" s="85">
        <v>1</v>
      </c>
      <c r="BA13" s="415">
        <v>0.25</v>
      </c>
      <c r="BB13" s="125">
        <v>1</v>
      </c>
      <c r="BC13" s="415">
        <v>0.25</v>
      </c>
      <c r="BD13" s="318">
        <v>0.5</v>
      </c>
      <c r="BE13" s="313">
        <v>1</v>
      </c>
      <c r="BF13" s="313">
        <v>1</v>
      </c>
      <c r="BG13" s="343">
        <v>0</v>
      </c>
      <c r="BH13" s="333">
        <f t="shared" si="1"/>
        <v>0.5</v>
      </c>
      <c r="BI13" s="453">
        <f t="shared" si="2"/>
        <v>0.5</v>
      </c>
      <c r="BJ13" s="334">
        <f t="shared" si="3"/>
        <v>1</v>
      </c>
      <c r="BK13" s="453">
        <f t="shared" si="4"/>
        <v>1</v>
      </c>
      <c r="BL13" s="334">
        <f t="shared" si="5"/>
        <v>1</v>
      </c>
      <c r="BM13" s="453">
        <f t="shared" si="6"/>
        <v>1</v>
      </c>
      <c r="BN13" s="334">
        <f t="shared" si="7"/>
        <v>0</v>
      </c>
      <c r="BO13" s="453">
        <f t="shared" si="8"/>
        <v>0</v>
      </c>
      <c r="BP13" s="657">
        <f t="shared" si="9"/>
        <v>0.625</v>
      </c>
      <c r="BQ13" s="652">
        <f t="shared" si="10"/>
        <v>0.625</v>
      </c>
      <c r="BR13" s="642">
        <f t="shared" si="11"/>
        <v>0.625</v>
      </c>
      <c r="BS13" s="55">
        <v>26000</v>
      </c>
      <c r="BT13" s="60">
        <v>7500</v>
      </c>
      <c r="BU13" s="60">
        <v>0</v>
      </c>
      <c r="BV13" s="125">
        <f t="shared" ref="BV13:BV76" si="12">IF(BS13=0," -",BT13/BS13)</f>
        <v>0.28846153846153844</v>
      </c>
      <c r="BW13" s="378" t="str">
        <f t="shared" ref="BW13:BW76" si="13">IF(BU13=0," -",IF(BT13=0,100%,BU13/BT13))</f>
        <v xml:space="preserve"> -</v>
      </c>
      <c r="BX13" s="55">
        <v>48000</v>
      </c>
      <c r="BY13" s="60">
        <v>48000</v>
      </c>
      <c r="BZ13" s="60">
        <v>0</v>
      </c>
      <c r="CA13" s="125">
        <f t="shared" ref="CA13:CA76" si="14">IF(BX13=0," -",BY13/BX13)</f>
        <v>1</v>
      </c>
      <c r="CB13" s="378" t="str">
        <f t="shared" ref="CB13:CB76" si="15">IF(BZ13=0," -",IF(BY13=0,100%,BZ13/BY13))</f>
        <v xml:space="preserve"> -</v>
      </c>
      <c r="CC13" s="54">
        <v>94000</v>
      </c>
      <c r="CD13" s="60">
        <v>94000</v>
      </c>
      <c r="CE13" s="60">
        <v>0</v>
      </c>
      <c r="CF13" s="125">
        <f t="shared" ref="CF13:CF76" si="16">IF(CC13=0," -",CD13/CC13)</f>
        <v>1</v>
      </c>
      <c r="CG13" s="378" t="str">
        <f t="shared" ref="CG13:CG76" si="17">IF(CE13=0," -",IF(CD13=0,100%,CE13/CD13))</f>
        <v xml:space="preserve"> -</v>
      </c>
      <c r="CH13" s="55">
        <v>30000</v>
      </c>
      <c r="CI13" s="60">
        <v>0</v>
      </c>
      <c r="CJ13" s="60">
        <v>0</v>
      </c>
      <c r="CK13" s="125">
        <f t="shared" ref="CK13:CK76" si="18">IF(CH13=0," -",CI13/CH13)</f>
        <v>0</v>
      </c>
      <c r="CL13" s="378" t="str">
        <f t="shared" ref="CL13:CL76" si="19">IF(CJ13=0," -",IF(CI13=0,100%,CJ13/CI13))</f>
        <v xml:space="preserve"> -</v>
      </c>
      <c r="CM13" s="517">
        <f t="shared" ref="CM13:CM76" si="20">+BS13+BX13+CC13+CH13</f>
        <v>198000</v>
      </c>
      <c r="CN13" s="518">
        <f t="shared" ref="CN13:CN76" si="21">+BT13+BY13+CD13+CI13</f>
        <v>149500</v>
      </c>
      <c r="CO13" s="518">
        <f t="shared" ref="CO13:CO76" si="22">+BU13+BZ13+CE13+CJ13</f>
        <v>0</v>
      </c>
      <c r="CP13" s="504">
        <f t="shared" ref="CP13:CP76" si="23">IF(CM13=0," -",CN13/CM13)</f>
        <v>0.75505050505050508</v>
      </c>
      <c r="CQ13" s="378" t="str">
        <f t="shared" ref="CQ13:CQ76" si="24">IF(CO13=0," -",IF(CN13=0,100%,CO13/CN13))</f>
        <v xml:space="preserve"> -</v>
      </c>
      <c r="CR13" s="591" t="s">
        <v>1404</v>
      </c>
      <c r="CS13" s="99" t="s">
        <v>1395</v>
      </c>
      <c r="CT13" s="102" t="s">
        <v>1965</v>
      </c>
    </row>
    <row r="14" spans="2:98" ht="30" customHeight="1">
      <c r="B14" s="994"/>
      <c r="C14" s="991"/>
      <c r="D14" s="1015"/>
      <c r="E14" s="947"/>
      <c r="F14" s="978"/>
      <c r="G14" s="883"/>
      <c r="H14" s="883"/>
      <c r="I14" s="1040"/>
      <c r="J14" s="883"/>
      <c r="K14" s="1040"/>
      <c r="L14" s="883"/>
      <c r="M14" s="883"/>
      <c r="N14" s="1040"/>
      <c r="O14" s="883"/>
      <c r="P14" s="883"/>
      <c r="Q14" s="1040"/>
      <c r="R14" s="883"/>
      <c r="S14" s="883"/>
      <c r="T14" s="1040"/>
      <c r="U14" s="1054"/>
      <c r="V14" s="1038"/>
      <c r="W14" s="1040"/>
      <c r="X14" s="883"/>
      <c r="Y14" s="1040"/>
      <c r="Z14" s="883"/>
      <c r="AA14" s="1040"/>
      <c r="AB14" s="1050"/>
      <c r="AC14" s="1052"/>
      <c r="AD14" s="1020"/>
      <c r="AE14" s="790"/>
      <c r="AF14" s="798"/>
      <c r="AG14" s="790"/>
      <c r="AH14" s="798"/>
      <c r="AI14" s="790"/>
      <c r="AJ14" s="798"/>
      <c r="AK14" s="790"/>
      <c r="AL14" s="798"/>
      <c r="AM14" s="790"/>
      <c r="AN14" s="1056"/>
      <c r="AO14" s="950"/>
      <c r="AP14" s="939"/>
      <c r="AQ14" s="236" t="s">
        <v>246</v>
      </c>
      <c r="AR14" s="231">
        <v>2210713</v>
      </c>
      <c r="AS14" s="27" t="s">
        <v>1407</v>
      </c>
      <c r="AT14" s="40">
        <v>1</v>
      </c>
      <c r="AU14" s="60">
        <v>1</v>
      </c>
      <c r="AV14" s="60">
        <v>1</v>
      </c>
      <c r="AW14" s="413">
        <v>0.25</v>
      </c>
      <c r="AX14" s="60">
        <v>1</v>
      </c>
      <c r="AY14" s="413">
        <v>0.25</v>
      </c>
      <c r="AZ14" s="60">
        <v>1</v>
      </c>
      <c r="BA14" s="415">
        <v>0.25</v>
      </c>
      <c r="BB14" s="47">
        <v>1</v>
      </c>
      <c r="BC14" s="415">
        <v>0.25</v>
      </c>
      <c r="BD14" s="54">
        <v>1</v>
      </c>
      <c r="BE14" s="55">
        <v>1</v>
      </c>
      <c r="BF14" s="55">
        <v>1</v>
      </c>
      <c r="BG14" s="342">
        <v>0</v>
      </c>
      <c r="BH14" s="333">
        <f t="shared" si="1"/>
        <v>1</v>
      </c>
      <c r="BI14" s="453">
        <f t="shared" si="2"/>
        <v>1</v>
      </c>
      <c r="BJ14" s="334">
        <f t="shared" si="3"/>
        <v>1</v>
      </c>
      <c r="BK14" s="453">
        <f t="shared" si="4"/>
        <v>1</v>
      </c>
      <c r="BL14" s="334">
        <f t="shared" si="5"/>
        <v>1</v>
      </c>
      <c r="BM14" s="453">
        <f t="shared" si="6"/>
        <v>1</v>
      </c>
      <c r="BN14" s="334">
        <f t="shared" si="7"/>
        <v>0</v>
      </c>
      <c r="BO14" s="453">
        <f t="shared" si="8"/>
        <v>0</v>
      </c>
      <c r="BP14" s="657">
        <f t="shared" si="9"/>
        <v>0.75</v>
      </c>
      <c r="BQ14" s="652">
        <f t="shared" si="10"/>
        <v>0.75</v>
      </c>
      <c r="BR14" s="642">
        <f t="shared" si="11"/>
        <v>0.75</v>
      </c>
      <c r="BS14" s="55">
        <v>149000</v>
      </c>
      <c r="BT14" s="60">
        <v>133715</v>
      </c>
      <c r="BU14" s="60">
        <v>0</v>
      </c>
      <c r="BV14" s="125">
        <f t="shared" si="12"/>
        <v>0.89741610738255029</v>
      </c>
      <c r="BW14" s="378" t="str">
        <f t="shared" si="13"/>
        <v xml:space="preserve"> -</v>
      </c>
      <c r="BX14" s="55">
        <v>88525</v>
      </c>
      <c r="BY14" s="60">
        <v>88525</v>
      </c>
      <c r="BZ14" s="60">
        <v>0</v>
      </c>
      <c r="CA14" s="125">
        <f t="shared" si="14"/>
        <v>1</v>
      </c>
      <c r="CB14" s="378" t="str">
        <f t="shared" si="15"/>
        <v xml:space="preserve"> -</v>
      </c>
      <c r="CC14" s="54">
        <v>90000</v>
      </c>
      <c r="CD14" s="60">
        <v>90000</v>
      </c>
      <c r="CE14" s="60">
        <v>38571</v>
      </c>
      <c r="CF14" s="125">
        <f t="shared" si="16"/>
        <v>1</v>
      </c>
      <c r="CG14" s="378">
        <f t="shared" si="17"/>
        <v>0.42856666666666665</v>
      </c>
      <c r="CH14" s="55">
        <v>25000</v>
      </c>
      <c r="CI14" s="60">
        <v>0</v>
      </c>
      <c r="CJ14" s="60">
        <v>0</v>
      </c>
      <c r="CK14" s="125">
        <f t="shared" si="18"/>
        <v>0</v>
      </c>
      <c r="CL14" s="378" t="str">
        <f t="shared" si="19"/>
        <v xml:space="preserve"> -</v>
      </c>
      <c r="CM14" s="517">
        <f t="shared" si="20"/>
        <v>352525</v>
      </c>
      <c r="CN14" s="518">
        <f t="shared" si="21"/>
        <v>312240</v>
      </c>
      <c r="CO14" s="518">
        <f t="shared" si="22"/>
        <v>38571</v>
      </c>
      <c r="CP14" s="504">
        <f t="shared" si="23"/>
        <v>0.88572441670803492</v>
      </c>
      <c r="CQ14" s="378">
        <f t="shared" si="24"/>
        <v>0.12352997694081476</v>
      </c>
      <c r="CR14" s="591" t="s">
        <v>1404</v>
      </c>
      <c r="CS14" s="99" t="s">
        <v>1395</v>
      </c>
      <c r="CT14" s="102" t="s">
        <v>1965</v>
      </c>
    </row>
    <row r="15" spans="2:98" ht="30" customHeight="1">
      <c r="B15" s="994"/>
      <c r="C15" s="991"/>
      <c r="D15" s="1015"/>
      <c r="E15" s="947"/>
      <c r="F15" s="978"/>
      <c r="G15" s="883"/>
      <c r="H15" s="883"/>
      <c r="I15" s="1040"/>
      <c r="J15" s="883"/>
      <c r="K15" s="1040"/>
      <c r="L15" s="883"/>
      <c r="M15" s="883"/>
      <c r="N15" s="1040"/>
      <c r="O15" s="883"/>
      <c r="P15" s="883"/>
      <c r="Q15" s="1040"/>
      <c r="R15" s="883"/>
      <c r="S15" s="883"/>
      <c r="T15" s="1040"/>
      <c r="U15" s="1054"/>
      <c r="V15" s="1038"/>
      <c r="W15" s="1040"/>
      <c r="X15" s="883"/>
      <c r="Y15" s="1040"/>
      <c r="Z15" s="883"/>
      <c r="AA15" s="1040"/>
      <c r="AB15" s="1050"/>
      <c r="AC15" s="1052"/>
      <c r="AD15" s="1020"/>
      <c r="AE15" s="790"/>
      <c r="AF15" s="798"/>
      <c r="AG15" s="790"/>
      <c r="AH15" s="798"/>
      <c r="AI15" s="790"/>
      <c r="AJ15" s="798"/>
      <c r="AK15" s="790"/>
      <c r="AL15" s="798"/>
      <c r="AM15" s="790"/>
      <c r="AN15" s="1056"/>
      <c r="AO15" s="950"/>
      <c r="AP15" s="939"/>
      <c r="AQ15" s="236" t="s">
        <v>247</v>
      </c>
      <c r="AR15" s="231">
        <v>2210713</v>
      </c>
      <c r="AS15" s="27" t="s">
        <v>1408</v>
      </c>
      <c r="AT15" s="40">
        <v>1</v>
      </c>
      <c r="AU15" s="60">
        <v>1</v>
      </c>
      <c r="AV15" s="60">
        <v>1</v>
      </c>
      <c r="AW15" s="413">
        <v>0.25</v>
      </c>
      <c r="AX15" s="60">
        <v>1</v>
      </c>
      <c r="AY15" s="413">
        <v>0.25</v>
      </c>
      <c r="AZ15" s="60">
        <v>1</v>
      </c>
      <c r="BA15" s="415">
        <v>0.25</v>
      </c>
      <c r="BB15" s="47">
        <v>1</v>
      </c>
      <c r="BC15" s="415">
        <v>0.25</v>
      </c>
      <c r="BD15" s="54">
        <v>1</v>
      </c>
      <c r="BE15" s="55">
        <v>1</v>
      </c>
      <c r="BF15" s="55">
        <v>1</v>
      </c>
      <c r="BG15" s="342">
        <v>0</v>
      </c>
      <c r="BH15" s="333">
        <f t="shared" si="1"/>
        <v>1</v>
      </c>
      <c r="BI15" s="453">
        <f t="shared" si="2"/>
        <v>1</v>
      </c>
      <c r="BJ15" s="334">
        <f t="shared" si="3"/>
        <v>1</v>
      </c>
      <c r="BK15" s="453">
        <f t="shared" si="4"/>
        <v>1</v>
      </c>
      <c r="BL15" s="334">
        <f t="shared" si="5"/>
        <v>1</v>
      </c>
      <c r="BM15" s="453">
        <f t="shared" si="6"/>
        <v>1</v>
      </c>
      <c r="BN15" s="334">
        <f t="shared" si="7"/>
        <v>0</v>
      </c>
      <c r="BO15" s="453">
        <f t="shared" si="8"/>
        <v>0</v>
      </c>
      <c r="BP15" s="657">
        <f t="shared" si="9"/>
        <v>0.75</v>
      </c>
      <c r="BQ15" s="652">
        <f t="shared" si="10"/>
        <v>0.75</v>
      </c>
      <c r="BR15" s="642">
        <f t="shared" si="11"/>
        <v>0.75</v>
      </c>
      <c r="BS15" s="55">
        <v>80000</v>
      </c>
      <c r="BT15" s="60">
        <v>77900</v>
      </c>
      <c r="BU15" s="60">
        <v>0</v>
      </c>
      <c r="BV15" s="125">
        <f t="shared" si="12"/>
        <v>0.97375</v>
      </c>
      <c r="BW15" s="378" t="str">
        <f t="shared" si="13"/>
        <v xml:space="preserve"> -</v>
      </c>
      <c r="BX15" s="55">
        <v>40350</v>
      </c>
      <c r="BY15" s="60">
        <v>40350</v>
      </c>
      <c r="BZ15" s="60">
        <v>0</v>
      </c>
      <c r="CA15" s="125">
        <f t="shared" si="14"/>
        <v>1</v>
      </c>
      <c r="CB15" s="378" t="str">
        <f t="shared" si="15"/>
        <v xml:space="preserve"> -</v>
      </c>
      <c r="CC15" s="54">
        <v>34200</v>
      </c>
      <c r="CD15" s="60">
        <v>34200</v>
      </c>
      <c r="CE15" s="60">
        <v>0</v>
      </c>
      <c r="CF15" s="125">
        <f t="shared" si="16"/>
        <v>1</v>
      </c>
      <c r="CG15" s="378" t="str">
        <f t="shared" si="17"/>
        <v xml:space="preserve"> -</v>
      </c>
      <c r="CH15" s="55">
        <v>0</v>
      </c>
      <c r="CI15" s="60">
        <v>0</v>
      </c>
      <c r="CJ15" s="60">
        <v>0</v>
      </c>
      <c r="CK15" s="125" t="str">
        <f t="shared" si="18"/>
        <v xml:space="preserve"> -</v>
      </c>
      <c r="CL15" s="378" t="str">
        <f t="shared" si="19"/>
        <v xml:space="preserve"> -</v>
      </c>
      <c r="CM15" s="517">
        <f t="shared" si="20"/>
        <v>154550</v>
      </c>
      <c r="CN15" s="518">
        <f t="shared" si="21"/>
        <v>152450</v>
      </c>
      <c r="CO15" s="518">
        <f t="shared" si="22"/>
        <v>0</v>
      </c>
      <c r="CP15" s="504">
        <f t="shared" si="23"/>
        <v>0.98641216434810741</v>
      </c>
      <c r="CQ15" s="378" t="str">
        <f t="shared" si="24"/>
        <v xml:space="preserve"> -</v>
      </c>
      <c r="CR15" s="591" t="s">
        <v>1404</v>
      </c>
      <c r="CS15" s="99" t="s">
        <v>1395</v>
      </c>
      <c r="CT15" s="102" t="s">
        <v>1965</v>
      </c>
    </row>
    <row r="16" spans="2:98" ht="30" customHeight="1" thickBot="1">
      <c r="B16" s="994"/>
      <c r="C16" s="991"/>
      <c r="D16" s="1015"/>
      <c r="E16" s="947"/>
      <c r="F16" s="978"/>
      <c r="G16" s="883"/>
      <c r="H16" s="883"/>
      <c r="I16" s="1040"/>
      <c r="J16" s="883"/>
      <c r="K16" s="1040"/>
      <c r="L16" s="883"/>
      <c r="M16" s="883"/>
      <c r="N16" s="1040"/>
      <c r="O16" s="883"/>
      <c r="P16" s="883"/>
      <c r="Q16" s="1040"/>
      <c r="R16" s="883"/>
      <c r="S16" s="883"/>
      <c r="T16" s="1040"/>
      <c r="U16" s="1054"/>
      <c r="V16" s="1038"/>
      <c r="W16" s="1040"/>
      <c r="X16" s="883"/>
      <c r="Y16" s="1040"/>
      <c r="Z16" s="883"/>
      <c r="AA16" s="1040"/>
      <c r="AB16" s="1050"/>
      <c r="AC16" s="1052"/>
      <c r="AD16" s="1020"/>
      <c r="AE16" s="790"/>
      <c r="AF16" s="798"/>
      <c r="AG16" s="790"/>
      <c r="AH16" s="798"/>
      <c r="AI16" s="790"/>
      <c r="AJ16" s="798"/>
      <c r="AK16" s="790"/>
      <c r="AL16" s="798"/>
      <c r="AM16" s="790"/>
      <c r="AN16" s="1056"/>
      <c r="AO16" s="951"/>
      <c r="AP16" s="940"/>
      <c r="AQ16" s="239" t="s">
        <v>248</v>
      </c>
      <c r="AR16" s="277">
        <v>2210713</v>
      </c>
      <c r="AS16" s="29" t="s">
        <v>1409</v>
      </c>
      <c r="AT16" s="44">
        <v>1</v>
      </c>
      <c r="AU16" s="105">
        <v>1</v>
      </c>
      <c r="AV16" s="105">
        <v>1</v>
      </c>
      <c r="AW16" s="416">
        <v>0.25</v>
      </c>
      <c r="AX16" s="105">
        <v>1</v>
      </c>
      <c r="AY16" s="416">
        <v>0.25</v>
      </c>
      <c r="AZ16" s="105">
        <v>1</v>
      </c>
      <c r="BA16" s="417">
        <v>0.25</v>
      </c>
      <c r="BB16" s="50">
        <v>1</v>
      </c>
      <c r="BC16" s="417">
        <v>0.25</v>
      </c>
      <c r="BD16" s="62">
        <v>1</v>
      </c>
      <c r="BE16" s="63">
        <v>1</v>
      </c>
      <c r="BF16" s="63">
        <v>1</v>
      </c>
      <c r="BG16" s="344">
        <v>0</v>
      </c>
      <c r="BH16" s="331">
        <f t="shared" si="1"/>
        <v>1</v>
      </c>
      <c r="BI16" s="457">
        <f t="shared" si="2"/>
        <v>1</v>
      </c>
      <c r="BJ16" s="332">
        <f t="shared" si="3"/>
        <v>1</v>
      </c>
      <c r="BK16" s="457">
        <f t="shared" si="4"/>
        <v>1</v>
      </c>
      <c r="BL16" s="332">
        <f t="shared" si="5"/>
        <v>1</v>
      </c>
      <c r="BM16" s="457">
        <f t="shared" si="6"/>
        <v>1</v>
      </c>
      <c r="BN16" s="332">
        <f t="shared" si="7"/>
        <v>0</v>
      </c>
      <c r="BO16" s="457">
        <f t="shared" si="8"/>
        <v>0</v>
      </c>
      <c r="BP16" s="658">
        <f t="shared" si="9"/>
        <v>0.75</v>
      </c>
      <c r="BQ16" s="653">
        <f t="shared" si="10"/>
        <v>0.75</v>
      </c>
      <c r="BR16" s="643">
        <f t="shared" si="11"/>
        <v>0.75</v>
      </c>
      <c r="BS16" s="57">
        <v>20000</v>
      </c>
      <c r="BT16" s="105">
        <v>15000</v>
      </c>
      <c r="BU16" s="105">
        <v>0</v>
      </c>
      <c r="BV16" s="147">
        <f t="shared" si="12"/>
        <v>0.75</v>
      </c>
      <c r="BW16" s="381" t="str">
        <f t="shared" si="13"/>
        <v xml:space="preserve"> -</v>
      </c>
      <c r="BX16" s="57">
        <v>20000</v>
      </c>
      <c r="BY16" s="105">
        <v>20000</v>
      </c>
      <c r="BZ16" s="105">
        <v>0</v>
      </c>
      <c r="CA16" s="147">
        <f t="shared" si="14"/>
        <v>1</v>
      </c>
      <c r="CB16" s="381" t="str">
        <f t="shared" si="15"/>
        <v xml:space="preserve"> -</v>
      </c>
      <c r="CC16" s="56">
        <v>60000</v>
      </c>
      <c r="CD16" s="105">
        <v>60000</v>
      </c>
      <c r="CE16" s="105">
        <v>25714</v>
      </c>
      <c r="CF16" s="147">
        <f t="shared" si="16"/>
        <v>1</v>
      </c>
      <c r="CG16" s="381">
        <f t="shared" si="17"/>
        <v>0.42856666666666665</v>
      </c>
      <c r="CH16" s="57">
        <v>28529</v>
      </c>
      <c r="CI16" s="105">
        <v>0</v>
      </c>
      <c r="CJ16" s="105">
        <v>0</v>
      </c>
      <c r="CK16" s="147">
        <f t="shared" si="18"/>
        <v>0</v>
      </c>
      <c r="CL16" s="381" t="str">
        <f t="shared" si="19"/>
        <v xml:space="preserve"> -</v>
      </c>
      <c r="CM16" s="519">
        <f t="shared" si="20"/>
        <v>128529</v>
      </c>
      <c r="CN16" s="520">
        <f t="shared" si="21"/>
        <v>95000</v>
      </c>
      <c r="CO16" s="520">
        <f t="shared" si="22"/>
        <v>25714</v>
      </c>
      <c r="CP16" s="507">
        <f t="shared" si="23"/>
        <v>0.73913280271378445</v>
      </c>
      <c r="CQ16" s="381">
        <f t="shared" si="24"/>
        <v>0.27067368421052629</v>
      </c>
      <c r="CR16" s="593" t="s">
        <v>1404</v>
      </c>
      <c r="CS16" s="100" t="s">
        <v>1395</v>
      </c>
      <c r="CT16" s="103" t="s">
        <v>1965</v>
      </c>
    </row>
    <row r="17" spans="2:98" ht="45.75" customHeight="1">
      <c r="B17" s="994"/>
      <c r="C17" s="991"/>
      <c r="D17" s="1015"/>
      <c r="E17" s="947"/>
      <c r="F17" s="978"/>
      <c r="G17" s="883"/>
      <c r="H17" s="883"/>
      <c r="I17" s="1040"/>
      <c r="J17" s="883"/>
      <c r="K17" s="1040"/>
      <c r="L17" s="883"/>
      <c r="M17" s="883"/>
      <c r="N17" s="1040"/>
      <c r="O17" s="883"/>
      <c r="P17" s="883"/>
      <c r="Q17" s="1040"/>
      <c r="R17" s="883"/>
      <c r="S17" s="883"/>
      <c r="T17" s="1040"/>
      <c r="U17" s="1054"/>
      <c r="V17" s="1038"/>
      <c r="W17" s="1040"/>
      <c r="X17" s="883"/>
      <c r="Y17" s="1040"/>
      <c r="Z17" s="883"/>
      <c r="AA17" s="1040"/>
      <c r="AB17" s="1050"/>
      <c r="AC17" s="1052"/>
      <c r="AD17" s="1020"/>
      <c r="AE17" s="790"/>
      <c r="AF17" s="798"/>
      <c r="AG17" s="790"/>
      <c r="AH17" s="798"/>
      <c r="AI17" s="790"/>
      <c r="AJ17" s="798"/>
      <c r="AK17" s="790"/>
      <c r="AL17" s="798"/>
      <c r="AM17" s="790"/>
      <c r="AN17" s="1056"/>
      <c r="AO17" s="952">
        <f>+RESUMEN!J41</f>
        <v>0.57900085034013604</v>
      </c>
      <c r="AP17" s="941" t="s">
        <v>424</v>
      </c>
      <c r="AQ17" s="237" t="s">
        <v>249</v>
      </c>
      <c r="AR17" s="275">
        <v>2210709</v>
      </c>
      <c r="AS17" s="26" t="s">
        <v>1410</v>
      </c>
      <c r="AT17" s="39">
        <v>0</v>
      </c>
      <c r="AU17" s="90">
        <v>200</v>
      </c>
      <c r="AV17" s="90">
        <v>200</v>
      </c>
      <c r="AW17" s="412">
        <v>0.25</v>
      </c>
      <c r="AX17" s="90">
        <v>200</v>
      </c>
      <c r="AY17" s="412">
        <v>0.25</v>
      </c>
      <c r="AZ17" s="90">
        <v>200</v>
      </c>
      <c r="BA17" s="414">
        <v>0.25</v>
      </c>
      <c r="BB17" s="46">
        <v>200</v>
      </c>
      <c r="BC17" s="421">
        <v>0.25</v>
      </c>
      <c r="BD17" s="52">
        <v>186</v>
      </c>
      <c r="BE17" s="53">
        <v>200</v>
      </c>
      <c r="BF17" s="53">
        <v>203</v>
      </c>
      <c r="BG17" s="341">
        <v>0</v>
      </c>
      <c r="BH17" s="458">
        <f t="shared" si="1"/>
        <v>0.93</v>
      </c>
      <c r="BI17" s="459">
        <f t="shared" si="2"/>
        <v>0.93</v>
      </c>
      <c r="BJ17" s="460">
        <f t="shared" si="3"/>
        <v>1</v>
      </c>
      <c r="BK17" s="459">
        <f t="shared" si="4"/>
        <v>1</v>
      </c>
      <c r="BL17" s="460">
        <f t="shared" si="5"/>
        <v>1.0149999999999999</v>
      </c>
      <c r="BM17" s="459">
        <f t="shared" si="6"/>
        <v>1</v>
      </c>
      <c r="BN17" s="460">
        <f t="shared" si="7"/>
        <v>0</v>
      </c>
      <c r="BO17" s="459">
        <f t="shared" si="8"/>
        <v>0</v>
      </c>
      <c r="BP17" s="659">
        <f t="shared" si="9"/>
        <v>0.73624999999999996</v>
      </c>
      <c r="BQ17" s="654">
        <f t="shared" si="10"/>
        <v>0.73624999999999996</v>
      </c>
      <c r="BR17" s="644">
        <f t="shared" si="11"/>
        <v>0.73624999999999996</v>
      </c>
      <c r="BS17" s="52">
        <v>516700</v>
      </c>
      <c r="BT17" s="90">
        <v>273200</v>
      </c>
      <c r="BU17" s="90">
        <v>46400</v>
      </c>
      <c r="BV17" s="146">
        <f t="shared" si="12"/>
        <v>0.52874008128507843</v>
      </c>
      <c r="BW17" s="384">
        <f t="shared" si="13"/>
        <v>0.1698389458272328</v>
      </c>
      <c r="BX17" s="53">
        <v>549000</v>
      </c>
      <c r="BY17" s="90">
        <v>543500</v>
      </c>
      <c r="BZ17" s="90">
        <v>0</v>
      </c>
      <c r="CA17" s="146">
        <f t="shared" si="14"/>
        <v>0.98998178506375223</v>
      </c>
      <c r="CB17" s="384" t="str">
        <f t="shared" si="15"/>
        <v xml:space="preserve"> -</v>
      </c>
      <c r="CC17" s="52">
        <v>777807</v>
      </c>
      <c r="CD17" s="90">
        <v>774087</v>
      </c>
      <c r="CE17" s="90">
        <v>232163</v>
      </c>
      <c r="CF17" s="146">
        <f t="shared" si="16"/>
        <v>0.99521732254916706</v>
      </c>
      <c r="CG17" s="384">
        <f t="shared" si="17"/>
        <v>0.29991848461477844</v>
      </c>
      <c r="CH17" s="53">
        <v>167098</v>
      </c>
      <c r="CI17" s="90">
        <v>0</v>
      </c>
      <c r="CJ17" s="90">
        <v>0</v>
      </c>
      <c r="CK17" s="146">
        <f t="shared" si="18"/>
        <v>0</v>
      </c>
      <c r="CL17" s="384" t="str">
        <f t="shared" si="19"/>
        <v xml:space="preserve"> -</v>
      </c>
      <c r="CM17" s="521">
        <f t="shared" si="20"/>
        <v>2010605</v>
      </c>
      <c r="CN17" s="522">
        <f t="shared" si="21"/>
        <v>1590787</v>
      </c>
      <c r="CO17" s="522">
        <f t="shared" si="22"/>
        <v>278563</v>
      </c>
      <c r="CP17" s="503">
        <f t="shared" si="23"/>
        <v>0.79119817169458939</v>
      </c>
      <c r="CQ17" s="384">
        <f t="shared" si="24"/>
        <v>0.17511018131277159</v>
      </c>
      <c r="CR17" s="590" t="s">
        <v>1223</v>
      </c>
      <c r="CS17" s="98" t="s">
        <v>1395</v>
      </c>
      <c r="CT17" s="101" t="s">
        <v>1965</v>
      </c>
    </row>
    <row r="18" spans="2:98" ht="45.75" customHeight="1">
      <c r="B18" s="994"/>
      <c r="C18" s="991"/>
      <c r="D18" s="1015"/>
      <c r="E18" s="947"/>
      <c r="F18" s="978"/>
      <c r="G18" s="883"/>
      <c r="H18" s="883"/>
      <c r="I18" s="1040"/>
      <c r="J18" s="883"/>
      <c r="K18" s="1040"/>
      <c r="L18" s="883"/>
      <c r="M18" s="883"/>
      <c r="N18" s="1040"/>
      <c r="O18" s="883"/>
      <c r="P18" s="883"/>
      <c r="Q18" s="1040"/>
      <c r="R18" s="883"/>
      <c r="S18" s="883"/>
      <c r="T18" s="1040"/>
      <c r="U18" s="1054"/>
      <c r="V18" s="1038"/>
      <c r="W18" s="1040"/>
      <c r="X18" s="883"/>
      <c r="Y18" s="1040"/>
      <c r="Z18" s="883"/>
      <c r="AA18" s="1040"/>
      <c r="AB18" s="1050"/>
      <c r="AC18" s="1052"/>
      <c r="AD18" s="1020"/>
      <c r="AE18" s="790"/>
      <c r="AF18" s="798"/>
      <c r="AG18" s="790"/>
      <c r="AH18" s="798"/>
      <c r="AI18" s="790"/>
      <c r="AJ18" s="798"/>
      <c r="AK18" s="790"/>
      <c r="AL18" s="798"/>
      <c r="AM18" s="790"/>
      <c r="AN18" s="1056"/>
      <c r="AO18" s="950"/>
      <c r="AP18" s="939"/>
      <c r="AQ18" s="254" t="s">
        <v>250</v>
      </c>
      <c r="AR18" s="276">
        <v>2210709</v>
      </c>
      <c r="AS18" s="27" t="s">
        <v>1411</v>
      </c>
      <c r="AT18" s="40">
        <v>6</v>
      </c>
      <c r="AU18" s="60">
        <v>210</v>
      </c>
      <c r="AV18" s="60">
        <v>210</v>
      </c>
      <c r="AW18" s="413">
        <v>0.25</v>
      </c>
      <c r="AX18" s="60">
        <v>210</v>
      </c>
      <c r="AY18" s="413">
        <v>0.25</v>
      </c>
      <c r="AZ18" s="60">
        <v>210</v>
      </c>
      <c r="BA18" s="415">
        <v>0.25</v>
      </c>
      <c r="BB18" s="47">
        <v>210</v>
      </c>
      <c r="BC18" s="422">
        <v>0.25</v>
      </c>
      <c r="BD18" s="54">
        <v>0</v>
      </c>
      <c r="BE18" s="55">
        <v>0</v>
      </c>
      <c r="BF18" s="55">
        <v>81</v>
      </c>
      <c r="BG18" s="342">
        <v>0</v>
      </c>
      <c r="BH18" s="333">
        <f t="shared" si="1"/>
        <v>0</v>
      </c>
      <c r="BI18" s="453">
        <f t="shared" si="2"/>
        <v>0</v>
      </c>
      <c r="BJ18" s="334">
        <f t="shared" si="3"/>
        <v>0</v>
      </c>
      <c r="BK18" s="453">
        <f t="shared" si="4"/>
        <v>0</v>
      </c>
      <c r="BL18" s="334">
        <f t="shared" si="5"/>
        <v>0.38571428571428573</v>
      </c>
      <c r="BM18" s="453">
        <f t="shared" si="6"/>
        <v>0.38571428571428573</v>
      </c>
      <c r="BN18" s="334">
        <f t="shared" si="7"/>
        <v>0</v>
      </c>
      <c r="BO18" s="453">
        <f t="shared" si="8"/>
        <v>0</v>
      </c>
      <c r="BP18" s="657">
        <f t="shared" si="9"/>
        <v>9.6428571428571433E-2</v>
      </c>
      <c r="BQ18" s="652">
        <f t="shared" si="10"/>
        <v>9.6428571428571433E-2</v>
      </c>
      <c r="BR18" s="642">
        <f t="shared" si="11"/>
        <v>9.6428571428571433E-2</v>
      </c>
      <c r="BS18" s="54">
        <v>70000</v>
      </c>
      <c r="BT18" s="60">
        <v>0</v>
      </c>
      <c r="BU18" s="60">
        <v>0</v>
      </c>
      <c r="BV18" s="125">
        <f t="shared" si="12"/>
        <v>0</v>
      </c>
      <c r="BW18" s="378" t="str">
        <f t="shared" si="13"/>
        <v xml:space="preserve"> -</v>
      </c>
      <c r="BX18" s="55">
        <v>0</v>
      </c>
      <c r="BY18" s="60">
        <v>0</v>
      </c>
      <c r="BZ18" s="60">
        <v>0</v>
      </c>
      <c r="CA18" s="125" t="str">
        <f t="shared" si="14"/>
        <v xml:space="preserve"> -</v>
      </c>
      <c r="CB18" s="378" t="str">
        <f t="shared" si="15"/>
        <v xml:space="preserve"> -</v>
      </c>
      <c r="CC18" s="54">
        <v>0</v>
      </c>
      <c r="CD18" s="60">
        <v>0</v>
      </c>
      <c r="CE18" s="60">
        <v>0</v>
      </c>
      <c r="CF18" s="125" t="str">
        <f t="shared" si="16"/>
        <v xml:space="preserve"> -</v>
      </c>
      <c r="CG18" s="378" t="str">
        <f t="shared" si="17"/>
        <v xml:space="preserve"> -</v>
      </c>
      <c r="CH18" s="55">
        <v>231276</v>
      </c>
      <c r="CI18" s="60">
        <v>0</v>
      </c>
      <c r="CJ18" s="60">
        <v>0</v>
      </c>
      <c r="CK18" s="125">
        <f t="shared" si="18"/>
        <v>0</v>
      </c>
      <c r="CL18" s="378" t="str">
        <f t="shared" si="19"/>
        <v xml:space="preserve"> -</v>
      </c>
      <c r="CM18" s="517">
        <f t="shared" si="20"/>
        <v>301276</v>
      </c>
      <c r="CN18" s="518">
        <f t="shared" si="21"/>
        <v>0</v>
      </c>
      <c r="CO18" s="518">
        <f t="shared" si="22"/>
        <v>0</v>
      </c>
      <c r="CP18" s="504">
        <f t="shared" si="23"/>
        <v>0</v>
      </c>
      <c r="CQ18" s="378" t="str">
        <f t="shared" si="24"/>
        <v xml:space="preserve"> -</v>
      </c>
      <c r="CR18" s="591" t="s">
        <v>1223</v>
      </c>
      <c r="CS18" s="99" t="s">
        <v>1395</v>
      </c>
      <c r="CT18" s="102" t="s">
        <v>1965</v>
      </c>
    </row>
    <row r="19" spans="2:98" ht="45.75" customHeight="1">
      <c r="B19" s="994"/>
      <c r="C19" s="991"/>
      <c r="D19" s="1015"/>
      <c r="E19" s="947"/>
      <c r="F19" s="978"/>
      <c r="G19" s="883"/>
      <c r="H19" s="883"/>
      <c r="I19" s="1040"/>
      <c r="J19" s="883"/>
      <c r="K19" s="1040"/>
      <c r="L19" s="883"/>
      <c r="M19" s="883"/>
      <c r="N19" s="1040"/>
      <c r="O19" s="883"/>
      <c r="P19" s="883"/>
      <c r="Q19" s="1040"/>
      <c r="R19" s="883"/>
      <c r="S19" s="883"/>
      <c r="T19" s="1040"/>
      <c r="U19" s="1054"/>
      <c r="V19" s="1038"/>
      <c r="W19" s="1040"/>
      <c r="X19" s="883"/>
      <c r="Y19" s="1040"/>
      <c r="Z19" s="883"/>
      <c r="AA19" s="1040"/>
      <c r="AB19" s="1050"/>
      <c r="AC19" s="1052"/>
      <c r="AD19" s="1020"/>
      <c r="AE19" s="790"/>
      <c r="AF19" s="798"/>
      <c r="AG19" s="790"/>
      <c r="AH19" s="798"/>
      <c r="AI19" s="790"/>
      <c r="AJ19" s="798"/>
      <c r="AK19" s="790"/>
      <c r="AL19" s="798"/>
      <c r="AM19" s="790"/>
      <c r="AN19" s="1056"/>
      <c r="AO19" s="950"/>
      <c r="AP19" s="939"/>
      <c r="AQ19" s="254" t="s">
        <v>251</v>
      </c>
      <c r="AR19" s="276">
        <v>2210709</v>
      </c>
      <c r="AS19" s="27" t="s">
        <v>1412</v>
      </c>
      <c r="AT19" s="40">
        <v>1</v>
      </c>
      <c r="AU19" s="60">
        <v>1</v>
      </c>
      <c r="AV19" s="60">
        <v>1</v>
      </c>
      <c r="AW19" s="413">
        <v>0.25</v>
      </c>
      <c r="AX19" s="60">
        <v>1</v>
      </c>
      <c r="AY19" s="413">
        <v>0.25</v>
      </c>
      <c r="AZ19" s="60">
        <v>1</v>
      </c>
      <c r="BA19" s="415">
        <v>0.25</v>
      </c>
      <c r="BB19" s="47">
        <v>1</v>
      </c>
      <c r="BC19" s="422">
        <v>0.25</v>
      </c>
      <c r="BD19" s="54">
        <v>1</v>
      </c>
      <c r="BE19" s="55">
        <v>1</v>
      </c>
      <c r="BF19" s="55">
        <v>1</v>
      </c>
      <c r="BG19" s="342">
        <v>0</v>
      </c>
      <c r="BH19" s="333">
        <f t="shared" si="1"/>
        <v>1</v>
      </c>
      <c r="BI19" s="453">
        <f t="shared" si="2"/>
        <v>1</v>
      </c>
      <c r="BJ19" s="334">
        <f t="shared" si="3"/>
        <v>1</v>
      </c>
      <c r="BK19" s="453">
        <f t="shared" si="4"/>
        <v>1</v>
      </c>
      <c r="BL19" s="334">
        <f t="shared" si="5"/>
        <v>1</v>
      </c>
      <c r="BM19" s="453">
        <f t="shared" si="6"/>
        <v>1</v>
      </c>
      <c r="BN19" s="334">
        <f t="shared" si="7"/>
        <v>0</v>
      </c>
      <c r="BO19" s="453">
        <f t="shared" si="8"/>
        <v>0</v>
      </c>
      <c r="BP19" s="657">
        <f t="shared" si="9"/>
        <v>0.75</v>
      </c>
      <c r="BQ19" s="652">
        <f t="shared" si="10"/>
        <v>0.75</v>
      </c>
      <c r="BR19" s="642">
        <f t="shared" si="11"/>
        <v>0.75</v>
      </c>
      <c r="BS19" s="54">
        <v>51900</v>
      </c>
      <c r="BT19" s="60">
        <v>51900</v>
      </c>
      <c r="BU19" s="60">
        <v>0</v>
      </c>
      <c r="BV19" s="125">
        <f t="shared" si="12"/>
        <v>1</v>
      </c>
      <c r="BW19" s="378" t="str">
        <f t="shared" si="13"/>
        <v xml:space="preserve"> -</v>
      </c>
      <c r="BX19" s="55">
        <v>68250</v>
      </c>
      <c r="BY19" s="60">
        <v>68250</v>
      </c>
      <c r="BZ19" s="60">
        <v>31500</v>
      </c>
      <c r="CA19" s="125">
        <f t="shared" si="14"/>
        <v>1</v>
      </c>
      <c r="CB19" s="378">
        <f t="shared" si="15"/>
        <v>0.46153846153846156</v>
      </c>
      <c r="CC19" s="54">
        <v>0</v>
      </c>
      <c r="CD19" s="60">
        <v>0</v>
      </c>
      <c r="CE19" s="60">
        <v>0</v>
      </c>
      <c r="CF19" s="125" t="str">
        <f t="shared" si="16"/>
        <v xml:space="preserve"> -</v>
      </c>
      <c r="CG19" s="378" t="str">
        <f t="shared" si="17"/>
        <v xml:space="preserve"> -</v>
      </c>
      <c r="CH19" s="55">
        <v>0</v>
      </c>
      <c r="CI19" s="60">
        <v>0</v>
      </c>
      <c r="CJ19" s="60">
        <v>0</v>
      </c>
      <c r="CK19" s="125" t="str">
        <f t="shared" si="18"/>
        <v xml:space="preserve"> -</v>
      </c>
      <c r="CL19" s="378" t="str">
        <f t="shared" si="19"/>
        <v xml:space="preserve"> -</v>
      </c>
      <c r="CM19" s="517">
        <f t="shared" si="20"/>
        <v>120150</v>
      </c>
      <c r="CN19" s="518">
        <f t="shared" si="21"/>
        <v>120150</v>
      </c>
      <c r="CO19" s="518">
        <f t="shared" si="22"/>
        <v>31500</v>
      </c>
      <c r="CP19" s="504">
        <f t="shared" si="23"/>
        <v>1</v>
      </c>
      <c r="CQ19" s="378">
        <f t="shared" si="24"/>
        <v>0.26217228464419473</v>
      </c>
      <c r="CR19" s="591" t="s">
        <v>1223</v>
      </c>
      <c r="CS19" s="99" t="s">
        <v>1395</v>
      </c>
      <c r="CT19" s="102" t="s">
        <v>1965</v>
      </c>
    </row>
    <row r="20" spans="2:98" ht="45.75" customHeight="1">
      <c r="B20" s="994"/>
      <c r="C20" s="991"/>
      <c r="D20" s="1015"/>
      <c r="E20" s="947"/>
      <c r="F20" s="978"/>
      <c r="G20" s="883"/>
      <c r="H20" s="883"/>
      <c r="I20" s="1040"/>
      <c r="J20" s="883"/>
      <c r="K20" s="1040"/>
      <c r="L20" s="883"/>
      <c r="M20" s="883"/>
      <c r="N20" s="1040"/>
      <c r="O20" s="883"/>
      <c r="P20" s="883"/>
      <c r="Q20" s="1040"/>
      <c r="R20" s="883"/>
      <c r="S20" s="883"/>
      <c r="T20" s="1040"/>
      <c r="U20" s="1054"/>
      <c r="V20" s="1038"/>
      <c r="W20" s="1040"/>
      <c r="X20" s="883"/>
      <c r="Y20" s="1040"/>
      <c r="Z20" s="883"/>
      <c r="AA20" s="1040"/>
      <c r="AB20" s="1050"/>
      <c r="AC20" s="1052"/>
      <c r="AD20" s="1020"/>
      <c r="AE20" s="790"/>
      <c r="AF20" s="798"/>
      <c r="AG20" s="790"/>
      <c r="AH20" s="798"/>
      <c r="AI20" s="790"/>
      <c r="AJ20" s="798"/>
      <c r="AK20" s="790"/>
      <c r="AL20" s="798"/>
      <c r="AM20" s="790"/>
      <c r="AN20" s="1056"/>
      <c r="AO20" s="950"/>
      <c r="AP20" s="939"/>
      <c r="AQ20" s="254" t="s">
        <v>252</v>
      </c>
      <c r="AR20" s="276" t="s">
        <v>1217</v>
      </c>
      <c r="AS20" s="27" t="s">
        <v>1413</v>
      </c>
      <c r="AT20" s="40">
        <v>0</v>
      </c>
      <c r="AU20" s="60">
        <v>1</v>
      </c>
      <c r="AV20" s="60">
        <v>0</v>
      </c>
      <c r="AW20" s="413">
        <v>0</v>
      </c>
      <c r="AX20" s="60">
        <v>1</v>
      </c>
      <c r="AY20" s="413">
        <v>0.33</v>
      </c>
      <c r="AZ20" s="60">
        <v>1</v>
      </c>
      <c r="BA20" s="415">
        <v>0.33</v>
      </c>
      <c r="BB20" s="47">
        <v>1</v>
      </c>
      <c r="BC20" s="422">
        <v>0.34</v>
      </c>
      <c r="BD20" s="54">
        <v>0</v>
      </c>
      <c r="BE20" s="55">
        <v>0</v>
      </c>
      <c r="BF20" s="55">
        <v>1</v>
      </c>
      <c r="BG20" s="342">
        <v>0</v>
      </c>
      <c r="BH20" s="333" t="str">
        <f t="shared" si="1"/>
        <v xml:space="preserve"> -</v>
      </c>
      <c r="BI20" s="453" t="str">
        <f t="shared" si="2"/>
        <v xml:space="preserve"> -</v>
      </c>
      <c r="BJ20" s="334">
        <f t="shared" si="3"/>
        <v>0</v>
      </c>
      <c r="BK20" s="453">
        <f t="shared" si="4"/>
        <v>0</v>
      </c>
      <c r="BL20" s="334">
        <f t="shared" si="5"/>
        <v>1</v>
      </c>
      <c r="BM20" s="453">
        <f t="shared" si="6"/>
        <v>1</v>
      </c>
      <c r="BN20" s="334">
        <f t="shared" si="7"/>
        <v>0</v>
      </c>
      <c r="BO20" s="453">
        <f t="shared" si="8"/>
        <v>0</v>
      </c>
      <c r="BP20" s="657">
        <f>+AVERAGE(BE20:BG20)/AU20</f>
        <v>0.33333333333333331</v>
      </c>
      <c r="BQ20" s="652">
        <f t="shared" si="10"/>
        <v>0.33333333333333331</v>
      </c>
      <c r="BR20" s="642">
        <f t="shared" si="11"/>
        <v>0.33333333333333331</v>
      </c>
      <c r="BS20" s="54">
        <v>0</v>
      </c>
      <c r="BT20" s="60">
        <v>0</v>
      </c>
      <c r="BU20" s="60">
        <v>0</v>
      </c>
      <c r="BV20" s="125" t="str">
        <f t="shared" si="12"/>
        <v xml:space="preserve"> -</v>
      </c>
      <c r="BW20" s="378" t="str">
        <f t="shared" si="13"/>
        <v xml:space="preserve"> -</v>
      </c>
      <c r="BX20" s="55">
        <v>0</v>
      </c>
      <c r="BY20" s="60">
        <v>0</v>
      </c>
      <c r="BZ20" s="60">
        <v>0</v>
      </c>
      <c r="CA20" s="125" t="str">
        <f t="shared" si="14"/>
        <v xml:space="preserve"> -</v>
      </c>
      <c r="CB20" s="378" t="str">
        <f t="shared" si="15"/>
        <v xml:space="preserve"> -</v>
      </c>
      <c r="CC20" s="54">
        <v>90000</v>
      </c>
      <c r="CD20" s="60">
        <v>86750</v>
      </c>
      <c r="CE20" s="60">
        <v>17143</v>
      </c>
      <c r="CF20" s="125">
        <f t="shared" si="16"/>
        <v>0.96388888888888891</v>
      </c>
      <c r="CG20" s="378">
        <f t="shared" si="17"/>
        <v>0.19761383285302594</v>
      </c>
      <c r="CH20" s="55">
        <v>0</v>
      </c>
      <c r="CI20" s="60">
        <v>0</v>
      </c>
      <c r="CJ20" s="60">
        <v>0</v>
      </c>
      <c r="CK20" s="125" t="str">
        <f t="shared" si="18"/>
        <v xml:space="preserve"> -</v>
      </c>
      <c r="CL20" s="378" t="str">
        <f t="shared" si="19"/>
        <v xml:space="preserve"> -</v>
      </c>
      <c r="CM20" s="517">
        <f t="shared" si="20"/>
        <v>90000</v>
      </c>
      <c r="CN20" s="518">
        <f t="shared" si="21"/>
        <v>86750</v>
      </c>
      <c r="CO20" s="518">
        <f t="shared" si="22"/>
        <v>17143</v>
      </c>
      <c r="CP20" s="504">
        <f t="shared" si="23"/>
        <v>0.96388888888888891</v>
      </c>
      <c r="CQ20" s="378">
        <f t="shared" si="24"/>
        <v>0.19761383285302594</v>
      </c>
      <c r="CR20" s="591" t="s">
        <v>1223</v>
      </c>
      <c r="CS20" s="99" t="s">
        <v>1395</v>
      </c>
      <c r="CT20" s="102" t="s">
        <v>1965</v>
      </c>
    </row>
    <row r="21" spans="2:98" ht="30" customHeight="1">
      <c r="B21" s="994"/>
      <c r="C21" s="991"/>
      <c r="D21" s="1015"/>
      <c r="E21" s="947"/>
      <c r="F21" s="978"/>
      <c r="G21" s="883"/>
      <c r="H21" s="883"/>
      <c r="I21" s="1040"/>
      <c r="J21" s="883"/>
      <c r="K21" s="1040"/>
      <c r="L21" s="883"/>
      <c r="M21" s="883"/>
      <c r="N21" s="1040"/>
      <c r="O21" s="883"/>
      <c r="P21" s="883"/>
      <c r="Q21" s="1040"/>
      <c r="R21" s="883"/>
      <c r="S21" s="883"/>
      <c r="T21" s="1040"/>
      <c r="U21" s="1054"/>
      <c r="V21" s="1038"/>
      <c r="W21" s="1040"/>
      <c r="X21" s="883"/>
      <c r="Y21" s="1040"/>
      <c r="Z21" s="883"/>
      <c r="AA21" s="1040"/>
      <c r="AB21" s="1050"/>
      <c r="AC21" s="1052"/>
      <c r="AD21" s="1020"/>
      <c r="AE21" s="790"/>
      <c r="AF21" s="798"/>
      <c r="AG21" s="790"/>
      <c r="AH21" s="798"/>
      <c r="AI21" s="790"/>
      <c r="AJ21" s="798"/>
      <c r="AK21" s="790"/>
      <c r="AL21" s="798"/>
      <c r="AM21" s="790"/>
      <c r="AN21" s="1056"/>
      <c r="AO21" s="950"/>
      <c r="AP21" s="939"/>
      <c r="AQ21" s="254" t="s">
        <v>253</v>
      </c>
      <c r="AR21" s="276">
        <v>2210709</v>
      </c>
      <c r="AS21" s="27" t="s">
        <v>1414</v>
      </c>
      <c r="AT21" s="40">
        <v>1</v>
      </c>
      <c r="AU21" s="60">
        <v>1</v>
      </c>
      <c r="AV21" s="60">
        <v>1</v>
      </c>
      <c r="AW21" s="413">
        <v>0.25</v>
      </c>
      <c r="AX21" s="60">
        <v>1</v>
      </c>
      <c r="AY21" s="413">
        <v>0.25</v>
      </c>
      <c r="AZ21" s="60">
        <v>1</v>
      </c>
      <c r="BA21" s="415">
        <v>0.25</v>
      </c>
      <c r="BB21" s="47">
        <v>1</v>
      </c>
      <c r="BC21" s="422">
        <v>0.25</v>
      </c>
      <c r="BD21" s="54">
        <v>1</v>
      </c>
      <c r="BE21" s="55">
        <v>1</v>
      </c>
      <c r="BF21" s="55">
        <v>1</v>
      </c>
      <c r="BG21" s="342">
        <v>0</v>
      </c>
      <c r="BH21" s="333">
        <f t="shared" si="1"/>
        <v>1</v>
      </c>
      <c r="BI21" s="453">
        <f t="shared" si="2"/>
        <v>1</v>
      </c>
      <c r="BJ21" s="334">
        <f t="shared" si="3"/>
        <v>1</v>
      </c>
      <c r="BK21" s="453">
        <f t="shared" si="4"/>
        <v>1</v>
      </c>
      <c r="BL21" s="334">
        <f t="shared" si="5"/>
        <v>1</v>
      </c>
      <c r="BM21" s="453">
        <f t="shared" si="6"/>
        <v>1</v>
      </c>
      <c r="BN21" s="334">
        <f t="shared" si="7"/>
        <v>0</v>
      </c>
      <c r="BO21" s="453">
        <f t="shared" si="8"/>
        <v>0</v>
      </c>
      <c r="BP21" s="657">
        <f t="shared" si="9"/>
        <v>0.75</v>
      </c>
      <c r="BQ21" s="652">
        <f t="shared" si="10"/>
        <v>0.75</v>
      </c>
      <c r="BR21" s="642">
        <f t="shared" si="11"/>
        <v>0.75</v>
      </c>
      <c r="BS21" s="54">
        <v>284400</v>
      </c>
      <c r="BT21" s="60">
        <v>51900</v>
      </c>
      <c r="BU21" s="60">
        <v>0</v>
      </c>
      <c r="BV21" s="125">
        <f t="shared" si="12"/>
        <v>0.18248945147679324</v>
      </c>
      <c r="BW21" s="378" t="str">
        <f t="shared" si="13"/>
        <v xml:space="preserve"> -</v>
      </c>
      <c r="BX21" s="55">
        <v>123500</v>
      </c>
      <c r="BY21" s="60">
        <v>123020</v>
      </c>
      <c r="BZ21" s="60">
        <v>0</v>
      </c>
      <c r="CA21" s="125">
        <f t="shared" si="14"/>
        <v>0.99611336032388664</v>
      </c>
      <c r="CB21" s="378" t="str">
        <f t="shared" si="15"/>
        <v xml:space="preserve"> -</v>
      </c>
      <c r="CC21" s="54">
        <v>130000</v>
      </c>
      <c r="CD21" s="60">
        <v>128590</v>
      </c>
      <c r="CE21" s="60">
        <v>0</v>
      </c>
      <c r="CF21" s="125">
        <f t="shared" si="16"/>
        <v>0.98915384615384616</v>
      </c>
      <c r="CG21" s="378" t="str">
        <f t="shared" si="17"/>
        <v xml:space="preserve"> -</v>
      </c>
      <c r="CH21" s="55">
        <v>285291</v>
      </c>
      <c r="CI21" s="60">
        <v>0</v>
      </c>
      <c r="CJ21" s="60">
        <v>0</v>
      </c>
      <c r="CK21" s="125">
        <f t="shared" si="18"/>
        <v>0</v>
      </c>
      <c r="CL21" s="378" t="str">
        <f t="shared" si="19"/>
        <v xml:space="preserve"> -</v>
      </c>
      <c r="CM21" s="517">
        <f t="shared" si="20"/>
        <v>823191</v>
      </c>
      <c r="CN21" s="518">
        <f t="shared" si="21"/>
        <v>303510</v>
      </c>
      <c r="CO21" s="518">
        <f t="shared" si="22"/>
        <v>0</v>
      </c>
      <c r="CP21" s="504">
        <f t="shared" si="23"/>
        <v>0.36869936624671551</v>
      </c>
      <c r="CQ21" s="378" t="str">
        <f t="shared" si="24"/>
        <v xml:space="preserve"> -</v>
      </c>
      <c r="CR21" s="591" t="s">
        <v>1223</v>
      </c>
      <c r="CS21" s="99" t="s">
        <v>1395</v>
      </c>
      <c r="CT21" s="102" t="s">
        <v>1965</v>
      </c>
    </row>
    <row r="22" spans="2:98" ht="45.75" customHeight="1">
      <c r="B22" s="994"/>
      <c r="C22" s="991"/>
      <c r="D22" s="1015"/>
      <c r="E22" s="947"/>
      <c r="F22" s="978"/>
      <c r="G22" s="883"/>
      <c r="H22" s="883"/>
      <c r="I22" s="1040"/>
      <c r="J22" s="883"/>
      <c r="K22" s="1040"/>
      <c r="L22" s="883"/>
      <c r="M22" s="883"/>
      <c r="N22" s="1040"/>
      <c r="O22" s="883"/>
      <c r="P22" s="883"/>
      <c r="Q22" s="1040"/>
      <c r="R22" s="883"/>
      <c r="S22" s="883"/>
      <c r="T22" s="1040"/>
      <c r="U22" s="1054"/>
      <c r="V22" s="1038"/>
      <c r="W22" s="1040"/>
      <c r="X22" s="883"/>
      <c r="Y22" s="1040"/>
      <c r="Z22" s="883"/>
      <c r="AA22" s="1040"/>
      <c r="AB22" s="1050"/>
      <c r="AC22" s="1052"/>
      <c r="AD22" s="1020"/>
      <c r="AE22" s="790"/>
      <c r="AF22" s="798"/>
      <c r="AG22" s="790"/>
      <c r="AH22" s="798"/>
      <c r="AI22" s="790"/>
      <c r="AJ22" s="798"/>
      <c r="AK22" s="790"/>
      <c r="AL22" s="798"/>
      <c r="AM22" s="790"/>
      <c r="AN22" s="1056"/>
      <c r="AO22" s="950"/>
      <c r="AP22" s="939"/>
      <c r="AQ22" s="254" t="s">
        <v>254</v>
      </c>
      <c r="AR22" s="276">
        <v>2210709</v>
      </c>
      <c r="AS22" s="27" t="s">
        <v>1415</v>
      </c>
      <c r="AT22" s="40">
        <v>0</v>
      </c>
      <c r="AU22" s="60">
        <v>1</v>
      </c>
      <c r="AV22" s="60">
        <v>1</v>
      </c>
      <c r="AW22" s="413">
        <v>0.25</v>
      </c>
      <c r="AX22" s="60">
        <v>1</v>
      </c>
      <c r="AY22" s="413">
        <v>0.25</v>
      </c>
      <c r="AZ22" s="60">
        <v>1</v>
      </c>
      <c r="BA22" s="415">
        <v>0.25</v>
      </c>
      <c r="BB22" s="47">
        <v>1</v>
      </c>
      <c r="BC22" s="422">
        <v>0.25</v>
      </c>
      <c r="BD22" s="54">
        <v>1</v>
      </c>
      <c r="BE22" s="55">
        <v>1</v>
      </c>
      <c r="BF22" s="55">
        <v>1</v>
      </c>
      <c r="BG22" s="342">
        <v>0</v>
      </c>
      <c r="BH22" s="333">
        <f t="shared" si="1"/>
        <v>1</v>
      </c>
      <c r="BI22" s="453">
        <f t="shared" si="2"/>
        <v>1</v>
      </c>
      <c r="BJ22" s="334">
        <f t="shared" si="3"/>
        <v>1</v>
      </c>
      <c r="BK22" s="453">
        <f t="shared" si="4"/>
        <v>1</v>
      </c>
      <c r="BL22" s="334">
        <f t="shared" si="5"/>
        <v>1</v>
      </c>
      <c r="BM22" s="453">
        <f t="shared" si="6"/>
        <v>1</v>
      </c>
      <c r="BN22" s="334">
        <f t="shared" si="7"/>
        <v>0</v>
      </c>
      <c r="BO22" s="453">
        <f t="shared" si="8"/>
        <v>0</v>
      </c>
      <c r="BP22" s="657">
        <f t="shared" si="9"/>
        <v>0.75</v>
      </c>
      <c r="BQ22" s="652">
        <f t="shared" si="10"/>
        <v>0.75</v>
      </c>
      <c r="BR22" s="642">
        <f t="shared" si="11"/>
        <v>0.75</v>
      </c>
      <c r="BS22" s="54">
        <v>70000</v>
      </c>
      <c r="BT22" s="60">
        <v>70000</v>
      </c>
      <c r="BU22" s="60">
        <v>14000</v>
      </c>
      <c r="BV22" s="125">
        <f t="shared" si="12"/>
        <v>1</v>
      </c>
      <c r="BW22" s="378">
        <f t="shared" si="13"/>
        <v>0.2</v>
      </c>
      <c r="BX22" s="55">
        <v>126750</v>
      </c>
      <c r="BY22" s="60">
        <v>126750</v>
      </c>
      <c r="BZ22" s="60">
        <v>0</v>
      </c>
      <c r="CA22" s="125">
        <f t="shared" si="14"/>
        <v>1</v>
      </c>
      <c r="CB22" s="378" t="str">
        <f t="shared" si="15"/>
        <v xml:space="preserve"> -</v>
      </c>
      <c r="CC22" s="54">
        <v>242000</v>
      </c>
      <c r="CD22" s="60">
        <v>241800</v>
      </c>
      <c r="CE22" s="60">
        <v>51429</v>
      </c>
      <c r="CF22" s="125">
        <f t="shared" si="16"/>
        <v>0.99917355371900829</v>
      </c>
      <c r="CG22" s="378">
        <f t="shared" si="17"/>
        <v>0.21269230769230768</v>
      </c>
      <c r="CH22" s="55">
        <v>0</v>
      </c>
      <c r="CI22" s="60">
        <v>0</v>
      </c>
      <c r="CJ22" s="60">
        <v>0</v>
      </c>
      <c r="CK22" s="125" t="str">
        <f t="shared" si="18"/>
        <v xml:space="preserve"> -</v>
      </c>
      <c r="CL22" s="378" t="str">
        <f t="shared" si="19"/>
        <v xml:space="preserve"> -</v>
      </c>
      <c r="CM22" s="517">
        <f t="shared" si="20"/>
        <v>438750</v>
      </c>
      <c r="CN22" s="518">
        <f t="shared" si="21"/>
        <v>438550</v>
      </c>
      <c r="CO22" s="518">
        <f t="shared" si="22"/>
        <v>65429</v>
      </c>
      <c r="CP22" s="504">
        <f t="shared" si="23"/>
        <v>0.99954415954415954</v>
      </c>
      <c r="CQ22" s="378">
        <f t="shared" si="24"/>
        <v>0.14919393455706303</v>
      </c>
      <c r="CR22" s="591" t="s">
        <v>1223</v>
      </c>
      <c r="CS22" s="99" t="s">
        <v>1395</v>
      </c>
      <c r="CT22" s="102" t="s">
        <v>1965</v>
      </c>
    </row>
    <row r="23" spans="2:98" ht="60" customHeight="1">
      <c r="B23" s="994"/>
      <c r="C23" s="991"/>
      <c r="D23" s="1015"/>
      <c r="E23" s="947"/>
      <c r="F23" s="978"/>
      <c r="G23" s="883"/>
      <c r="H23" s="883"/>
      <c r="I23" s="1040"/>
      <c r="J23" s="883"/>
      <c r="K23" s="1040"/>
      <c r="L23" s="883"/>
      <c r="M23" s="883"/>
      <c r="N23" s="1040"/>
      <c r="O23" s="883"/>
      <c r="P23" s="883"/>
      <c r="Q23" s="1040"/>
      <c r="R23" s="883"/>
      <c r="S23" s="883"/>
      <c r="T23" s="1040"/>
      <c r="U23" s="1054"/>
      <c r="V23" s="1038"/>
      <c r="W23" s="1040"/>
      <c r="X23" s="883"/>
      <c r="Y23" s="1040"/>
      <c r="Z23" s="883"/>
      <c r="AA23" s="1040"/>
      <c r="AB23" s="1050"/>
      <c r="AC23" s="1052"/>
      <c r="AD23" s="1020"/>
      <c r="AE23" s="790"/>
      <c r="AF23" s="798"/>
      <c r="AG23" s="790"/>
      <c r="AH23" s="798"/>
      <c r="AI23" s="790"/>
      <c r="AJ23" s="798"/>
      <c r="AK23" s="790"/>
      <c r="AL23" s="798"/>
      <c r="AM23" s="790"/>
      <c r="AN23" s="1056"/>
      <c r="AO23" s="950"/>
      <c r="AP23" s="939"/>
      <c r="AQ23" s="254" t="s">
        <v>255</v>
      </c>
      <c r="AR23" s="276">
        <v>2210709</v>
      </c>
      <c r="AS23" s="27" t="s">
        <v>1416</v>
      </c>
      <c r="AT23" s="40">
        <v>0</v>
      </c>
      <c r="AU23" s="60">
        <v>1</v>
      </c>
      <c r="AV23" s="60">
        <v>1</v>
      </c>
      <c r="AW23" s="413">
        <v>0.25</v>
      </c>
      <c r="AX23" s="60">
        <v>1</v>
      </c>
      <c r="AY23" s="413">
        <v>0.25</v>
      </c>
      <c r="AZ23" s="60">
        <v>1</v>
      </c>
      <c r="BA23" s="415">
        <v>0.25</v>
      </c>
      <c r="BB23" s="47">
        <v>1</v>
      </c>
      <c r="BC23" s="422">
        <v>0.25</v>
      </c>
      <c r="BD23" s="54">
        <v>1</v>
      </c>
      <c r="BE23" s="55">
        <v>1</v>
      </c>
      <c r="BF23" s="55">
        <v>0</v>
      </c>
      <c r="BG23" s="342">
        <v>0</v>
      </c>
      <c r="BH23" s="333">
        <f t="shared" si="1"/>
        <v>1</v>
      </c>
      <c r="BI23" s="453">
        <f t="shared" si="2"/>
        <v>1</v>
      </c>
      <c r="BJ23" s="334">
        <f t="shared" si="3"/>
        <v>1</v>
      </c>
      <c r="BK23" s="453">
        <f t="shared" si="4"/>
        <v>1</v>
      </c>
      <c r="BL23" s="334">
        <f t="shared" si="5"/>
        <v>0</v>
      </c>
      <c r="BM23" s="453">
        <f t="shared" si="6"/>
        <v>0</v>
      </c>
      <c r="BN23" s="334">
        <f t="shared" si="7"/>
        <v>0</v>
      </c>
      <c r="BO23" s="453">
        <f t="shared" si="8"/>
        <v>0</v>
      </c>
      <c r="BP23" s="657">
        <f t="shared" si="9"/>
        <v>0.5</v>
      </c>
      <c r="BQ23" s="652">
        <f t="shared" si="10"/>
        <v>0.5</v>
      </c>
      <c r="BR23" s="642">
        <f t="shared" si="11"/>
        <v>0.5</v>
      </c>
      <c r="BS23" s="54">
        <v>0</v>
      </c>
      <c r="BT23" s="60">
        <v>0</v>
      </c>
      <c r="BU23" s="60">
        <v>0</v>
      </c>
      <c r="BV23" s="125" t="str">
        <f t="shared" si="12"/>
        <v xml:space="preserve"> -</v>
      </c>
      <c r="BW23" s="378" t="str">
        <f t="shared" si="13"/>
        <v xml:space="preserve"> -</v>
      </c>
      <c r="BX23" s="55">
        <v>15750</v>
      </c>
      <c r="BY23" s="60">
        <v>15750</v>
      </c>
      <c r="BZ23" s="60">
        <v>0</v>
      </c>
      <c r="CA23" s="125">
        <f t="shared" si="14"/>
        <v>1</v>
      </c>
      <c r="CB23" s="378" t="str">
        <f t="shared" si="15"/>
        <v xml:space="preserve"> -</v>
      </c>
      <c r="CC23" s="54">
        <v>0</v>
      </c>
      <c r="CD23" s="60">
        <v>0</v>
      </c>
      <c r="CE23" s="60">
        <v>0</v>
      </c>
      <c r="CF23" s="125" t="str">
        <f t="shared" si="16"/>
        <v xml:space="preserve"> -</v>
      </c>
      <c r="CG23" s="378" t="str">
        <f t="shared" si="17"/>
        <v xml:space="preserve"> -</v>
      </c>
      <c r="CH23" s="55">
        <v>0</v>
      </c>
      <c r="CI23" s="60">
        <v>0</v>
      </c>
      <c r="CJ23" s="60">
        <v>0</v>
      </c>
      <c r="CK23" s="125" t="str">
        <f t="shared" si="18"/>
        <v xml:space="preserve"> -</v>
      </c>
      <c r="CL23" s="378" t="str">
        <f t="shared" si="19"/>
        <v xml:space="preserve"> -</v>
      </c>
      <c r="CM23" s="517">
        <f t="shared" si="20"/>
        <v>15750</v>
      </c>
      <c r="CN23" s="518">
        <f t="shared" si="21"/>
        <v>15750</v>
      </c>
      <c r="CO23" s="518">
        <f t="shared" si="22"/>
        <v>0</v>
      </c>
      <c r="CP23" s="504">
        <f t="shared" si="23"/>
        <v>1</v>
      </c>
      <c r="CQ23" s="378" t="str">
        <f t="shared" si="24"/>
        <v xml:space="preserve"> -</v>
      </c>
      <c r="CR23" s="591" t="s">
        <v>1223</v>
      </c>
      <c r="CS23" s="99" t="s">
        <v>1395</v>
      </c>
      <c r="CT23" s="102" t="s">
        <v>1965</v>
      </c>
    </row>
    <row r="24" spans="2:98" ht="30" customHeight="1">
      <c r="B24" s="994"/>
      <c r="C24" s="991"/>
      <c r="D24" s="1015"/>
      <c r="E24" s="947"/>
      <c r="F24" s="978"/>
      <c r="G24" s="883"/>
      <c r="H24" s="883"/>
      <c r="I24" s="1040"/>
      <c r="J24" s="883"/>
      <c r="K24" s="1040"/>
      <c r="L24" s="883"/>
      <c r="M24" s="883"/>
      <c r="N24" s="1040"/>
      <c r="O24" s="883"/>
      <c r="P24" s="883"/>
      <c r="Q24" s="1040"/>
      <c r="R24" s="883"/>
      <c r="S24" s="883"/>
      <c r="T24" s="1040"/>
      <c r="U24" s="1054"/>
      <c r="V24" s="1038"/>
      <c r="W24" s="1040"/>
      <c r="X24" s="883"/>
      <c r="Y24" s="1040"/>
      <c r="Z24" s="883"/>
      <c r="AA24" s="1040"/>
      <c r="AB24" s="1050"/>
      <c r="AC24" s="1052"/>
      <c r="AD24" s="1020"/>
      <c r="AE24" s="790"/>
      <c r="AF24" s="798"/>
      <c r="AG24" s="790"/>
      <c r="AH24" s="798"/>
      <c r="AI24" s="790"/>
      <c r="AJ24" s="798"/>
      <c r="AK24" s="790"/>
      <c r="AL24" s="798"/>
      <c r="AM24" s="790"/>
      <c r="AN24" s="1056"/>
      <c r="AO24" s="950"/>
      <c r="AP24" s="939"/>
      <c r="AQ24" s="119" t="s">
        <v>256</v>
      </c>
      <c r="AR24" s="366">
        <v>2210709</v>
      </c>
      <c r="AS24" s="119" t="s">
        <v>1417</v>
      </c>
      <c r="AT24" s="40">
        <v>4</v>
      </c>
      <c r="AU24" s="60">
        <v>4</v>
      </c>
      <c r="AV24" s="60">
        <v>1</v>
      </c>
      <c r="AW24" s="413">
        <f t="shared" ref="AW24:AW76" si="25">+AV24/AU24</f>
        <v>0.25</v>
      </c>
      <c r="AX24" s="60">
        <v>1</v>
      </c>
      <c r="AY24" s="413">
        <f t="shared" ref="AY24:AY76" si="26">+AX24/AU24</f>
        <v>0.25</v>
      </c>
      <c r="AZ24" s="60">
        <v>1</v>
      </c>
      <c r="BA24" s="415">
        <f t="shared" ref="BA24:BA76" si="27">+AZ24/AU24</f>
        <v>0.25</v>
      </c>
      <c r="BB24" s="47">
        <v>1</v>
      </c>
      <c r="BC24" s="422">
        <f t="shared" ref="BC24:BC76" si="28">+BB24/AU24</f>
        <v>0.25</v>
      </c>
      <c r="BD24" s="54">
        <v>0</v>
      </c>
      <c r="BE24" s="55">
        <v>1</v>
      </c>
      <c r="BF24" s="55">
        <v>1</v>
      </c>
      <c r="BG24" s="342">
        <v>0</v>
      </c>
      <c r="BH24" s="333">
        <f t="shared" si="1"/>
        <v>0</v>
      </c>
      <c r="BI24" s="453">
        <f t="shared" si="2"/>
        <v>0</v>
      </c>
      <c r="BJ24" s="334">
        <f t="shared" si="3"/>
        <v>1</v>
      </c>
      <c r="BK24" s="453">
        <f t="shared" si="4"/>
        <v>1</v>
      </c>
      <c r="BL24" s="334">
        <f t="shared" si="5"/>
        <v>1</v>
      </c>
      <c r="BM24" s="453">
        <f t="shared" si="6"/>
        <v>1</v>
      </c>
      <c r="BN24" s="334">
        <f t="shared" si="7"/>
        <v>0</v>
      </c>
      <c r="BO24" s="453">
        <f t="shared" si="8"/>
        <v>0</v>
      </c>
      <c r="BP24" s="657">
        <f>+SUM(BD24:BG24)/AU24</f>
        <v>0.5</v>
      </c>
      <c r="BQ24" s="652">
        <f t="shared" si="10"/>
        <v>0.5</v>
      </c>
      <c r="BR24" s="642">
        <f t="shared" si="11"/>
        <v>0.5</v>
      </c>
      <c r="BS24" s="54">
        <v>12000</v>
      </c>
      <c r="BT24" s="60">
        <v>0</v>
      </c>
      <c r="BU24" s="60">
        <v>0</v>
      </c>
      <c r="BV24" s="125">
        <f t="shared" si="12"/>
        <v>0</v>
      </c>
      <c r="BW24" s="378" t="str">
        <f t="shared" si="13"/>
        <v xml:space="preserve"> -</v>
      </c>
      <c r="BX24" s="55">
        <v>0</v>
      </c>
      <c r="BY24" s="60">
        <v>0</v>
      </c>
      <c r="BZ24" s="60">
        <v>0</v>
      </c>
      <c r="CA24" s="125" t="str">
        <f t="shared" si="14"/>
        <v xml:space="preserve"> -</v>
      </c>
      <c r="CB24" s="378" t="str">
        <f t="shared" si="15"/>
        <v xml:space="preserve"> -</v>
      </c>
      <c r="CC24" s="54">
        <v>10000</v>
      </c>
      <c r="CD24" s="60">
        <v>10000</v>
      </c>
      <c r="CE24" s="60">
        <v>0</v>
      </c>
      <c r="CF24" s="125">
        <f t="shared" si="16"/>
        <v>1</v>
      </c>
      <c r="CG24" s="378" t="str">
        <f t="shared" si="17"/>
        <v xml:space="preserve"> -</v>
      </c>
      <c r="CH24" s="55">
        <v>10920</v>
      </c>
      <c r="CI24" s="60">
        <v>0</v>
      </c>
      <c r="CJ24" s="60">
        <v>0</v>
      </c>
      <c r="CK24" s="125">
        <f t="shared" si="18"/>
        <v>0</v>
      </c>
      <c r="CL24" s="378" t="str">
        <f t="shared" si="19"/>
        <v xml:space="preserve"> -</v>
      </c>
      <c r="CM24" s="517">
        <f t="shared" si="20"/>
        <v>32920</v>
      </c>
      <c r="CN24" s="518">
        <f t="shared" si="21"/>
        <v>10000</v>
      </c>
      <c r="CO24" s="518">
        <f t="shared" si="22"/>
        <v>0</v>
      </c>
      <c r="CP24" s="504">
        <f t="shared" si="23"/>
        <v>0.30376670716889431</v>
      </c>
      <c r="CQ24" s="378" t="str">
        <f t="shared" si="24"/>
        <v xml:space="preserve"> -</v>
      </c>
      <c r="CR24" s="591" t="s">
        <v>1223</v>
      </c>
      <c r="CS24" s="99" t="s">
        <v>1395</v>
      </c>
      <c r="CT24" s="102" t="s">
        <v>1965</v>
      </c>
    </row>
    <row r="25" spans="2:98" ht="30" customHeight="1">
      <c r="B25" s="994"/>
      <c r="C25" s="991"/>
      <c r="D25" s="1015"/>
      <c r="E25" s="947"/>
      <c r="F25" s="978"/>
      <c r="G25" s="883"/>
      <c r="H25" s="883"/>
      <c r="I25" s="1040"/>
      <c r="J25" s="883"/>
      <c r="K25" s="1040"/>
      <c r="L25" s="883"/>
      <c r="M25" s="883"/>
      <c r="N25" s="1040"/>
      <c r="O25" s="883"/>
      <c r="P25" s="883"/>
      <c r="Q25" s="1040"/>
      <c r="R25" s="883"/>
      <c r="S25" s="883"/>
      <c r="T25" s="1040"/>
      <c r="U25" s="1054"/>
      <c r="V25" s="1038"/>
      <c r="W25" s="1040"/>
      <c r="X25" s="883"/>
      <c r="Y25" s="1040"/>
      <c r="Z25" s="883"/>
      <c r="AA25" s="1040"/>
      <c r="AB25" s="1050"/>
      <c r="AC25" s="1052"/>
      <c r="AD25" s="1020"/>
      <c r="AE25" s="790"/>
      <c r="AF25" s="798"/>
      <c r="AG25" s="790"/>
      <c r="AH25" s="798"/>
      <c r="AI25" s="790"/>
      <c r="AJ25" s="798"/>
      <c r="AK25" s="790"/>
      <c r="AL25" s="798"/>
      <c r="AM25" s="790"/>
      <c r="AN25" s="1056"/>
      <c r="AO25" s="950"/>
      <c r="AP25" s="939"/>
      <c r="AQ25" s="119" t="s">
        <v>257</v>
      </c>
      <c r="AR25" s="366" t="s">
        <v>1217</v>
      </c>
      <c r="AS25" s="119" t="s">
        <v>1418</v>
      </c>
      <c r="AT25" s="40">
        <v>8666</v>
      </c>
      <c r="AU25" s="60">
        <v>24000</v>
      </c>
      <c r="AV25" s="60">
        <v>6000</v>
      </c>
      <c r="AW25" s="413">
        <f t="shared" si="25"/>
        <v>0.25</v>
      </c>
      <c r="AX25" s="60">
        <v>6000</v>
      </c>
      <c r="AY25" s="413">
        <f t="shared" si="26"/>
        <v>0.25</v>
      </c>
      <c r="AZ25" s="60">
        <v>6000</v>
      </c>
      <c r="BA25" s="415">
        <f t="shared" si="27"/>
        <v>0.25</v>
      </c>
      <c r="BB25" s="47">
        <v>6000</v>
      </c>
      <c r="BC25" s="422">
        <f t="shared" si="28"/>
        <v>0.25</v>
      </c>
      <c r="BD25" s="54">
        <v>10000</v>
      </c>
      <c r="BE25" s="55">
        <v>6000</v>
      </c>
      <c r="BF25" s="55">
        <v>9784</v>
      </c>
      <c r="BG25" s="342">
        <v>0</v>
      </c>
      <c r="BH25" s="333">
        <f t="shared" si="1"/>
        <v>1.6666666666666667</v>
      </c>
      <c r="BI25" s="453">
        <f t="shared" si="2"/>
        <v>1</v>
      </c>
      <c r="BJ25" s="334">
        <f t="shared" si="3"/>
        <v>1</v>
      </c>
      <c r="BK25" s="453">
        <f t="shared" si="4"/>
        <v>1</v>
      </c>
      <c r="BL25" s="334">
        <f t="shared" si="5"/>
        <v>1.6306666666666667</v>
      </c>
      <c r="BM25" s="453">
        <f t="shared" si="6"/>
        <v>1</v>
      </c>
      <c r="BN25" s="334">
        <f t="shared" si="7"/>
        <v>0</v>
      </c>
      <c r="BO25" s="453">
        <f t="shared" si="8"/>
        <v>0</v>
      </c>
      <c r="BP25" s="657">
        <f>+SUM(BD25:BG25)/AU25</f>
        <v>1.0743333333333334</v>
      </c>
      <c r="BQ25" s="652">
        <f t="shared" si="10"/>
        <v>1</v>
      </c>
      <c r="BR25" s="642">
        <f t="shared" si="11"/>
        <v>1</v>
      </c>
      <c r="BS25" s="54">
        <v>50000</v>
      </c>
      <c r="BT25" s="60">
        <v>50000</v>
      </c>
      <c r="BU25" s="60">
        <v>15000</v>
      </c>
      <c r="BV25" s="125">
        <f t="shared" si="12"/>
        <v>1</v>
      </c>
      <c r="BW25" s="378">
        <f t="shared" si="13"/>
        <v>0.3</v>
      </c>
      <c r="BX25" s="55">
        <v>30000</v>
      </c>
      <c r="BY25" s="60">
        <v>30000</v>
      </c>
      <c r="BZ25" s="60">
        <v>0</v>
      </c>
      <c r="CA25" s="125">
        <f t="shared" si="14"/>
        <v>1</v>
      </c>
      <c r="CB25" s="378" t="str">
        <f t="shared" si="15"/>
        <v xml:space="preserve"> -</v>
      </c>
      <c r="CC25" s="54">
        <v>50000</v>
      </c>
      <c r="CD25" s="60">
        <v>49996</v>
      </c>
      <c r="CE25" s="60">
        <v>21427</v>
      </c>
      <c r="CF25" s="125">
        <f t="shared" si="16"/>
        <v>0.99992000000000003</v>
      </c>
      <c r="CG25" s="378">
        <f t="shared" si="17"/>
        <v>0.42857428594287544</v>
      </c>
      <c r="CH25" s="55">
        <v>0</v>
      </c>
      <c r="CI25" s="60">
        <v>0</v>
      </c>
      <c r="CJ25" s="60">
        <v>0</v>
      </c>
      <c r="CK25" s="125" t="str">
        <f t="shared" si="18"/>
        <v xml:space="preserve"> -</v>
      </c>
      <c r="CL25" s="378" t="str">
        <f t="shared" si="19"/>
        <v xml:space="preserve"> -</v>
      </c>
      <c r="CM25" s="517">
        <f t="shared" si="20"/>
        <v>130000</v>
      </c>
      <c r="CN25" s="518">
        <f t="shared" si="21"/>
        <v>129996</v>
      </c>
      <c r="CO25" s="518">
        <f t="shared" si="22"/>
        <v>36427</v>
      </c>
      <c r="CP25" s="504">
        <f t="shared" si="23"/>
        <v>0.99996923076923072</v>
      </c>
      <c r="CQ25" s="378">
        <f t="shared" si="24"/>
        <v>0.28021631434813377</v>
      </c>
      <c r="CR25" s="591" t="s">
        <v>1223</v>
      </c>
      <c r="CS25" s="99" t="s">
        <v>1395</v>
      </c>
      <c r="CT25" s="102" t="s">
        <v>1965</v>
      </c>
    </row>
    <row r="26" spans="2:98" ht="60" customHeight="1">
      <c r="B26" s="994"/>
      <c r="C26" s="991"/>
      <c r="D26" s="1015"/>
      <c r="E26" s="947"/>
      <c r="F26" s="978"/>
      <c r="G26" s="883"/>
      <c r="H26" s="883"/>
      <c r="I26" s="1040"/>
      <c r="J26" s="883"/>
      <c r="K26" s="1040"/>
      <c r="L26" s="883"/>
      <c r="M26" s="883"/>
      <c r="N26" s="1040"/>
      <c r="O26" s="883"/>
      <c r="P26" s="883"/>
      <c r="Q26" s="1040"/>
      <c r="R26" s="883"/>
      <c r="S26" s="883"/>
      <c r="T26" s="1040"/>
      <c r="U26" s="1054"/>
      <c r="V26" s="1038"/>
      <c r="W26" s="1040"/>
      <c r="X26" s="883"/>
      <c r="Y26" s="1040"/>
      <c r="Z26" s="883"/>
      <c r="AA26" s="1040"/>
      <c r="AB26" s="1050"/>
      <c r="AC26" s="1052"/>
      <c r="AD26" s="1020"/>
      <c r="AE26" s="790"/>
      <c r="AF26" s="798"/>
      <c r="AG26" s="790"/>
      <c r="AH26" s="798"/>
      <c r="AI26" s="790"/>
      <c r="AJ26" s="798"/>
      <c r="AK26" s="790"/>
      <c r="AL26" s="798"/>
      <c r="AM26" s="790"/>
      <c r="AN26" s="1056"/>
      <c r="AO26" s="950"/>
      <c r="AP26" s="939"/>
      <c r="AQ26" s="254" t="s">
        <v>258</v>
      </c>
      <c r="AR26" s="276" t="s">
        <v>1217</v>
      </c>
      <c r="AS26" s="119" t="s">
        <v>1419</v>
      </c>
      <c r="AT26" s="40">
        <v>1500</v>
      </c>
      <c r="AU26" s="60">
        <v>400</v>
      </c>
      <c r="AV26" s="60">
        <v>400</v>
      </c>
      <c r="AW26" s="413">
        <v>0.25</v>
      </c>
      <c r="AX26" s="60">
        <v>400</v>
      </c>
      <c r="AY26" s="413">
        <v>0.25</v>
      </c>
      <c r="AZ26" s="60">
        <v>400</v>
      </c>
      <c r="BA26" s="415">
        <v>0.25</v>
      </c>
      <c r="BB26" s="47">
        <v>400</v>
      </c>
      <c r="BC26" s="422">
        <v>0.25</v>
      </c>
      <c r="BD26" s="54">
        <v>186</v>
      </c>
      <c r="BE26" s="55">
        <v>139</v>
      </c>
      <c r="BF26" s="55">
        <v>139</v>
      </c>
      <c r="BG26" s="342">
        <v>0</v>
      </c>
      <c r="BH26" s="333">
        <f t="shared" si="1"/>
        <v>0.46500000000000002</v>
      </c>
      <c r="BI26" s="453">
        <f t="shared" si="2"/>
        <v>0.46500000000000002</v>
      </c>
      <c r="BJ26" s="334">
        <f t="shared" si="3"/>
        <v>0.34749999999999998</v>
      </c>
      <c r="BK26" s="453">
        <f t="shared" si="4"/>
        <v>0.34749999999999998</v>
      </c>
      <c r="BL26" s="334">
        <f t="shared" si="5"/>
        <v>0.34749999999999998</v>
      </c>
      <c r="BM26" s="453">
        <f t="shared" si="6"/>
        <v>0.34749999999999998</v>
      </c>
      <c r="BN26" s="334">
        <f t="shared" si="7"/>
        <v>0</v>
      </c>
      <c r="BO26" s="453">
        <f t="shared" si="8"/>
        <v>0</v>
      </c>
      <c r="BP26" s="657">
        <f t="shared" si="9"/>
        <v>0.28999999999999998</v>
      </c>
      <c r="BQ26" s="652">
        <f t="shared" si="10"/>
        <v>0.28999999999999998</v>
      </c>
      <c r="BR26" s="642">
        <f t="shared" si="11"/>
        <v>0.28999999999999998</v>
      </c>
      <c r="BS26" s="54">
        <v>0</v>
      </c>
      <c r="BT26" s="60">
        <v>0</v>
      </c>
      <c r="BU26" s="60">
        <v>0</v>
      </c>
      <c r="BV26" s="125" t="str">
        <f t="shared" si="12"/>
        <v xml:space="preserve"> -</v>
      </c>
      <c r="BW26" s="378" t="str">
        <f t="shared" si="13"/>
        <v xml:space="preserve"> -</v>
      </c>
      <c r="BX26" s="55">
        <v>0</v>
      </c>
      <c r="BY26" s="60">
        <v>0</v>
      </c>
      <c r="BZ26" s="60">
        <v>0</v>
      </c>
      <c r="CA26" s="125" t="str">
        <f t="shared" si="14"/>
        <v xml:space="preserve"> -</v>
      </c>
      <c r="CB26" s="378" t="str">
        <f t="shared" si="15"/>
        <v xml:space="preserve"> -</v>
      </c>
      <c r="CC26" s="54">
        <v>0</v>
      </c>
      <c r="CD26" s="60">
        <v>0</v>
      </c>
      <c r="CE26" s="60">
        <v>0</v>
      </c>
      <c r="CF26" s="125" t="str">
        <f t="shared" si="16"/>
        <v xml:space="preserve"> -</v>
      </c>
      <c r="CG26" s="378" t="str">
        <f t="shared" si="17"/>
        <v xml:space="preserve"> -</v>
      </c>
      <c r="CH26" s="55">
        <v>0</v>
      </c>
      <c r="CI26" s="60">
        <v>0</v>
      </c>
      <c r="CJ26" s="60">
        <v>0</v>
      </c>
      <c r="CK26" s="125" t="str">
        <f t="shared" si="18"/>
        <v xml:space="preserve"> -</v>
      </c>
      <c r="CL26" s="378" t="str">
        <f t="shared" si="19"/>
        <v xml:space="preserve"> -</v>
      </c>
      <c r="CM26" s="517">
        <f t="shared" si="20"/>
        <v>0</v>
      </c>
      <c r="CN26" s="518">
        <f t="shared" si="21"/>
        <v>0</v>
      </c>
      <c r="CO26" s="518">
        <f t="shared" si="22"/>
        <v>0</v>
      </c>
      <c r="CP26" s="504" t="str">
        <f t="shared" si="23"/>
        <v xml:space="preserve"> -</v>
      </c>
      <c r="CQ26" s="378" t="str">
        <f t="shared" si="24"/>
        <v xml:space="preserve"> -</v>
      </c>
      <c r="CR26" s="591" t="s">
        <v>1223</v>
      </c>
      <c r="CS26" s="99" t="s">
        <v>1395</v>
      </c>
      <c r="CT26" s="102" t="s">
        <v>1965</v>
      </c>
    </row>
    <row r="27" spans="2:98" ht="60" customHeight="1">
      <c r="B27" s="994"/>
      <c r="C27" s="991"/>
      <c r="D27" s="1015"/>
      <c r="E27" s="947"/>
      <c r="F27" s="978"/>
      <c r="G27" s="883"/>
      <c r="H27" s="883"/>
      <c r="I27" s="1040"/>
      <c r="J27" s="883"/>
      <c r="K27" s="1040"/>
      <c r="L27" s="883"/>
      <c r="M27" s="883"/>
      <c r="N27" s="1040"/>
      <c r="O27" s="883"/>
      <c r="P27" s="883"/>
      <c r="Q27" s="1040"/>
      <c r="R27" s="883"/>
      <c r="S27" s="883"/>
      <c r="T27" s="1040"/>
      <c r="U27" s="1054"/>
      <c r="V27" s="1038"/>
      <c r="W27" s="1040"/>
      <c r="X27" s="883"/>
      <c r="Y27" s="1040"/>
      <c r="Z27" s="883"/>
      <c r="AA27" s="1040"/>
      <c r="AB27" s="1050"/>
      <c r="AC27" s="1052"/>
      <c r="AD27" s="1020"/>
      <c r="AE27" s="790"/>
      <c r="AF27" s="798"/>
      <c r="AG27" s="790"/>
      <c r="AH27" s="798"/>
      <c r="AI27" s="790"/>
      <c r="AJ27" s="798"/>
      <c r="AK27" s="790"/>
      <c r="AL27" s="798"/>
      <c r="AM27" s="790"/>
      <c r="AN27" s="1056"/>
      <c r="AO27" s="950"/>
      <c r="AP27" s="939"/>
      <c r="AQ27" s="254" t="s">
        <v>259</v>
      </c>
      <c r="AR27" s="276">
        <v>2210709</v>
      </c>
      <c r="AS27" s="119" t="s">
        <v>1420</v>
      </c>
      <c r="AT27" s="40">
        <v>11</v>
      </c>
      <c r="AU27" s="60">
        <v>11</v>
      </c>
      <c r="AV27" s="60">
        <v>11</v>
      </c>
      <c r="AW27" s="413">
        <v>0.25</v>
      </c>
      <c r="AX27" s="60">
        <v>11</v>
      </c>
      <c r="AY27" s="413">
        <v>0.25</v>
      </c>
      <c r="AZ27" s="60">
        <v>11</v>
      </c>
      <c r="BA27" s="415">
        <v>0.25</v>
      </c>
      <c r="BB27" s="47">
        <v>11</v>
      </c>
      <c r="BC27" s="422">
        <v>0.25</v>
      </c>
      <c r="BD27" s="54">
        <v>11</v>
      </c>
      <c r="BE27" s="55">
        <v>11</v>
      </c>
      <c r="BF27" s="55">
        <v>11</v>
      </c>
      <c r="BG27" s="342">
        <v>0</v>
      </c>
      <c r="BH27" s="333">
        <f t="shared" si="1"/>
        <v>1</v>
      </c>
      <c r="BI27" s="453">
        <f t="shared" si="2"/>
        <v>1</v>
      </c>
      <c r="BJ27" s="334">
        <f t="shared" si="3"/>
        <v>1</v>
      </c>
      <c r="BK27" s="453">
        <f t="shared" si="4"/>
        <v>1</v>
      </c>
      <c r="BL27" s="334">
        <f t="shared" si="5"/>
        <v>1</v>
      </c>
      <c r="BM27" s="453">
        <f t="shared" si="6"/>
        <v>1</v>
      </c>
      <c r="BN27" s="334">
        <f t="shared" si="7"/>
        <v>0</v>
      </c>
      <c r="BO27" s="453">
        <f t="shared" si="8"/>
        <v>0</v>
      </c>
      <c r="BP27" s="657">
        <f t="shared" si="9"/>
        <v>0.75</v>
      </c>
      <c r="BQ27" s="652">
        <f t="shared" si="10"/>
        <v>0.75</v>
      </c>
      <c r="BR27" s="642">
        <f t="shared" si="11"/>
        <v>0.75</v>
      </c>
      <c r="BS27" s="54">
        <v>102500</v>
      </c>
      <c r="BT27" s="60">
        <v>88833</v>
      </c>
      <c r="BU27" s="60">
        <v>0</v>
      </c>
      <c r="BV27" s="125">
        <f t="shared" si="12"/>
        <v>0.86666341463414631</v>
      </c>
      <c r="BW27" s="378" t="str">
        <f t="shared" si="13"/>
        <v xml:space="preserve"> -</v>
      </c>
      <c r="BX27" s="55">
        <v>135000</v>
      </c>
      <c r="BY27" s="60">
        <v>135000</v>
      </c>
      <c r="BZ27" s="60">
        <v>0</v>
      </c>
      <c r="CA27" s="125">
        <f t="shared" si="14"/>
        <v>1</v>
      </c>
      <c r="CB27" s="378" t="str">
        <f t="shared" si="15"/>
        <v xml:space="preserve"> -</v>
      </c>
      <c r="CC27" s="54">
        <v>0</v>
      </c>
      <c r="CD27" s="60">
        <v>0</v>
      </c>
      <c r="CE27" s="60">
        <v>0</v>
      </c>
      <c r="CF27" s="125" t="str">
        <f t="shared" si="16"/>
        <v xml:space="preserve"> -</v>
      </c>
      <c r="CG27" s="378" t="str">
        <f t="shared" si="17"/>
        <v xml:space="preserve"> -</v>
      </c>
      <c r="CH27" s="55">
        <v>0</v>
      </c>
      <c r="CI27" s="60">
        <v>0</v>
      </c>
      <c r="CJ27" s="60">
        <v>0</v>
      </c>
      <c r="CK27" s="125" t="str">
        <f t="shared" si="18"/>
        <v xml:space="preserve"> -</v>
      </c>
      <c r="CL27" s="378" t="str">
        <f t="shared" si="19"/>
        <v xml:space="preserve"> -</v>
      </c>
      <c r="CM27" s="517">
        <f t="shared" si="20"/>
        <v>237500</v>
      </c>
      <c r="CN27" s="518">
        <f t="shared" si="21"/>
        <v>223833</v>
      </c>
      <c r="CO27" s="518">
        <f t="shared" si="22"/>
        <v>0</v>
      </c>
      <c r="CP27" s="504">
        <f t="shared" si="23"/>
        <v>0.94245473684210523</v>
      </c>
      <c r="CQ27" s="378" t="str">
        <f t="shared" si="24"/>
        <v xml:space="preserve"> -</v>
      </c>
      <c r="CR27" s="591" t="s">
        <v>1223</v>
      </c>
      <c r="CS27" s="99" t="s">
        <v>1395</v>
      </c>
      <c r="CT27" s="102" t="s">
        <v>1965</v>
      </c>
    </row>
    <row r="28" spans="2:98" ht="45.75" customHeight="1">
      <c r="B28" s="994"/>
      <c r="C28" s="991"/>
      <c r="D28" s="1015"/>
      <c r="E28" s="947"/>
      <c r="F28" s="978"/>
      <c r="G28" s="883"/>
      <c r="H28" s="883"/>
      <c r="I28" s="1040"/>
      <c r="J28" s="883"/>
      <c r="K28" s="1040"/>
      <c r="L28" s="883"/>
      <c r="M28" s="883"/>
      <c r="N28" s="1040"/>
      <c r="O28" s="883"/>
      <c r="P28" s="883"/>
      <c r="Q28" s="1040"/>
      <c r="R28" s="883"/>
      <c r="S28" s="883"/>
      <c r="T28" s="1040"/>
      <c r="U28" s="1054"/>
      <c r="V28" s="1038"/>
      <c r="W28" s="1040"/>
      <c r="X28" s="883"/>
      <c r="Y28" s="1040"/>
      <c r="Z28" s="883"/>
      <c r="AA28" s="1040"/>
      <c r="AB28" s="1050"/>
      <c r="AC28" s="1052"/>
      <c r="AD28" s="1020"/>
      <c r="AE28" s="790"/>
      <c r="AF28" s="798"/>
      <c r="AG28" s="790"/>
      <c r="AH28" s="798"/>
      <c r="AI28" s="790"/>
      <c r="AJ28" s="798"/>
      <c r="AK28" s="790"/>
      <c r="AL28" s="798"/>
      <c r="AM28" s="790"/>
      <c r="AN28" s="1056"/>
      <c r="AO28" s="950"/>
      <c r="AP28" s="939"/>
      <c r="AQ28" s="254" t="s">
        <v>260</v>
      </c>
      <c r="AR28" s="276" t="s">
        <v>1217</v>
      </c>
      <c r="AS28" s="119" t="s">
        <v>1421</v>
      </c>
      <c r="AT28" s="40">
        <v>300</v>
      </c>
      <c r="AU28" s="60">
        <v>300</v>
      </c>
      <c r="AV28" s="60">
        <v>300</v>
      </c>
      <c r="AW28" s="413">
        <v>0.25</v>
      </c>
      <c r="AX28" s="60">
        <v>300</v>
      </c>
      <c r="AY28" s="413">
        <v>0.25</v>
      </c>
      <c r="AZ28" s="60">
        <v>300</v>
      </c>
      <c r="BA28" s="415">
        <v>0.25</v>
      </c>
      <c r="BB28" s="47">
        <v>300</v>
      </c>
      <c r="BC28" s="422">
        <v>0.25</v>
      </c>
      <c r="BD28" s="54">
        <v>62</v>
      </c>
      <c r="BE28" s="55">
        <v>62</v>
      </c>
      <c r="BF28" s="55">
        <v>56</v>
      </c>
      <c r="BG28" s="342">
        <v>0</v>
      </c>
      <c r="BH28" s="333">
        <f t="shared" si="1"/>
        <v>0.20666666666666667</v>
      </c>
      <c r="BI28" s="453">
        <f t="shared" si="2"/>
        <v>0.20666666666666667</v>
      </c>
      <c r="BJ28" s="334">
        <f t="shared" si="3"/>
        <v>0.20666666666666667</v>
      </c>
      <c r="BK28" s="453">
        <f t="shared" si="4"/>
        <v>0.20666666666666667</v>
      </c>
      <c r="BL28" s="334">
        <f t="shared" si="5"/>
        <v>0.18666666666666668</v>
      </c>
      <c r="BM28" s="453">
        <f t="shared" si="6"/>
        <v>0.18666666666666668</v>
      </c>
      <c r="BN28" s="334">
        <f t="shared" si="7"/>
        <v>0</v>
      </c>
      <c r="BO28" s="453">
        <f t="shared" si="8"/>
        <v>0</v>
      </c>
      <c r="BP28" s="657">
        <f t="shared" si="9"/>
        <v>0.15</v>
      </c>
      <c r="BQ28" s="652">
        <f t="shared" si="10"/>
        <v>0.15</v>
      </c>
      <c r="BR28" s="642">
        <f t="shared" si="11"/>
        <v>0.15</v>
      </c>
      <c r="BS28" s="54">
        <v>0</v>
      </c>
      <c r="BT28" s="60">
        <v>0</v>
      </c>
      <c r="BU28" s="60">
        <v>0</v>
      </c>
      <c r="BV28" s="125" t="str">
        <f t="shared" si="12"/>
        <v xml:space="preserve"> -</v>
      </c>
      <c r="BW28" s="378" t="str">
        <f t="shared" si="13"/>
        <v xml:space="preserve"> -</v>
      </c>
      <c r="BX28" s="55">
        <v>0</v>
      </c>
      <c r="BY28" s="60">
        <v>0</v>
      </c>
      <c r="BZ28" s="60">
        <v>0</v>
      </c>
      <c r="CA28" s="125" t="str">
        <f t="shared" si="14"/>
        <v xml:space="preserve"> -</v>
      </c>
      <c r="CB28" s="378" t="str">
        <f t="shared" si="15"/>
        <v xml:space="preserve"> -</v>
      </c>
      <c r="CC28" s="54">
        <v>0</v>
      </c>
      <c r="CD28" s="60">
        <v>0</v>
      </c>
      <c r="CE28" s="60">
        <v>0</v>
      </c>
      <c r="CF28" s="125" t="str">
        <f t="shared" si="16"/>
        <v xml:space="preserve"> -</v>
      </c>
      <c r="CG28" s="378" t="str">
        <f t="shared" si="17"/>
        <v xml:space="preserve"> -</v>
      </c>
      <c r="CH28" s="55">
        <v>0</v>
      </c>
      <c r="CI28" s="60">
        <v>0</v>
      </c>
      <c r="CJ28" s="60">
        <v>0</v>
      </c>
      <c r="CK28" s="125" t="str">
        <f t="shared" si="18"/>
        <v xml:space="preserve"> -</v>
      </c>
      <c r="CL28" s="378" t="str">
        <f t="shared" si="19"/>
        <v xml:space="preserve"> -</v>
      </c>
      <c r="CM28" s="517">
        <f t="shared" si="20"/>
        <v>0</v>
      </c>
      <c r="CN28" s="518">
        <f t="shared" si="21"/>
        <v>0</v>
      </c>
      <c r="CO28" s="518">
        <f t="shared" si="22"/>
        <v>0</v>
      </c>
      <c r="CP28" s="504" t="str">
        <f t="shared" si="23"/>
        <v xml:space="preserve"> -</v>
      </c>
      <c r="CQ28" s="378" t="str">
        <f t="shared" si="24"/>
        <v xml:space="preserve"> -</v>
      </c>
      <c r="CR28" s="591" t="s">
        <v>1223</v>
      </c>
      <c r="CS28" s="99" t="s">
        <v>1395</v>
      </c>
      <c r="CT28" s="102" t="s">
        <v>1965</v>
      </c>
    </row>
    <row r="29" spans="2:98" ht="30" customHeight="1">
      <c r="B29" s="994"/>
      <c r="C29" s="991"/>
      <c r="D29" s="1015"/>
      <c r="E29" s="947"/>
      <c r="F29" s="978"/>
      <c r="G29" s="883"/>
      <c r="H29" s="883"/>
      <c r="I29" s="1040"/>
      <c r="J29" s="883"/>
      <c r="K29" s="1040"/>
      <c r="L29" s="883"/>
      <c r="M29" s="883"/>
      <c r="N29" s="1040"/>
      <c r="O29" s="883"/>
      <c r="P29" s="883"/>
      <c r="Q29" s="1040"/>
      <c r="R29" s="883"/>
      <c r="S29" s="883"/>
      <c r="T29" s="1040"/>
      <c r="U29" s="1054"/>
      <c r="V29" s="1038"/>
      <c r="W29" s="1040"/>
      <c r="X29" s="883"/>
      <c r="Y29" s="1040"/>
      <c r="Z29" s="883"/>
      <c r="AA29" s="1040"/>
      <c r="AB29" s="1050"/>
      <c r="AC29" s="1052"/>
      <c r="AD29" s="1020"/>
      <c r="AE29" s="790"/>
      <c r="AF29" s="798"/>
      <c r="AG29" s="790"/>
      <c r="AH29" s="798"/>
      <c r="AI29" s="790"/>
      <c r="AJ29" s="798"/>
      <c r="AK29" s="790"/>
      <c r="AL29" s="798"/>
      <c r="AM29" s="790"/>
      <c r="AN29" s="1056"/>
      <c r="AO29" s="950"/>
      <c r="AP29" s="939"/>
      <c r="AQ29" s="254" t="s">
        <v>261</v>
      </c>
      <c r="AR29" s="276">
        <v>2210273</v>
      </c>
      <c r="AS29" s="119" t="s">
        <v>1422</v>
      </c>
      <c r="AT29" s="40">
        <v>1</v>
      </c>
      <c r="AU29" s="60">
        <v>1</v>
      </c>
      <c r="AV29" s="60">
        <v>1</v>
      </c>
      <c r="AW29" s="413">
        <v>0.25</v>
      </c>
      <c r="AX29" s="60">
        <v>1</v>
      </c>
      <c r="AY29" s="413">
        <v>0.25</v>
      </c>
      <c r="AZ29" s="60">
        <v>1</v>
      </c>
      <c r="BA29" s="415">
        <v>0.25</v>
      </c>
      <c r="BB29" s="47">
        <v>1</v>
      </c>
      <c r="BC29" s="422">
        <v>0.25</v>
      </c>
      <c r="BD29" s="54">
        <v>1</v>
      </c>
      <c r="BE29" s="55">
        <v>1</v>
      </c>
      <c r="BF29" s="55">
        <v>1</v>
      </c>
      <c r="BG29" s="342">
        <v>0</v>
      </c>
      <c r="BH29" s="333">
        <f t="shared" si="1"/>
        <v>1</v>
      </c>
      <c r="BI29" s="453">
        <f t="shared" si="2"/>
        <v>1</v>
      </c>
      <c r="BJ29" s="334">
        <f t="shared" si="3"/>
        <v>1</v>
      </c>
      <c r="BK29" s="453">
        <f t="shared" si="4"/>
        <v>1</v>
      </c>
      <c r="BL29" s="334">
        <f t="shared" si="5"/>
        <v>1</v>
      </c>
      <c r="BM29" s="453">
        <f t="shared" si="6"/>
        <v>1</v>
      </c>
      <c r="BN29" s="334">
        <f t="shared" si="7"/>
        <v>0</v>
      </c>
      <c r="BO29" s="453">
        <f t="shared" si="8"/>
        <v>0</v>
      </c>
      <c r="BP29" s="657">
        <f t="shared" si="9"/>
        <v>0.75</v>
      </c>
      <c r="BQ29" s="652">
        <f t="shared" si="10"/>
        <v>0.75</v>
      </c>
      <c r="BR29" s="642">
        <f t="shared" si="11"/>
        <v>0.75</v>
      </c>
      <c r="BS29" s="54">
        <v>168750</v>
      </c>
      <c r="BT29" s="60">
        <v>93986</v>
      </c>
      <c r="BU29" s="60">
        <v>0</v>
      </c>
      <c r="BV29" s="125">
        <f t="shared" si="12"/>
        <v>0.55695407407407405</v>
      </c>
      <c r="BW29" s="378" t="str">
        <f t="shared" si="13"/>
        <v xml:space="preserve"> -</v>
      </c>
      <c r="BX29" s="55">
        <v>168750</v>
      </c>
      <c r="BY29" s="60">
        <v>138750</v>
      </c>
      <c r="BZ29" s="60">
        <v>0</v>
      </c>
      <c r="CA29" s="125">
        <f t="shared" si="14"/>
        <v>0.82222222222222219</v>
      </c>
      <c r="CB29" s="378" t="str">
        <f t="shared" si="15"/>
        <v xml:space="preserve"> -</v>
      </c>
      <c r="CC29" s="54">
        <v>145000</v>
      </c>
      <c r="CD29" s="60">
        <v>103167</v>
      </c>
      <c r="CE29" s="60">
        <v>0</v>
      </c>
      <c r="CF29" s="125">
        <f t="shared" si="16"/>
        <v>0.71149655172413795</v>
      </c>
      <c r="CG29" s="378" t="str">
        <f t="shared" si="17"/>
        <v xml:space="preserve"> -</v>
      </c>
      <c r="CH29" s="55">
        <v>224810</v>
      </c>
      <c r="CI29" s="60">
        <v>0</v>
      </c>
      <c r="CJ29" s="60">
        <v>0</v>
      </c>
      <c r="CK29" s="125">
        <f t="shared" si="18"/>
        <v>0</v>
      </c>
      <c r="CL29" s="378" t="str">
        <f t="shared" si="19"/>
        <v xml:space="preserve"> -</v>
      </c>
      <c r="CM29" s="517">
        <f t="shared" si="20"/>
        <v>707310</v>
      </c>
      <c r="CN29" s="518">
        <f t="shared" si="21"/>
        <v>335903</v>
      </c>
      <c r="CO29" s="518">
        <f t="shared" si="22"/>
        <v>0</v>
      </c>
      <c r="CP29" s="504">
        <f t="shared" si="23"/>
        <v>0.47490209384852466</v>
      </c>
      <c r="CQ29" s="378" t="str">
        <f t="shared" si="24"/>
        <v xml:space="preserve"> -</v>
      </c>
      <c r="CR29" s="591" t="s">
        <v>1223</v>
      </c>
      <c r="CS29" s="99" t="s">
        <v>1395</v>
      </c>
      <c r="CT29" s="102" t="s">
        <v>1975</v>
      </c>
    </row>
    <row r="30" spans="2:98" ht="30" customHeight="1" thickBot="1">
      <c r="B30" s="994"/>
      <c r="C30" s="991"/>
      <c r="D30" s="1015"/>
      <c r="E30" s="947"/>
      <c r="F30" s="978" t="s">
        <v>305</v>
      </c>
      <c r="G30" s="1033">
        <v>0.40699999999999997</v>
      </c>
      <c r="H30" s="1033">
        <v>0.39700000000000002</v>
      </c>
      <c r="I30" s="1035">
        <f>+H30-G30</f>
        <v>-9.9999999999999534E-3</v>
      </c>
      <c r="J30" s="1033">
        <v>0.40699999999999997</v>
      </c>
      <c r="K30" s="1035">
        <f>+J30-G30</f>
        <v>0</v>
      </c>
      <c r="L30" s="1033"/>
      <c r="M30" s="1033">
        <v>0.40699999999999997</v>
      </c>
      <c r="N30" s="1035">
        <f>+M30-J30</f>
        <v>0</v>
      </c>
      <c r="O30" s="1033"/>
      <c r="P30" s="1033">
        <v>0.40300000000000002</v>
      </c>
      <c r="Q30" s="1035">
        <f>+P30-M30</f>
        <v>-3.999999999999948E-3</v>
      </c>
      <c r="R30" s="1033"/>
      <c r="S30" s="1033">
        <v>0.39700000000000002</v>
      </c>
      <c r="T30" s="1035">
        <f>+S30-P30</f>
        <v>-6.0000000000000053E-3</v>
      </c>
      <c r="U30" s="1036"/>
      <c r="V30" s="1057">
        <v>0.39900000000000002</v>
      </c>
      <c r="W30" s="1035">
        <f>+IF(V30=0,0,V30-G30)</f>
        <v>-7.9999999999999516E-3</v>
      </c>
      <c r="X30" s="1033">
        <v>0.40600000000000003</v>
      </c>
      <c r="Y30" s="1035">
        <f>+IF(X30=0,0,X30-V30)</f>
        <v>7.0000000000000062E-3</v>
      </c>
      <c r="Z30" s="1033"/>
      <c r="AA30" s="1035">
        <f>+IF(Z30=0,0,Z30-X30)</f>
        <v>0</v>
      </c>
      <c r="AB30" s="1058"/>
      <c r="AC30" s="1059">
        <f>+IF(AB30=0,0,AB30-Z30)</f>
        <v>0</v>
      </c>
      <c r="AD30" s="1020" t="str">
        <f>+IF(K30=0," -",W30/K30)</f>
        <v xml:space="preserve"> -</v>
      </c>
      <c r="AE30" s="790" t="str">
        <f>+IF(K30=0," -",IF(AD30&gt;100%,100%,AD30))</f>
        <v xml:space="preserve"> -</v>
      </c>
      <c r="AF30" s="798" t="str">
        <f>+IF(N30=0," -",Y30/N30)</f>
        <v xml:space="preserve"> -</v>
      </c>
      <c r="AG30" s="790" t="str">
        <f>+IF(N30=0," -",IF(AF30&gt;100%,100%,AF30))</f>
        <v xml:space="preserve"> -</v>
      </c>
      <c r="AH30" s="798">
        <f>+IF(Q30=0," -",AA30/Q30)</f>
        <v>0</v>
      </c>
      <c r="AI30" s="790">
        <f>+IF(Q30=0," -",IF(AH30&gt;100%,100%,AH30))</f>
        <v>0</v>
      </c>
      <c r="AJ30" s="798">
        <f>+IF(T30=0," -",AC30/T30)</f>
        <v>0</v>
      </c>
      <c r="AK30" s="790">
        <f>+IF(T30=0," -",IF(AJ30&gt;100%,100%,AJ30))</f>
        <v>0</v>
      </c>
      <c r="AL30" s="798">
        <f>+SUM(AC30,AA30,Y30,W30)/I30</f>
        <v>9.999999999999501E-2</v>
      </c>
      <c r="AM30" s="790">
        <f>+IF(AL30&gt;100%,100%,IF(AL30&lt;0%,0%,AL30))</f>
        <v>9.999999999999501E-2</v>
      </c>
      <c r="AN30" s="798"/>
      <c r="AO30" s="953"/>
      <c r="AP30" s="942"/>
      <c r="AQ30" s="123" t="s">
        <v>262</v>
      </c>
      <c r="AR30" s="118" t="s">
        <v>1979</v>
      </c>
      <c r="AS30" s="123" t="s">
        <v>1423</v>
      </c>
      <c r="AT30" s="45">
        <v>4</v>
      </c>
      <c r="AU30" s="92">
        <v>4</v>
      </c>
      <c r="AV30" s="92">
        <v>1</v>
      </c>
      <c r="AW30" s="423">
        <f t="shared" si="25"/>
        <v>0.25</v>
      </c>
      <c r="AX30" s="92">
        <v>1</v>
      </c>
      <c r="AY30" s="423">
        <f t="shared" si="26"/>
        <v>0.25</v>
      </c>
      <c r="AZ30" s="92">
        <v>1</v>
      </c>
      <c r="BA30" s="424">
        <f t="shared" si="27"/>
        <v>0.25</v>
      </c>
      <c r="BB30" s="51">
        <v>1</v>
      </c>
      <c r="BC30" s="425">
        <f t="shared" si="28"/>
        <v>0.25</v>
      </c>
      <c r="BD30" s="62">
        <v>1</v>
      </c>
      <c r="BE30" s="63">
        <v>1</v>
      </c>
      <c r="BF30" s="63">
        <v>1</v>
      </c>
      <c r="BG30" s="344">
        <v>0</v>
      </c>
      <c r="BH30" s="455">
        <f t="shared" si="1"/>
        <v>1</v>
      </c>
      <c r="BI30" s="456">
        <f t="shared" si="2"/>
        <v>1</v>
      </c>
      <c r="BJ30" s="365">
        <f t="shared" si="3"/>
        <v>1</v>
      </c>
      <c r="BK30" s="456">
        <f t="shared" si="4"/>
        <v>1</v>
      </c>
      <c r="BL30" s="365">
        <f t="shared" si="5"/>
        <v>1</v>
      </c>
      <c r="BM30" s="456">
        <f t="shared" si="6"/>
        <v>1</v>
      </c>
      <c r="BN30" s="365">
        <f t="shared" si="7"/>
        <v>0</v>
      </c>
      <c r="BO30" s="456">
        <f t="shared" si="8"/>
        <v>0</v>
      </c>
      <c r="BP30" s="660">
        <f>+SUM(BD30:BG30)/AU30</f>
        <v>0.75</v>
      </c>
      <c r="BQ30" s="655">
        <f t="shared" si="10"/>
        <v>0.75</v>
      </c>
      <c r="BR30" s="645">
        <f t="shared" si="11"/>
        <v>0.75</v>
      </c>
      <c r="BS30" s="62">
        <v>35000</v>
      </c>
      <c r="BT30" s="92">
        <v>34000</v>
      </c>
      <c r="BU30" s="92">
        <v>0</v>
      </c>
      <c r="BV30" s="148">
        <f t="shared" si="12"/>
        <v>0.97142857142857142</v>
      </c>
      <c r="BW30" s="385" t="str">
        <f t="shared" si="13"/>
        <v xml:space="preserve"> -</v>
      </c>
      <c r="BX30" s="63">
        <v>104500</v>
      </c>
      <c r="BY30" s="92">
        <v>104500</v>
      </c>
      <c r="BZ30" s="92">
        <v>0</v>
      </c>
      <c r="CA30" s="148">
        <f t="shared" si="14"/>
        <v>1</v>
      </c>
      <c r="CB30" s="385" t="str">
        <f t="shared" si="15"/>
        <v xml:space="preserve"> -</v>
      </c>
      <c r="CC30" s="62">
        <v>109201</v>
      </c>
      <c r="CD30" s="92">
        <v>69444</v>
      </c>
      <c r="CE30" s="92">
        <v>0</v>
      </c>
      <c r="CF30" s="148">
        <f t="shared" si="16"/>
        <v>0.6359282424153625</v>
      </c>
      <c r="CG30" s="385" t="str">
        <f t="shared" si="17"/>
        <v xml:space="preserve"> -</v>
      </c>
      <c r="CH30" s="63">
        <v>114117</v>
      </c>
      <c r="CI30" s="92">
        <v>0</v>
      </c>
      <c r="CJ30" s="92">
        <v>0</v>
      </c>
      <c r="CK30" s="148">
        <f t="shared" si="18"/>
        <v>0</v>
      </c>
      <c r="CL30" s="385" t="str">
        <f t="shared" si="19"/>
        <v xml:space="preserve"> -</v>
      </c>
      <c r="CM30" s="523">
        <f t="shared" si="20"/>
        <v>362818</v>
      </c>
      <c r="CN30" s="524">
        <f t="shared" si="21"/>
        <v>207944</v>
      </c>
      <c r="CO30" s="524">
        <f t="shared" si="22"/>
        <v>0</v>
      </c>
      <c r="CP30" s="505">
        <f t="shared" si="23"/>
        <v>0.57313584221290015</v>
      </c>
      <c r="CQ30" s="385" t="str">
        <f t="shared" si="24"/>
        <v xml:space="preserve"> -</v>
      </c>
      <c r="CR30" s="593" t="s">
        <v>1223</v>
      </c>
      <c r="CS30" s="213" t="s">
        <v>1424</v>
      </c>
      <c r="CT30" s="103" t="s">
        <v>365</v>
      </c>
    </row>
    <row r="31" spans="2:98" ht="30" customHeight="1">
      <c r="B31" s="994"/>
      <c r="C31" s="991"/>
      <c r="D31" s="1015"/>
      <c r="E31" s="947"/>
      <c r="F31" s="978"/>
      <c r="G31" s="1033"/>
      <c r="H31" s="1033"/>
      <c r="I31" s="1035"/>
      <c r="J31" s="1033"/>
      <c r="K31" s="1035"/>
      <c r="L31" s="1033"/>
      <c r="M31" s="1033"/>
      <c r="N31" s="1035"/>
      <c r="O31" s="1033"/>
      <c r="P31" s="1033"/>
      <c r="Q31" s="1035"/>
      <c r="R31" s="1033"/>
      <c r="S31" s="1033"/>
      <c r="T31" s="1035"/>
      <c r="U31" s="1036"/>
      <c r="V31" s="1057"/>
      <c r="W31" s="1035"/>
      <c r="X31" s="1033"/>
      <c r="Y31" s="1035"/>
      <c r="Z31" s="1033"/>
      <c r="AA31" s="1035"/>
      <c r="AB31" s="1058"/>
      <c r="AC31" s="1059"/>
      <c r="AD31" s="1020"/>
      <c r="AE31" s="790"/>
      <c r="AF31" s="798"/>
      <c r="AG31" s="790"/>
      <c r="AH31" s="798"/>
      <c r="AI31" s="790"/>
      <c r="AJ31" s="798"/>
      <c r="AK31" s="790"/>
      <c r="AL31" s="798"/>
      <c r="AM31" s="790"/>
      <c r="AN31" s="798"/>
      <c r="AO31" s="949">
        <f>+RESUMEN!J42</f>
        <v>0.57499999999999996</v>
      </c>
      <c r="AP31" s="938" t="s">
        <v>297</v>
      </c>
      <c r="AQ31" s="238" t="s">
        <v>263</v>
      </c>
      <c r="AR31" s="233" t="s">
        <v>1217</v>
      </c>
      <c r="AS31" s="746" t="s">
        <v>1425</v>
      </c>
      <c r="AT31" s="41">
        <v>0</v>
      </c>
      <c r="AU31" s="59">
        <v>1</v>
      </c>
      <c r="AV31" s="59">
        <v>1</v>
      </c>
      <c r="AW31" s="419">
        <v>0.25</v>
      </c>
      <c r="AX31" s="59">
        <v>1</v>
      </c>
      <c r="AY31" s="419">
        <v>0.25</v>
      </c>
      <c r="AZ31" s="59">
        <v>1</v>
      </c>
      <c r="BA31" s="420">
        <v>0.25</v>
      </c>
      <c r="BB31" s="48">
        <v>1</v>
      </c>
      <c r="BC31" s="420">
        <v>0.25</v>
      </c>
      <c r="BD31" s="52">
        <v>1</v>
      </c>
      <c r="BE31" s="53">
        <v>1</v>
      </c>
      <c r="BF31" s="53">
        <v>0.6</v>
      </c>
      <c r="BG31" s="341">
        <v>0</v>
      </c>
      <c r="BH31" s="329">
        <f t="shared" si="1"/>
        <v>1</v>
      </c>
      <c r="BI31" s="452">
        <f t="shared" si="2"/>
        <v>1</v>
      </c>
      <c r="BJ31" s="330">
        <f t="shared" si="3"/>
        <v>1</v>
      </c>
      <c r="BK31" s="452">
        <f t="shared" si="4"/>
        <v>1</v>
      </c>
      <c r="BL31" s="330">
        <f t="shared" si="5"/>
        <v>0.6</v>
      </c>
      <c r="BM31" s="452">
        <f t="shared" si="6"/>
        <v>0.6</v>
      </c>
      <c r="BN31" s="330">
        <f t="shared" si="7"/>
        <v>0</v>
      </c>
      <c r="BO31" s="452">
        <f t="shared" si="8"/>
        <v>0</v>
      </c>
      <c r="BP31" s="656">
        <f t="shared" si="9"/>
        <v>0.65</v>
      </c>
      <c r="BQ31" s="651">
        <f t="shared" si="10"/>
        <v>0.65</v>
      </c>
      <c r="BR31" s="641">
        <f t="shared" si="11"/>
        <v>0.65</v>
      </c>
      <c r="BS31" s="61">
        <v>0</v>
      </c>
      <c r="BT31" s="59">
        <v>0</v>
      </c>
      <c r="BU31" s="59">
        <v>0</v>
      </c>
      <c r="BV31" s="145" t="str">
        <f t="shared" si="12"/>
        <v xml:space="preserve"> -</v>
      </c>
      <c r="BW31" s="377" t="str">
        <f t="shared" si="13"/>
        <v xml:space="preserve"> -</v>
      </c>
      <c r="BX31" s="61">
        <v>0</v>
      </c>
      <c r="BY31" s="59">
        <v>0</v>
      </c>
      <c r="BZ31" s="59">
        <v>0</v>
      </c>
      <c r="CA31" s="145" t="str">
        <f t="shared" si="14"/>
        <v xml:space="preserve"> -</v>
      </c>
      <c r="CB31" s="377" t="str">
        <f t="shared" si="15"/>
        <v xml:space="preserve"> -</v>
      </c>
      <c r="CC31" s="58">
        <v>0</v>
      </c>
      <c r="CD31" s="59">
        <v>0</v>
      </c>
      <c r="CE31" s="59">
        <v>0</v>
      </c>
      <c r="CF31" s="145" t="str">
        <f t="shared" si="16"/>
        <v xml:space="preserve"> -</v>
      </c>
      <c r="CG31" s="377" t="str">
        <f t="shared" si="17"/>
        <v xml:space="preserve"> -</v>
      </c>
      <c r="CH31" s="61">
        <v>0</v>
      </c>
      <c r="CI31" s="59">
        <v>0</v>
      </c>
      <c r="CJ31" s="59">
        <v>0</v>
      </c>
      <c r="CK31" s="145" t="str">
        <f t="shared" si="18"/>
        <v xml:space="preserve"> -</v>
      </c>
      <c r="CL31" s="377" t="str">
        <f t="shared" si="19"/>
        <v xml:space="preserve"> -</v>
      </c>
      <c r="CM31" s="515">
        <f t="shared" si="20"/>
        <v>0</v>
      </c>
      <c r="CN31" s="516">
        <f t="shared" si="21"/>
        <v>0</v>
      </c>
      <c r="CO31" s="516">
        <f t="shared" si="22"/>
        <v>0</v>
      </c>
      <c r="CP31" s="506" t="str">
        <f t="shared" si="23"/>
        <v xml:space="preserve"> -</v>
      </c>
      <c r="CQ31" s="377" t="str">
        <f t="shared" si="24"/>
        <v xml:space="preserve"> -</v>
      </c>
      <c r="CR31" s="594" t="s">
        <v>1223</v>
      </c>
      <c r="CS31" s="108" t="s">
        <v>1395</v>
      </c>
      <c r="CT31" s="75" t="s">
        <v>1965</v>
      </c>
    </row>
    <row r="32" spans="2:98" ht="30" customHeight="1" thickBot="1">
      <c r="B32" s="994"/>
      <c r="C32" s="991"/>
      <c r="D32" s="1015"/>
      <c r="E32" s="947"/>
      <c r="F32" s="978"/>
      <c r="G32" s="1033"/>
      <c r="H32" s="1033"/>
      <c r="I32" s="1035"/>
      <c r="J32" s="1033"/>
      <c r="K32" s="1035"/>
      <c r="L32" s="1033"/>
      <c r="M32" s="1033"/>
      <c r="N32" s="1035"/>
      <c r="O32" s="1033"/>
      <c r="P32" s="1033"/>
      <c r="Q32" s="1035"/>
      <c r="R32" s="1033"/>
      <c r="S32" s="1033"/>
      <c r="T32" s="1035"/>
      <c r="U32" s="1036"/>
      <c r="V32" s="1057"/>
      <c r="W32" s="1035"/>
      <c r="X32" s="1033"/>
      <c r="Y32" s="1035"/>
      <c r="Z32" s="1033"/>
      <c r="AA32" s="1035"/>
      <c r="AB32" s="1058"/>
      <c r="AC32" s="1059"/>
      <c r="AD32" s="1020"/>
      <c r="AE32" s="790"/>
      <c r="AF32" s="798"/>
      <c r="AG32" s="790"/>
      <c r="AH32" s="798"/>
      <c r="AI32" s="790"/>
      <c r="AJ32" s="798"/>
      <c r="AK32" s="790"/>
      <c r="AL32" s="798"/>
      <c r="AM32" s="790"/>
      <c r="AN32" s="798"/>
      <c r="AO32" s="951"/>
      <c r="AP32" s="940"/>
      <c r="AQ32" s="121" t="s">
        <v>264</v>
      </c>
      <c r="AR32" s="135">
        <v>0</v>
      </c>
      <c r="AS32" s="121" t="s">
        <v>1426</v>
      </c>
      <c r="AT32" s="44">
        <v>0</v>
      </c>
      <c r="AU32" s="105">
        <v>4</v>
      </c>
      <c r="AV32" s="105">
        <v>1</v>
      </c>
      <c r="AW32" s="416">
        <f t="shared" si="25"/>
        <v>0.25</v>
      </c>
      <c r="AX32" s="105">
        <v>1</v>
      </c>
      <c r="AY32" s="416">
        <f t="shared" si="26"/>
        <v>0.25</v>
      </c>
      <c r="AZ32" s="105">
        <v>1</v>
      </c>
      <c r="BA32" s="417">
        <f t="shared" si="27"/>
        <v>0.25</v>
      </c>
      <c r="BB32" s="50">
        <v>1</v>
      </c>
      <c r="BC32" s="417">
        <f t="shared" si="28"/>
        <v>0.25</v>
      </c>
      <c r="BD32" s="62">
        <v>0</v>
      </c>
      <c r="BE32" s="63">
        <v>1</v>
      </c>
      <c r="BF32" s="63">
        <v>1</v>
      </c>
      <c r="BG32" s="344">
        <v>0</v>
      </c>
      <c r="BH32" s="331">
        <f t="shared" si="1"/>
        <v>0</v>
      </c>
      <c r="BI32" s="457">
        <f t="shared" si="2"/>
        <v>0</v>
      </c>
      <c r="BJ32" s="332">
        <f t="shared" si="3"/>
        <v>1</v>
      </c>
      <c r="BK32" s="457">
        <f t="shared" si="4"/>
        <v>1</v>
      </c>
      <c r="BL32" s="332">
        <f t="shared" si="5"/>
        <v>1</v>
      </c>
      <c r="BM32" s="457">
        <f t="shared" si="6"/>
        <v>1</v>
      </c>
      <c r="BN32" s="332">
        <f t="shared" si="7"/>
        <v>0</v>
      </c>
      <c r="BO32" s="457">
        <f t="shared" si="8"/>
        <v>0</v>
      </c>
      <c r="BP32" s="658">
        <f>+SUM(BD32:BG32)/AU32</f>
        <v>0.5</v>
      </c>
      <c r="BQ32" s="653">
        <f t="shared" si="10"/>
        <v>0.5</v>
      </c>
      <c r="BR32" s="643">
        <f t="shared" si="11"/>
        <v>0.5</v>
      </c>
      <c r="BS32" s="57">
        <v>0</v>
      </c>
      <c r="BT32" s="105">
        <v>0</v>
      </c>
      <c r="BU32" s="105">
        <v>0</v>
      </c>
      <c r="BV32" s="147" t="str">
        <f t="shared" si="12"/>
        <v xml:space="preserve"> -</v>
      </c>
      <c r="BW32" s="381" t="str">
        <f t="shared" si="13"/>
        <v xml:space="preserve"> -</v>
      </c>
      <c r="BX32" s="57">
        <v>0</v>
      </c>
      <c r="BY32" s="105">
        <v>0</v>
      </c>
      <c r="BZ32" s="105">
        <v>0</v>
      </c>
      <c r="CA32" s="147" t="str">
        <f t="shared" si="14"/>
        <v xml:space="preserve"> -</v>
      </c>
      <c r="CB32" s="381" t="str">
        <f t="shared" si="15"/>
        <v xml:space="preserve"> -</v>
      </c>
      <c r="CC32" s="56">
        <v>0</v>
      </c>
      <c r="CD32" s="105">
        <v>0</v>
      </c>
      <c r="CE32" s="105">
        <v>0</v>
      </c>
      <c r="CF32" s="147" t="str">
        <f t="shared" si="16"/>
        <v xml:space="preserve"> -</v>
      </c>
      <c r="CG32" s="381" t="str">
        <f t="shared" si="17"/>
        <v xml:space="preserve"> -</v>
      </c>
      <c r="CH32" s="57">
        <v>28529</v>
      </c>
      <c r="CI32" s="105">
        <v>0</v>
      </c>
      <c r="CJ32" s="105">
        <v>0</v>
      </c>
      <c r="CK32" s="147">
        <f t="shared" si="18"/>
        <v>0</v>
      </c>
      <c r="CL32" s="381" t="str">
        <f t="shared" si="19"/>
        <v xml:space="preserve"> -</v>
      </c>
      <c r="CM32" s="519">
        <f t="shared" si="20"/>
        <v>28529</v>
      </c>
      <c r="CN32" s="520">
        <f t="shared" si="21"/>
        <v>0</v>
      </c>
      <c r="CO32" s="520">
        <f t="shared" si="22"/>
        <v>0</v>
      </c>
      <c r="CP32" s="507">
        <f t="shared" si="23"/>
        <v>0</v>
      </c>
      <c r="CQ32" s="381" t="str">
        <f t="shared" si="24"/>
        <v xml:space="preserve"> -</v>
      </c>
      <c r="CR32" s="592" t="s">
        <v>1223</v>
      </c>
      <c r="CS32" s="106" t="s">
        <v>1395</v>
      </c>
      <c r="CT32" s="107" t="s">
        <v>1965</v>
      </c>
    </row>
    <row r="33" spans="2:98" ht="45.75" customHeight="1">
      <c r="B33" s="994"/>
      <c r="C33" s="991"/>
      <c r="D33" s="1015"/>
      <c r="E33" s="947"/>
      <c r="F33" s="978"/>
      <c r="G33" s="1033"/>
      <c r="H33" s="1033"/>
      <c r="I33" s="1035"/>
      <c r="J33" s="1033"/>
      <c r="K33" s="1035"/>
      <c r="L33" s="1033"/>
      <c r="M33" s="1033"/>
      <c r="N33" s="1035"/>
      <c r="O33" s="1033"/>
      <c r="P33" s="1033"/>
      <c r="Q33" s="1035"/>
      <c r="R33" s="1033"/>
      <c r="S33" s="1033"/>
      <c r="T33" s="1035"/>
      <c r="U33" s="1036"/>
      <c r="V33" s="1057"/>
      <c r="W33" s="1035"/>
      <c r="X33" s="1033"/>
      <c r="Y33" s="1035"/>
      <c r="Z33" s="1033"/>
      <c r="AA33" s="1035"/>
      <c r="AB33" s="1058"/>
      <c r="AC33" s="1059"/>
      <c r="AD33" s="1020"/>
      <c r="AE33" s="790"/>
      <c r="AF33" s="798"/>
      <c r="AG33" s="790"/>
      <c r="AH33" s="798"/>
      <c r="AI33" s="790"/>
      <c r="AJ33" s="798"/>
      <c r="AK33" s="790"/>
      <c r="AL33" s="798"/>
      <c r="AM33" s="790"/>
      <c r="AN33" s="798"/>
      <c r="AO33" s="952">
        <f>+RESUMEN!J43</f>
        <v>0.63888888888888895</v>
      </c>
      <c r="AP33" s="941" t="s">
        <v>298</v>
      </c>
      <c r="AQ33" s="120" t="s">
        <v>265</v>
      </c>
      <c r="AR33" s="137">
        <v>2210247</v>
      </c>
      <c r="AS33" s="120" t="s">
        <v>1427</v>
      </c>
      <c r="AT33" s="39">
        <v>1</v>
      </c>
      <c r="AU33" s="90">
        <v>4</v>
      </c>
      <c r="AV33" s="90">
        <v>1</v>
      </c>
      <c r="AW33" s="412">
        <f t="shared" si="25"/>
        <v>0.25</v>
      </c>
      <c r="AX33" s="90">
        <v>1</v>
      </c>
      <c r="AY33" s="412">
        <f t="shared" si="26"/>
        <v>0.25</v>
      </c>
      <c r="AZ33" s="90">
        <v>1</v>
      </c>
      <c r="BA33" s="414">
        <f t="shared" si="27"/>
        <v>0.25</v>
      </c>
      <c r="BB33" s="46">
        <v>1</v>
      </c>
      <c r="BC33" s="421">
        <f t="shared" si="28"/>
        <v>0.25</v>
      </c>
      <c r="BD33" s="52">
        <v>1</v>
      </c>
      <c r="BE33" s="53">
        <v>1</v>
      </c>
      <c r="BF33" s="53">
        <v>1</v>
      </c>
      <c r="BG33" s="341">
        <v>0</v>
      </c>
      <c r="BH33" s="458">
        <f t="shared" si="1"/>
        <v>1</v>
      </c>
      <c r="BI33" s="459">
        <f t="shared" si="2"/>
        <v>1</v>
      </c>
      <c r="BJ33" s="460">
        <f t="shared" si="3"/>
        <v>1</v>
      </c>
      <c r="BK33" s="459">
        <f t="shared" si="4"/>
        <v>1</v>
      </c>
      <c r="BL33" s="460">
        <f t="shared" si="5"/>
        <v>1</v>
      </c>
      <c r="BM33" s="459">
        <f t="shared" si="6"/>
        <v>1</v>
      </c>
      <c r="BN33" s="460">
        <f t="shared" si="7"/>
        <v>0</v>
      </c>
      <c r="BO33" s="459">
        <f t="shared" si="8"/>
        <v>0</v>
      </c>
      <c r="BP33" s="659">
        <f>+SUM(BD33:BG33)/AU33</f>
        <v>0.75</v>
      </c>
      <c r="BQ33" s="654">
        <f t="shared" si="10"/>
        <v>0.75</v>
      </c>
      <c r="BR33" s="644">
        <f t="shared" si="11"/>
        <v>0.75</v>
      </c>
      <c r="BS33" s="52">
        <v>5000</v>
      </c>
      <c r="BT33" s="90">
        <v>3265</v>
      </c>
      <c r="BU33" s="90">
        <v>0</v>
      </c>
      <c r="BV33" s="146">
        <f t="shared" si="12"/>
        <v>0.65300000000000002</v>
      </c>
      <c r="BW33" s="384" t="str">
        <f t="shared" si="13"/>
        <v xml:space="preserve"> -</v>
      </c>
      <c r="BX33" s="53">
        <v>50000</v>
      </c>
      <c r="BY33" s="90">
        <v>50000</v>
      </c>
      <c r="BZ33" s="90">
        <v>0</v>
      </c>
      <c r="CA33" s="146">
        <f t="shared" si="14"/>
        <v>1</v>
      </c>
      <c r="CB33" s="384" t="str">
        <f t="shared" si="15"/>
        <v xml:space="preserve"> -</v>
      </c>
      <c r="CC33" s="52">
        <v>50000</v>
      </c>
      <c r="CD33" s="90">
        <v>50000</v>
      </c>
      <c r="CE33" s="90">
        <v>0</v>
      </c>
      <c r="CF33" s="146">
        <f t="shared" si="16"/>
        <v>1</v>
      </c>
      <c r="CG33" s="384" t="str">
        <f t="shared" si="17"/>
        <v xml:space="preserve"> -</v>
      </c>
      <c r="CH33" s="53">
        <v>0</v>
      </c>
      <c r="CI33" s="90">
        <v>0</v>
      </c>
      <c r="CJ33" s="90">
        <v>0</v>
      </c>
      <c r="CK33" s="146" t="str">
        <f t="shared" si="18"/>
        <v xml:space="preserve"> -</v>
      </c>
      <c r="CL33" s="384" t="str">
        <f t="shared" si="19"/>
        <v xml:space="preserve"> -</v>
      </c>
      <c r="CM33" s="521">
        <f t="shared" si="20"/>
        <v>105000</v>
      </c>
      <c r="CN33" s="522">
        <f t="shared" si="21"/>
        <v>103265</v>
      </c>
      <c r="CO33" s="522">
        <f t="shared" si="22"/>
        <v>0</v>
      </c>
      <c r="CP33" s="503">
        <f t="shared" si="23"/>
        <v>0.9834761904761905</v>
      </c>
      <c r="CQ33" s="384" t="str">
        <f t="shared" si="24"/>
        <v xml:space="preserve"> -</v>
      </c>
      <c r="CR33" s="590" t="s">
        <v>1223</v>
      </c>
      <c r="CS33" s="98" t="s">
        <v>1395</v>
      </c>
      <c r="CT33" s="101" t="s">
        <v>1975</v>
      </c>
    </row>
    <row r="34" spans="2:98" ht="30" customHeight="1">
      <c r="B34" s="994"/>
      <c r="C34" s="991"/>
      <c r="D34" s="1015"/>
      <c r="E34" s="947"/>
      <c r="F34" s="978"/>
      <c r="G34" s="1033"/>
      <c r="H34" s="1033"/>
      <c r="I34" s="1035"/>
      <c r="J34" s="1033"/>
      <c r="K34" s="1035"/>
      <c r="L34" s="1033"/>
      <c r="M34" s="1033"/>
      <c r="N34" s="1035"/>
      <c r="O34" s="1033"/>
      <c r="P34" s="1033"/>
      <c r="Q34" s="1035"/>
      <c r="R34" s="1033"/>
      <c r="S34" s="1033"/>
      <c r="T34" s="1035"/>
      <c r="U34" s="1036"/>
      <c r="V34" s="1057"/>
      <c r="W34" s="1035"/>
      <c r="X34" s="1033"/>
      <c r="Y34" s="1035"/>
      <c r="Z34" s="1033"/>
      <c r="AA34" s="1035"/>
      <c r="AB34" s="1058"/>
      <c r="AC34" s="1059"/>
      <c r="AD34" s="1020"/>
      <c r="AE34" s="790"/>
      <c r="AF34" s="798"/>
      <c r="AG34" s="790"/>
      <c r="AH34" s="798"/>
      <c r="AI34" s="790"/>
      <c r="AJ34" s="798"/>
      <c r="AK34" s="790"/>
      <c r="AL34" s="798"/>
      <c r="AM34" s="790"/>
      <c r="AN34" s="798"/>
      <c r="AO34" s="950"/>
      <c r="AP34" s="939"/>
      <c r="AQ34" s="119" t="s">
        <v>266</v>
      </c>
      <c r="AR34" s="366">
        <v>0</v>
      </c>
      <c r="AS34" s="119" t="s">
        <v>1428</v>
      </c>
      <c r="AT34" s="40">
        <v>2</v>
      </c>
      <c r="AU34" s="60">
        <v>4</v>
      </c>
      <c r="AV34" s="60">
        <v>1</v>
      </c>
      <c r="AW34" s="413">
        <f t="shared" si="25"/>
        <v>0.25</v>
      </c>
      <c r="AX34" s="60">
        <v>1</v>
      </c>
      <c r="AY34" s="413">
        <f t="shared" si="26"/>
        <v>0.25</v>
      </c>
      <c r="AZ34" s="60">
        <v>1</v>
      </c>
      <c r="BA34" s="415">
        <f t="shared" si="27"/>
        <v>0.25</v>
      </c>
      <c r="BB34" s="47">
        <v>1</v>
      </c>
      <c r="BC34" s="422">
        <f t="shared" si="28"/>
        <v>0.25</v>
      </c>
      <c r="BD34" s="54">
        <v>1</v>
      </c>
      <c r="BE34" s="55">
        <v>3</v>
      </c>
      <c r="BF34" s="55">
        <v>1</v>
      </c>
      <c r="BG34" s="342">
        <v>0</v>
      </c>
      <c r="BH34" s="333">
        <f t="shared" si="1"/>
        <v>1</v>
      </c>
      <c r="BI34" s="453">
        <f t="shared" si="2"/>
        <v>1</v>
      </c>
      <c r="BJ34" s="334">
        <f t="shared" si="3"/>
        <v>3</v>
      </c>
      <c r="BK34" s="453">
        <f t="shared" si="4"/>
        <v>1</v>
      </c>
      <c r="BL34" s="334">
        <f t="shared" si="5"/>
        <v>1</v>
      </c>
      <c r="BM34" s="453">
        <f t="shared" si="6"/>
        <v>1</v>
      </c>
      <c r="BN34" s="334">
        <f t="shared" si="7"/>
        <v>0</v>
      </c>
      <c r="BO34" s="453">
        <f t="shared" si="8"/>
        <v>0</v>
      </c>
      <c r="BP34" s="657">
        <f>+SUM(BD34:BG34)/AU34</f>
        <v>1.25</v>
      </c>
      <c r="BQ34" s="652">
        <f t="shared" si="10"/>
        <v>1</v>
      </c>
      <c r="BR34" s="642">
        <f t="shared" si="11"/>
        <v>1</v>
      </c>
      <c r="BS34" s="54">
        <v>0</v>
      </c>
      <c r="BT34" s="60">
        <v>0</v>
      </c>
      <c r="BU34" s="60">
        <v>0</v>
      </c>
      <c r="BV34" s="125" t="str">
        <f t="shared" si="12"/>
        <v xml:space="preserve"> -</v>
      </c>
      <c r="BW34" s="378" t="str">
        <f t="shared" si="13"/>
        <v xml:space="preserve"> -</v>
      </c>
      <c r="BX34" s="55">
        <v>0</v>
      </c>
      <c r="BY34" s="60">
        <v>0</v>
      </c>
      <c r="BZ34" s="60">
        <v>0</v>
      </c>
      <c r="CA34" s="125" t="str">
        <f t="shared" si="14"/>
        <v xml:space="preserve"> -</v>
      </c>
      <c r="CB34" s="378" t="str">
        <f t="shared" si="15"/>
        <v xml:space="preserve"> -</v>
      </c>
      <c r="CC34" s="54">
        <v>0</v>
      </c>
      <c r="CD34" s="60">
        <v>0</v>
      </c>
      <c r="CE34" s="60">
        <v>0</v>
      </c>
      <c r="CF34" s="125" t="str">
        <f t="shared" si="16"/>
        <v xml:space="preserve"> -</v>
      </c>
      <c r="CG34" s="378" t="str">
        <f t="shared" si="17"/>
        <v xml:space="preserve"> -</v>
      </c>
      <c r="CH34" s="55">
        <v>5706</v>
      </c>
      <c r="CI34" s="60">
        <v>0</v>
      </c>
      <c r="CJ34" s="60">
        <v>0</v>
      </c>
      <c r="CK34" s="125">
        <f t="shared" si="18"/>
        <v>0</v>
      </c>
      <c r="CL34" s="378" t="str">
        <f t="shared" si="19"/>
        <v xml:space="preserve"> -</v>
      </c>
      <c r="CM34" s="517">
        <f t="shared" si="20"/>
        <v>5706</v>
      </c>
      <c r="CN34" s="518">
        <f t="shared" si="21"/>
        <v>0</v>
      </c>
      <c r="CO34" s="518">
        <f t="shared" si="22"/>
        <v>0</v>
      </c>
      <c r="CP34" s="504">
        <f t="shared" si="23"/>
        <v>0</v>
      </c>
      <c r="CQ34" s="378" t="str">
        <f t="shared" si="24"/>
        <v xml:space="preserve"> -</v>
      </c>
      <c r="CR34" s="591" t="s">
        <v>1223</v>
      </c>
      <c r="CS34" s="99" t="s">
        <v>1395</v>
      </c>
      <c r="CT34" s="102" t="s">
        <v>1965</v>
      </c>
    </row>
    <row r="35" spans="2:98" ht="30" customHeight="1" thickBot="1">
      <c r="B35" s="994"/>
      <c r="C35" s="991"/>
      <c r="D35" s="1015"/>
      <c r="E35" s="947"/>
      <c r="F35" s="978"/>
      <c r="G35" s="1033"/>
      <c r="H35" s="1033"/>
      <c r="I35" s="1035"/>
      <c r="J35" s="1033"/>
      <c r="K35" s="1035"/>
      <c r="L35" s="1033"/>
      <c r="M35" s="1033"/>
      <c r="N35" s="1035"/>
      <c r="O35" s="1033"/>
      <c r="P35" s="1033"/>
      <c r="Q35" s="1035"/>
      <c r="R35" s="1033"/>
      <c r="S35" s="1033"/>
      <c r="T35" s="1035"/>
      <c r="U35" s="1036"/>
      <c r="V35" s="1057"/>
      <c r="W35" s="1035"/>
      <c r="X35" s="1033"/>
      <c r="Y35" s="1035"/>
      <c r="Z35" s="1033"/>
      <c r="AA35" s="1035"/>
      <c r="AB35" s="1058"/>
      <c r="AC35" s="1059"/>
      <c r="AD35" s="1020"/>
      <c r="AE35" s="790"/>
      <c r="AF35" s="798"/>
      <c r="AG35" s="790"/>
      <c r="AH35" s="798"/>
      <c r="AI35" s="790"/>
      <c r="AJ35" s="798"/>
      <c r="AK35" s="790"/>
      <c r="AL35" s="798"/>
      <c r="AM35" s="790"/>
      <c r="AN35" s="798"/>
      <c r="AO35" s="953"/>
      <c r="AP35" s="942"/>
      <c r="AQ35" s="252" t="s">
        <v>267</v>
      </c>
      <c r="AR35" s="253" t="s">
        <v>1217</v>
      </c>
      <c r="AS35" s="123" t="s">
        <v>1429</v>
      </c>
      <c r="AT35" s="45">
        <v>0</v>
      </c>
      <c r="AU35" s="92">
        <v>1</v>
      </c>
      <c r="AV35" s="92">
        <v>0</v>
      </c>
      <c r="AW35" s="423">
        <v>0</v>
      </c>
      <c r="AX35" s="92">
        <v>1</v>
      </c>
      <c r="AY35" s="423">
        <v>0.33</v>
      </c>
      <c r="AZ35" s="92">
        <v>1</v>
      </c>
      <c r="BA35" s="424">
        <v>0.33</v>
      </c>
      <c r="BB35" s="51">
        <v>1</v>
      </c>
      <c r="BC35" s="425">
        <v>0.34</v>
      </c>
      <c r="BD35" s="62">
        <v>0</v>
      </c>
      <c r="BE35" s="742">
        <v>0.2</v>
      </c>
      <c r="BF35" s="63">
        <v>0.3</v>
      </c>
      <c r="BG35" s="344">
        <v>0</v>
      </c>
      <c r="BH35" s="455" t="str">
        <f t="shared" si="1"/>
        <v xml:space="preserve"> -</v>
      </c>
      <c r="BI35" s="456" t="str">
        <f t="shared" si="2"/>
        <v xml:space="preserve"> -</v>
      </c>
      <c r="BJ35" s="365">
        <f t="shared" si="3"/>
        <v>0.2</v>
      </c>
      <c r="BK35" s="456">
        <f t="shared" si="4"/>
        <v>0.2</v>
      </c>
      <c r="BL35" s="365">
        <f t="shared" si="5"/>
        <v>0.3</v>
      </c>
      <c r="BM35" s="456">
        <f t="shared" si="6"/>
        <v>0.3</v>
      </c>
      <c r="BN35" s="365">
        <f t="shared" si="7"/>
        <v>0</v>
      </c>
      <c r="BO35" s="456">
        <f t="shared" si="8"/>
        <v>0</v>
      </c>
      <c r="BP35" s="660">
        <f>+AVERAGE(BE35:BG35)/AU35</f>
        <v>0.16666666666666666</v>
      </c>
      <c r="BQ35" s="655">
        <f t="shared" si="10"/>
        <v>0.16666666666666666</v>
      </c>
      <c r="BR35" s="645">
        <f t="shared" si="11"/>
        <v>0.16666666666666666</v>
      </c>
      <c r="BS35" s="62">
        <v>0</v>
      </c>
      <c r="BT35" s="92">
        <v>0</v>
      </c>
      <c r="BU35" s="92">
        <v>0</v>
      </c>
      <c r="BV35" s="148" t="str">
        <f t="shared" si="12"/>
        <v xml:space="preserve"> -</v>
      </c>
      <c r="BW35" s="385" t="str">
        <f t="shared" si="13"/>
        <v xml:space="preserve"> -</v>
      </c>
      <c r="BX35" s="63">
        <v>0</v>
      </c>
      <c r="BY35" s="92">
        <v>0</v>
      </c>
      <c r="BZ35" s="92">
        <v>0</v>
      </c>
      <c r="CA35" s="148" t="str">
        <f t="shared" si="14"/>
        <v xml:space="preserve"> -</v>
      </c>
      <c r="CB35" s="385" t="str">
        <f t="shared" si="15"/>
        <v xml:space="preserve"> -</v>
      </c>
      <c r="CC35" s="62">
        <v>0</v>
      </c>
      <c r="CD35" s="92">
        <v>0</v>
      </c>
      <c r="CE35" s="92">
        <v>0</v>
      </c>
      <c r="CF35" s="148" t="str">
        <f t="shared" si="16"/>
        <v xml:space="preserve"> -</v>
      </c>
      <c r="CG35" s="385" t="str">
        <f t="shared" si="17"/>
        <v xml:space="preserve"> -</v>
      </c>
      <c r="CH35" s="63">
        <v>0</v>
      </c>
      <c r="CI35" s="92">
        <v>0</v>
      </c>
      <c r="CJ35" s="92">
        <v>0</v>
      </c>
      <c r="CK35" s="148" t="str">
        <f t="shared" si="18"/>
        <v xml:space="preserve"> -</v>
      </c>
      <c r="CL35" s="385" t="str">
        <f t="shared" si="19"/>
        <v xml:space="preserve"> -</v>
      </c>
      <c r="CM35" s="523">
        <f t="shared" si="20"/>
        <v>0</v>
      </c>
      <c r="CN35" s="524">
        <f t="shared" si="21"/>
        <v>0</v>
      </c>
      <c r="CO35" s="524">
        <f t="shared" si="22"/>
        <v>0</v>
      </c>
      <c r="CP35" s="505" t="str">
        <f t="shared" si="23"/>
        <v xml:space="preserve"> -</v>
      </c>
      <c r="CQ35" s="385" t="str">
        <f t="shared" si="24"/>
        <v xml:space="preserve"> -</v>
      </c>
      <c r="CR35" s="593" t="s">
        <v>1223</v>
      </c>
      <c r="CS35" s="100" t="s">
        <v>1395</v>
      </c>
      <c r="CT35" s="103" t="s">
        <v>1965</v>
      </c>
    </row>
    <row r="36" spans="2:98" ht="30" customHeight="1">
      <c r="B36" s="994"/>
      <c r="C36" s="991"/>
      <c r="D36" s="1015"/>
      <c r="E36" s="947"/>
      <c r="F36" s="978"/>
      <c r="G36" s="1033"/>
      <c r="H36" s="1033"/>
      <c r="I36" s="1035"/>
      <c r="J36" s="1033"/>
      <c r="K36" s="1035"/>
      <c r="L36" s="1033"/>
      <c r="M36" s="1033"/>
      <c r="N36" s="1035"/>
      <c r="O36" s="1033"/>
      <c r="P36" s="1033"/>
      <c r="Q36" s="1035"/>
      <c r="R36" s="1033"/>
      <c r="S36" s="1033"/>
      <c r="T36" s="1035"/>
      <c r="U36" s="1036"/>
      <c r="V36" s="1057"/>
      <c r="W36" s="1035"/>
      <c r="X36" s="1033"/>
      <c r="Y36" s="1035"/>
      <c r="Z36" s="1033"/>
      <c r="AA36" s="1035"/>
      <c r="AB36" s="1058"/>
      <c r="AC36" s="1059"/>
      <c r="AD36" s="1020"/>
      <c r="AE36" s="790"/>
      <c r="AF36" s="798"/>
      <c r="AG36" s="790"/>
      <c r="AH36" s="798"/>
      <c r="AI36" s="790"/>
      <c r="AJ36" s="798"/>
      <c r="AK36" s="790"/>
      <c r="AL36" s="798"/>
      <c r="AM36" s="790"/>
      <c r="AN36" s="798"/>
      <c r="AO36" s="949">
        <f>+RESUMEN!J44</f>
        <v>0.55138888888888893</v>
      </c>
      <c r="AP36" s="938" t="s">
        <v>299</v>
      </c>
      <c r="AQ36" s="129" t="s">
        <v>268</v>
      </c>
      <c r="AR36" s="11">
        <v>2210262</v>
      </c>
      <c r="AS36" s="129" t="s">
        <v>1430</v>
      </c>
      <c r="AT36" s="41">
        <v>0</v>
      </c>
      <c r="AU36" s="59">
        <v>4</v>
      </c>
      <c r="AV36" s="59">
        <v>1</v>
      </c>
      <c r="AW36" s="419">
        <f t="shared" si="25"/>
        <v>0.25</v>
      </c>
      <c r="AX36" s="59">
        <v>1</v>
      </c>
      <c r="AY36" s="419">
        <f t="shared" si="26"/>
        <v>0.25</v>
      </c>
      <c r="AZ36" s="59">
        <v>1</v>
      </c>
      <c r="BA36" s="420">
        <f t="shared" si="27"/>
        <v>0.25</v>
      </c>
      <c r="BB36" s="48">
        <v>1</v>
      </c>
      <c r="BC36" s="420">
        <f t="shared" si="28"/>
        <v>0.25</v>
      </c>
      <c r="BD36" s="52">
        <v>0</v>
      </c>
      <c r="BE36" s="53">
        <v>1</v>
      </c>
      <c r="BF36" s="53">
        <v>0.95</v>
      </c>
      <c r="BG36" s="341">
        <v>0</v>
      </c>
      <c r="BH36" s="329">
        <f t="shared" si="1"/>
        <v>0</v>
      </c>
      <c r="BI36" s="452">
        <f t="shared" si="2"/>
        <v>0</v>
      </c>
      <c r="BJ36" s="330">
        <f t="shared" si="3"/>
        <v>1</v>
      </c>
      <c r="BK36" s="452">
        <f t="shared" si="4"/>
        <v>1</v>
      </c>
      <c r="BL36" s="330">
        <f t="shared" si="5"/>
        <v>0.95</v>
      </c>
      <c r="BM36" s="452">
        <f t="shared" si="6"/>
        <v>0.95</v>
      </c>
      <c r="BN36" s="330">
        <f t="shared" si="7"/>
        <v>0</v>
      </c>
      <c r="BO36" s="452">
        <f t="shared" si="8"/>
        <v>0</v>
      </c>
      <c r="BP36" s="656">
        <f>+SUM(BD36:BG36)/AU36</f>
        <v>0.48749999999999999</v>
      </c>
      <c r="BQ36" s="651">
        <f t="shared" si="10"/>
        <v>0.48749999999999999</v>
      </c>
      <c r="BR36" s="641">
        <f t="shared" si="11"/>
        <v>0.48749999999999999</v>
      </c>
      <c r="BS36" s="52">
        <v>40000</v>
      </c>
      <c r="BT36" s="90">
        <v>0</v>
      </c>
      <c r="BU36" s="90">
        <v>0</v>
      </c>
      <c r="BV36" s="146">
        <f t="shared" si="12"/>
        <v>0</v>
      </c>
      <c r="BW36" s="384" t="str">
        <f t="shared" si="13"/>
        <v xml:space="preserve"> -</v>
      </c>
      <c r="BX36" s="53">
        <v>59539</v>
      </c>
      <c r="BY36" s="90">
        <v>53385</v>
      </c>
      <c r="BZ36" s="90">
        <v>0</v>
      </c>
      <c r="CA36" s="146">
        <f t="shared" si="14"/>
        <v>0.89663917768185564</v>
      </c>
      <c r="CB36" s="384" t="str">
        <f t="shared" si="15"/>
        <v xml:space="preserve"> -</v>
      </c>
      <c r="CC36" s="52">
        <v>43609</v>
      </c>
      <c r="CD36" s="90">
        <v>43609</v>
      </c>
      <c r="CE36" s="90">
        <v>0</v>
      </c>
      <c r="CF36" s="146">
        <f t="shared" si="16"/>
        <v>1</v>
      </c>
      <c r="CG36" s="384" t="str">
        <f t="shared" si="17"/>
        <v xml:space="preserve"> -</v>
      </c>
      <c r="CH36" s="53">
        <v>131043</v>
      </c>
      <c r="CI36" s="90">
        <v>0</v>
      </c>
      <c r="CJ36" s="90">
        <v>0</v>
      </c>
      <c r="CK36" s="146">
        <f t="shared" si="18"/>
        <v>0</v>
      </c>
      <c r="CL36" s="384" t="str">
        <f t="shared" si="19"/>
        <v xml:space="preserve"> -</v>
      </c>
      <c r="CM36" s="521">
        <f t="shared" si="20"/>
        <v>274191</v>
      </c>
      <c r="CN36" s="522">
        <f t="shared" si="21"/>
        <v>96994</v>
      </c>
      <c r="CO36" s="522">
        <f t="shared" si="22"/>
        <v>0</v>
      </c>
      <c r="CP36" s="503">
        <f t="shared" si="23"/>
        <v>0.35374611128738725</v>
      </c>
      <c r="CQ36" s="384" t="str">
        <f t="shared" si="24"/>
        <v xml:space="preserve"> -</v>
      </c>
      <c r="CR36" s="594" t="s">
        <v>1431</v>
      </c>
      <c r="CS36" s="108" t="s">
        <v>1395</v>
      </c>
      <c r="CT36" s="75" t="s">
        <v>1965</v>
      </c>
    </row>
    <row r="37" spans="2:98" ht="45.75" customHeight="1">
      <c r="B37" s="994"/>
      <c r="C37" s="991"/>
      <c r="D37" s="1015"/>
      <c r="E37" s="947"/>
      <c r="F37" s="978"/>
      <c r="G37" s="1033"/>
      <c r="H37" s="1033"/>
      <c r="I37" s="1035"/>
      <c r="J37" s="1033"/>
      <c r="K37" s="1035"/>
      <c r="L37" s="1033"/>
      <c r="M37" s="1033"/>
      <c r="N37" s="1035"/>
      <c r="O37" s="1033"/>
      <c r="P37" s="1033"/>
      <c r="Q37" s="1035"/>
      <c r="R37" s="1033"/>
      <c r="S37" s="1033"/>
      <c r="T37" s="1035"/>
      <c r="U37" s="1036"/>
      <c r="V37" s="1057"/>
      <c r="W37" s="1035"/>
      <c r="X37" s="1033"/>
      <c r="Y37" s="1035"/>
      <c r="Z37" s="1033"/>
      <c r="AA37" s="1035"/>
      <c r="AB37" s="1058"/>
      <c r="AC37" s="1059"/>
      <c r="AD37" s="1020"/>
      <c r="AE37" s="790"/>
      <c r="AF37" s="798"/>
      <c r="AG37" s="790"/>
      <c r="AH37" s="798"/>
      <c r="AI37" s="790"/>
      <c r="AJ37" s="798"/>
      <c r="AK37" s="790"/>
      <c r="AL37" s="798"/>
      <c r="AM37" s="790"/>
      <c r="AN37" s="798"/>
      <c r="AO37" s="950"/>
      <c r="AP37" s="939"/>
      <c r="AQ37" s="236" t="s">
        <v>269</v>
      </c>
      <c r="AR37" s="231">
        <v>2210262</v>
      </c>
      <c r="AS37" s="119" t="s">
        <v>1432</v>
      </c>
      <c r="AT37" s="40">
        <v>0</v>
      </c>
      <c r="AU37" s="60">
        <v>1</v>
      </c>
      <c r="AV37" s="60">
        <v>1</v>
      </c>
      <c r="AW37" s="413">
        <v>0.25</v>
      </c>
      <c r="AX37" s="60">
        <v>1</v>
      </c>
      <c r="AY37" s="413">
        <v>0.25</v>
      </c>
      <c r="AZ37" s="60">
        <v>1</v>
      </c>
      <c r="BA37" s="415">
        <v>0.25</v>
      </c>
      <c r="BB37" s="47">
        <v>1</v>
      </c>
      <c r="BC37" s="415">
        <v>0.25</v>
      </c>
      <c r="BD37" s="54">
        <v>0</v>
      </c>
      <c r="BE37" s="55">
        <v>1</v>
      </c>
      <c r="BF37" s="55">
        <v>1</v>
      </c>
      <c r="BG37" s="342">
        <v>0</v>
      </c>
      <c r="BH37" s="333">
        <f t="shared" si="1"/>
        <v>0</v>
      </c>
      <c r="BI37" s="453">
        <f t="shared" si="2"/>
        <v>0</v>
      </c>
      <c r="BJ37" s="334">
        <f t="shared" si="3"/>
        <v>1</v>
      </c>
      <c r="BK37" s="453">
        <f t="shared" si="4"/>
        <v>1</v>
      </c>
      <c r="BL37" s="334">
        <f t="shared" si="5"/>
        <v>1</v>
      </c>
      <c r="BM37" s="453">
        <f t="shared" si="6"/>
        <v>1</v>
      </c>
      <c r="BN37" s="334">
        <f t="shared" si="7"/>
        <v>0</v>
      </c>
      <c r="BO37" s="453">
        <f t="shared" si="8"/>
        <v>0</v>
      </c>
      <c r="BP37" s="657">
        <f t="shared" si="9"/>
        <v>0.5</v>
      </c>
      <c r="BQ37" s="652">
        <f t="shared" si="10"/>
        <v>0.5</v>
      </c>
      <c r="BR37" s="642">
        <f t="shared" si="11"/>
        <v>0.5</v>
      </c>
      <c r="BS37" s="54">
        <v>30000</v>
      </c>
      <c r="BT37" s="60">
        <v>0</v>
      </c>
      <c r="BU37" s="60">
        <v>0</v>
      </c>
      <c r="BV37" s="125">
        <f t="shared" si="12"/>
        <v>0</v>
      </c>
      <c r="BW37" s="378" t="str">
        <f t="shared" si="13"/>
        <v xml:space="preserve"> -</v>
      </c>
      <c r="BX37" s="55">
        <v>0</v>
      </c>
      <c r="BY37" s="60">
        <v>0</v>
      </c>
      <c r="BZ37" s="60">
        <v>0</v>
      </c>
      <c r="CA37" s="125" t="str">
        <f t="shared" si="14"/>
        <v xml:space="preserve"> -</v>
      </c>
      <c r="CB37" s="378" t="str">
        <f t="shared" si="15"/>
        <v xml:space="preserve"> -</v>
      </c>
      <c r="CC37" s="54">
        <v>30000</v>
      </c>
      <c r="CD37" s="60">
        <v>30000</v>
      </c>
      <c r="CE37" s="60">
        <v>0</v>
      </c>
      <c r="CF37" s="125">
        <f t="shared" si="16"/>
        <v>1</v>
      </c>
      <c r="CG37" s="378" t="str">
        <f t="shared" si="17"/>
        <v xml:space="preserve"> -</v>
      </c>
      <c r="CH37" s="55">
        <v>32760</v>
      </c>
      <c r="CI37" s="60">
        <v>0</v>
      </c>
      <c r="CJ37" s="60">
        <v>0</v>
      </c>
      <c r="CK37" s="125">
        <f t="shared" si="18"/>
        <v>0</v>
      </c>
      <c r="CL37" s="378" t="str">
        <f t="shared" si="19"/>
        <v xml:space="preserve"> -</v>
      </c>
      <c r="CM37" s="517">
        <f t="shared" si="20"/>
        <v>92760</v>
      </c>
      <c r="CN37" s="518">
        <f t="shared" si="21"/>
        <v>30000</v>
      </c>
      <c r="CO37" s="518">
        <f t="shared" si="22"/>
        <v>0</v>
      </c>
      <c r="CP37" s="504">
        <f t="shared" si="23"/>
        <v>0.32341526520051744</v>
      </c>
      <c r="CQ37" s="378" t="str">
        <f t="shared" si="24"/>
        <v xml:space="preserve"> -</v>
      </c>
      <c r="CR37" s="591" t="s">
        <v>1431</v>
      </c>
      <c r="CS37" s="99" t="s">
        <v>1395</v>
      </c>
      <c r="CT37" s="102" t="s">
        <v>1965</v>
      </c>
    </row>
    <row r="38" spans="2:98" ht="45.75" customHeight="1" thickBot="1">
      <c r="B38" s="994"/>
      <c r="C38" s="991"/>
      <c r="D38" s="1015"/>
      <c r="E38" s="947"/>
      <c r="F38" s="978"/>
      <c r="G38" s="1033"/>
      <c r="H38" s="1033"/>
      <c r="I38" s="1035"/>
      <c r="J38" s="1033"/>
      <c r="K38" s="1035"/>
      <c r="L38" s="1033"/>
      <c r="M38" s="1033"/>
      <c r="N38" s="1035"/>
      <c r="O38" s="1033"/>
      <c r="P38" s="1033"/>
      <c r="Q38" s="1035"/>
      <c r="R38" s="1033"/>
      <c r="S38" s="1033"/>
      <c r="T38" s="1035"/>
      <c r="U38" s="1036"/>
      <c r="V38" s="1057"/>
      <c r="W38" s="1035"/>
      <c r="X38" s="1033"/>
      <c r="Y38" s="1035"/>
      <c r="Z38" s="1033"/>
      <c r="AA38" s="1035"/>
      <c r="AB38" s="1058"/>
      <c r="AC38" s="1059"/>
      <c r="AD38" s="1020"/>
      <c r="AE38" s="790"/>
      <c r="AF38" s="798"/>
      <c r="AG38" s="790"/>
      <c r="AH38" s="798"/>
      <c r="AI38" s="790"/>
      <c r="AJ38" s="798"/>
      <c r="AK38" s="790"/>
      <c r="AL38" s="798"/>
      <c r="AM38" s="790"/>
      <c r="AN38" s="798"/>
      <c r="AO38" s="951"/>
      <c r="AP38" s="940"/>
      <c r="AQ38" s="239" t="s">
        <v>270</v>
      </c>
      <c r="AR38" s="235">
        <v>2210262</v>
      </c>
      <c r="AS38" s="121" t="s">
        <v>1433</v>
      </c>
      <c r="AT38" s="44">
        <v>0</v>
      </c>
      <c r="AU38" s="105">
        <v>1</v>
      </c>
      <c r="AV38" s="105">
        <v>0</v>
      </c>
      <c r="AW38" s="416">
        <v>0</v>
      </c>
      <c r="AX38" s="105">
        <v>1</v>
      </c>
      <c r="AY38" s="416">
        <v>0.33</v>
      </c>
      <c r="AZ38" s="105">
        <v>1</v>
      </c>
      <c r="BA38" s="417">
        <v>0.33</v>
      </c>
      <c r="BB38" s="50">
        <v>1</v>
      </c>
      <c r="BC38" s="417">
        <v>0.34</v>
      </c>
      <c r="BD38" s="62">
        <v>0</v>
      </c>
      <c r="BE38" s="63">
        <v>1</v>
      </c>
      <c r="BF38" s="63">
        <v>1</v>
      </c>
      <c r="BG38" s="344">
        <v>0</v>
      </c>
      <c r="BH38" s="331" t="str">
        <f t="shared" si="1"/>
        <v xml:space="preserve"> -</v>
      </c>
      <c r="BI38" s="457" t="str">
        <f t="shared" si="2"/>
        <v xml:space="preserve"> -</v>
      </c>
      <c r="BJ38" s="332">
        <f t="shared" si="3"/>
        <v>1</v>
      </c>
      <c r="BK38" s="457">
        <f t="shared" si="4"/>
        <v>1</v>
      </c>
      <c r="BL38" s="332">
        <f t="shared" si="5"/>
        <v>1</v>
      </c>
      <c r="BM38" s="457">
        <f t="shared" si="6"/>
        <v>1</v>
      </c>
      <c r="BN38" s="332">
        <f t="shared" si="7"/>
        <v>0</v>
      </c>
      <c r="BO38" s="457">
        <f t="shared" si="8"/>
        <v>0</v>
      </c>
      <c r="BP38" s="658">
        <f>+AVERAGE(BE38:BG38)/AU38</f>
        <v>0.66666666666666663</v>
      </c>
      <c r="BQ38" s="653">
        <f t="shared" si="10"/>
        <v>0.66666666666666663</v>
      </c>
      <c r="BR38" s="643">
        <f t="shared" si="11"/>
        <v>0.66666666666666663</v>
      </c>
      <c r="BS38" s="62">
        <v>15000</v>
      </c>
      <c r="BT38" s="92">
        <v>0</v>
      </c>
      <c r="BU38" s="92">
        <v>0</v>
      </c>
      <c r="BV38" s="148">
        <f t="shared" si="12"/>
        <v>0</v>
      </c>
      <c r="BW38" s="385" t="str">
        <f t="shared" si="13"/>
        <v xml:space="preserve"> -</v>
      </c>
      <c r="BX38" s="63">
        <v>0</v>
      </c>
      <c r="BY38" s="92">
        <v>0</v>
      </c>
      <c r="BZ38" s="92">
        <v>0</v>
      </c>
      <c r="CA38" s="148" t="str">
        <f t="shared" si="14"/>
        <v xml:space="preserve"> -</v>
      </c>
      <c r="CB38" s="385" t="str">
        <f t="shared" si="15"/>
        <v xml:space="preserve"> -</v>
      </c>
      <c r="CC38" s="62">
        <v>0</v>
      </c>
      <c r="CD38" s="92">
        <v>0</v>
      </c>
      <c r="CE38" s="92">
        <v>0</v>
      </c>
      <c r="CF38" s="148" t="str">
        <f t="shared" si="16"/>
        <v xml:space="preserve"> -</v>
      </c>
      <c r="CG38" s="385" t="str">
        <f t="shared" si="17"/>
        <v xml:space="preserve"> -</v>
      </c>
      <c r="CH38" s="63">
        <v>54601</v>
      </c>
      <c r="CI38" s="92">
        <v>0</v>
      </c>
      <c r="CJ38" s="92">
        <v>0</v>
      </c>
      <c r="CK38" s="148">
        <f t="shared" si="18"/>
        <v>0</v>
      </c>
      <c r="CL38" s="385" t="str">
        <f t="shared" si="19"/>
        <v xml:space="preserve"> -</v>
      </c>
      <c r="CM38" s="523">
        <f t="shared" si="20"/>
        <v>69601</v>
      </c>
      <c r="CN38" s="524">
        <f t="shared" si="21"/>
        <v>0</v>
      </c>
      <c r="CO38" s="524">
        <f t="shared" si="22"/>
        <v>0</v>
      </c>
      <c r="CP38" s="505">
        <f t="shared" si="23"/>
        <v>0</v>
      </c>
      <c r="CQ38" s="385" t="str">
        <f t="shared" si="24"/>
        <v xml:space="preserve"> -</v>
      </c>
      <c r="CR38" s="592" t="s">
        <v>1431</v>
      </c>
      <c r="CS38" s="106" t="s">
        <v>1395</v>
      </c>
      <c r="CT38" s="107" t="s">
        <v>1965</v>
      </c>
    </row>
    <row r="39" spans="2:98" ht="45.75" customHeight="1">
      <c r="B39" s="994"/>
      <c r="C39" s="991"/>
      <c r="D39" s="1015"/>
      <c r="E39" s="947"/>
      <c r="F39" s="978"/>
      <c r="G39" s="1033"/>
      <c r="H39" s="1033"/>
      <c r="I39" s="1035"/>
      <c r="J39" s="1033"/>
      <c r="K39" s="1035"/>
      <c r="L39" s="1033"/>
      <c r="M39" s="1033"/>
      <c r="N39" s="1035"/>
      <c r="O39" s="1033"/>
      <c r="P39" s="1033"/>
      <c r="Q39" s="1035"/>
      <c r="R39" s="1033"/>
      <c r="S39" s="1033"/>
      <c r="T39" s="1035"/>
      <c r="U39" s="1036"/>
      <c r="V39" s="1057"/>
      <c r="W39" s="1035"/>
      <c r="X39" s="1033"/>
      <c r="Y39" s="1035"/>
      <c r="Z39" s="1033"/>
      <c r="AA39" s="1035"/>
      <c r="AB39" s="1058"/>
      <c r="AC39" s="1059"/>
      <c r="AD39" s="1020"/>
      <c r="AE39" s="790"/>
      <c r="AF39" s="798"/>
      <c r="AG39" s="790"/>
      <c r="AH39" s="798"/>
      <c r="AI39" s="790"/>
      <c r="AJ39" s="798"/>
      <c r="AK39" s="790"/>
      <c r="AL39" s="798"/>
      <c r="AM39" s="790"/>
      <c r="AN39" s="798"/>
      <c r="AO39" s="952">
        <f>+RESUMEN!J45</f>
        <v>0.27380952380952378</v>
      </c>
      <c r="AP39" s="941" t="s">
        <v>300</v>
      </c>
      <c r="AQ39" s="120" t="s">
        <v>271</v>
      </c>
      <c r="AR39" s="373">
        <v>2210263</v>
      </c>
      <c r="AS39" s="120" t="s">
        <v>1434</v>
      </c>
      <c r="AT39" s="39">
        <v>0</v>
      </c>
      <c r="AU39" s="90">
        <v>7</v>
      </c>
      <c r="AV39" s="90">
        <v>1</v>
      </c>
      <c r="AW39" s="412">
        <f t="shared" si="25"/>
        <v>0.14285714285714285</v>
      </c>
      <c r="AX39" s="90">
        <v>2</v>
      </c>
      <c r="AY39" s="412">
        <f t="shared" si="26"/>
        <v>0.2857142857142857</v>
      </c>
      <c r="AZ39" s="90">
        <v>2</v>
      </c>
      <c r="BA39" s="414">
        <f t="shared" si="27"/>
        <v>0.2857142857142857</v>
      </c>
      <c r="BB39" s="46">
        <v>2</v>
      </c>
      <c r="BC39" s="421">
        <f t="shared" si="28"/>
        <v>0.2857142857142857</v>
      </c>
      <c r="BD39" s="52">
        <v>0</v>
      </c>
      <c r="BE39" s="53">
        <v>2</v>
      </c>
      <c r="BF39" s="53">
        <v>1</v>
      </c>
      <c r="BG39" s="341">
        <v>0</v>
      </c>
      <c r="BH39" s="458">
        <f t="shared" si="1"/>
        <v>0</v>
      </c>
      <c r="BI39" s="459">
        <f t="shared" si="2"/>
        <v>0</v>
      </c>
      <c r="BJ39" s="460">
        <f t="shared" si="3"/>
        <v>1</v>
      </c>
      <c r="BK39" s="459">
        <f t="shared" si="4"/>
        <v>1</v>
      </c>
      <c r="BL39" s="460">
        <f t="shared" si="5"/>
        <v>0.5</v>
      </c>
      <c r="BM39" s="459">
        <f t="shared" si="6"/>
        <v>0.5</v>
      </c>
      <c r="BN39" s="460">
        <f t="shared" si="7"/>
        <v>0</v>
      </c>
      <c r="BO39" s="459">
        <f t="shared" si="8"/>
        <v>0</v>
      </c>
      <c r="BP39" s="659">
        <f>+SUM(BD39:BG39)/AU39</f>
        <v>0.42857142857142855</v>
      </c>
      <c r="BQ39" s="654">
        <f t="shared" si="10"/>
        <v>0.42857142857142855</v>
      </c>
      <c r="BR39" s="644">
        <f t="shared" si="11"/>
        <v>0.42857142857142855</v>
      </c>
      <c r="BS39" s="61">
        <v>10000</v>
      </c>
      <c r="BT39" s="59">
        <v>0</v>
      </c>
      <c r="BU39" s="59">
        <v>0</v>
      </c>
      <c r="BV39" s="145">
        <f t="shared" si="12"/>
        <v>0</v>
      </c>
      <c r="BW39" s="377" t="str">
        <f t="shared" si="13"/>
        <v xml:space="preserve"> -</v>
      </c>
      <c r="BX39" s="61">
        <v>0</v>
      </c>
      <c r="BY39" s="59">
        <v>0</v>
      </c>
      <c r="BZ39" s="59">
        <v>0</v>
      </c>
      <c r="CA39" s="145" t="str">
        <f t="shared" si="14"/>
        <v xml:space="preserve"> -</v>
      </c>
      <c r="CB39" s="377" t="str">
        <f t="shared" si="15"/>
        <v xml:space="preserve"> -</v>
      </c>
      <c r="CC39" s="58">
        <v>0</v>
      </c>
      <c r="CD39" s="59">
        <v>0</v>
      </c>
      <c r="CE39" s="59">
        <v>0</v>
      </c>
      <c r="CF39" s="145" t="str">
        <f t="shared" si="16"/>
        <v xml:space="preserve"> -</v>
      </c>
      <c r="CG39" s="377" t="str">
        <f t="shared" si="17"/>
        <v xml:space="preserve"> -</v>
      </c>
      <c r="CH39" s="61">
        <v>5000</v>
      </c>
      <c r="CI39" s="59">
        <v>0</v>
      </c>
      <c r="CJ39" s="59">
        <v>0</v>
      </c>
      <c r="CK39" s="145">
        <f t="shared" si="18"/>
        <v>0</v>
      </c>
      <c r="CL39" s="377" t="str">
        <f t="shared" si="19"/>
        <v xml:space="preserve"> -</v>
      </c>
      <c r="CM39" s="515">
        <f t="shared" si="20"/>
        <v>15000</v>
      </c>
      <c r="CN39" s="516">
        <f t="shared" si="21"/>
        <v>0</v>
      </c>
      <c r="CO39" s="516">
        <f t="shared" si="22"/>
        <v>0</v>
      </c>
      <c r="CP39" s="506">
        <f t="shared" si="23"/>
        <v>0</v>
      </c>
      <c r="CQ39" s="377" t="str">
        <f t="shared" si="24"/>
        <v xml:space="preserve"> -</v>
      </c>
      <c r="CR39" s="590" t="s">
        <v>1223</v>
      </c>
      <c r="CS39" s="98" t="s">
        <v>1395</v>
      </c>
      <c r="CT39" s="101" t="s">
        <v>1965</v>
      </c>
    </row>
    <row r="40" spans="2:98" ht="30" customHeight="1">
      <c r="B40" s="994"/>
      <c r="C40" s="991"/>
      <c r="D40" s="1015"/>
      <c r="E40" s="947"/>
      <c r="F40" s="978"/>
      <c r="G40" s="1033"/>
      <c r="H40" s="1033"/>
      <c r="I40" s="1035"/>
      <c r="J40" s="1033"/>
      <c r="K40" s="1035"/>
      <c r="L40" s="1033"/>
      <c r="M40" s="1033"/>
      <c r="N40" s="1035"/>
      <c r="O40" s="1033"/>
      <c r="P40" s="1033"/>
      <c r="Q40" s="1035"/>
      <c r="R40" s="1033"/>
      <c r="S40" s="1033"/>
      <c r="T40" s="1035"/>
      <c r="U40" s="1036"/>
      <c r="V40" s="1057"/>
      <c r="W40" s="1035"/>
      <c r="X40" s="1033"/>
      <c r="Y40" s="1035"/>
      <c r="Z40" s="1033"/>
      <c r="AA40" s="1035"/>
      <c r="AB40" s="1058"/>
      <c r="AC40" s="1059"/>
      <c r="AD40" s="1020"/>
      <c r="AE40" s="790"/>
      <c r="AF40" s="798"/>
      <c r="AG40" s="790"/>
      <c r="AH40" s="798"/>
      <c r="AI40" s="790"/>
      <c r="AJ40" s="798"/>
      <c r="AK40" s="790"/>
      <c r="AL40" s="798"/>
      <c r="AM40" s="790"/>
      <c r="AN40" s="798"/>
      <c r="AO40" s="950"/>
      <c r="AP40" s="939"/>
      <c r="AQ40" s="119" t="s">
        <v>272</v>
      </c>
      <c r="AR40" s="366">
        <v>2210263</v>
      </c>
      <c r="AS40" s="119" t="s">
        <v>1435</v>
      </c>
      <c r="AT40" s="40">
        <v>0</v>
      </c>
      <c r="AU40" s="60">
        <v>1</v>
      </c>
      <c r="AV40" s="60">
        <v>0</v>
      </c>
      <c r="AW40" s="413">
        <f t="shared" si="25"/>
        <v>0</v>
      </c>
      <c r="AX40" s="60">
        <v>1</v>
      </c>
      <c r="AY40" s="413">
        <f t="shared" si="26"/>
        <v>1</v>
      </c>
      <c r="AZ40" s="60">
        <v>0</v>
      </c>
      <c r="BA40" s="415">
        <f t="shared" si="27"/>
        <v>0</v>
      </c>
      <c r="BB40" s="47">
        <v>0</v>
      </c>
      <c r="BC40" s="422">
        <f t="shared" si="28"/>
        <v>0</v>
      </c>
      <c r="BD40" s="54">
        <v>0</v>
      </c>
      <c r="BE40" s="55">
        <v>0</v>
      </c>
      <c r="BF40" s="55">
        <v>0</v>
      </c>
      <c r="BG40" s="342">
        <v>0</v>
      </c>
      <c r="BH40" s="333" t="str">
        <f t="shared" si="1"/>
        <v xml:space="preserve"> -</v>
      </c>
      <c r="BI40" s="453" t="str">
        <f t="shared" si="2"/>
        <v xml:space="preserve"> -</v>
      </c>
      <c r="BJ40" s="334">
        <f t="shared" si="3"/>
        <v>0</v>
      </c>
      <c r="BK40" s="453">
        <f t="shared" si="4"/>
        <v>0</v>
      </c>
      <c r="BL40" s="334" t="str">
        <f t="shared" si="5"/>
        <v xml:space="preserve"> -</v>
      </c>
      <c r="BM40" s="453" t="str">
        <f t="shared" si="6"/>
        <v xml:space="preserve"> -</v>
      </c>
      <c r="BN40" s="334" t="str">
        <f t="shared" si="7"/>
        <v xml:space="preserve"> -</v>
      </c>
      <c r="BO40" s="453" t="str">
        <f t="shared" si="8"/>
        <v xml:space="preserve"> -</v>
      </c>
      <c r="BP40" s="657">
        <f>+SUM(BD40:BG40)/AU40</f>
        <v>0</v>
      </c>
      <c r="BQ40" s="652">
        <f t="shared" si="10"/>
        <v>0</v>
      </c>
      <c r="BR40" s="642">
        <f t="shared" si="11"/>
        <v>0</v>
      </c>
      <c r="BS40" s="55">
        <v>20000</v>
      </c>
      <c r="BT40" s="60">
        <v>0</v>
      </c>
      <c r="BU40" s="60">
        <v>0</v>
      </c>
      <c r="BV40" s="125">
        <f t="shared" si="12"/>
        <v>0</v>
      </c>
      <c r="BW40" s="378" t="str">
        <f t="shared" si="13"/>
        <v xml:space="preserve"> -</v>
      </c>
      <c r="BX40" s="55">
        <v>0</v>
      </c>
      <c r="BY40" s="60">
        <v>0</v>
      </c>
      <c r="BZ40" s="60">
        <v>0</v>
      </c>
      <c r="CA40" s="125" t="str">
        <f t="shared" si="14"/>
        <v xml:space="preserve"> -</v>
      </c>
      <c r="CB40" s="378" t="str">
        <f t="shared" si="15"/>
        <v xml:space="preserve"> -</v>
      </c>
      <c r="CC40" s="54">
        <v>0</v>
      </c>
      <c r="CD40" s="60">
        <v>0</v>
      </c>
      <c r="CE40" s="60">
        <v>0</v>
      </c>
      <c r="CF40" s="125" t="str">
        <f t="shared" si="16"/>
        <v xml:space="preserve"> -</v>
      </c>
      <c r="CG40" s="378" t="str">
        <f t="shared" si="17"/>
        <v xml:space="preserve"> -</v>
      </c>
      <c r="CH40" s="55">
        <v>0</v>
      </c>
      <c r="CI40" s="60">
        <v>0</v>
      </c>
      <c r="CJ40" s="60">
        <v>0</v>
      </c>
      <c r="CK40" s="125" t="str">
        <f t="shared" si="18"/>
        <v xml:space="preserve"> -</v>
      </c>
      <c r="CL40" s="378" t="str">
        <f t="shared" si="19"/>
        <v xml:space="preserve"> -</v>
      </c>
      <c r="CM40" s="517">
        <f t="shared" si="20"/>
        <v>20000</v>
      </c>
      <c r="CN40" s="518">
        <f t="shared" si="21"/>
        <v>0</v>
      </c>
      <c r="CO40" s="518">
        <f t="shared" si="22"/>
        <v>0</v>
      </c>
      <c r="CP40" s="504">
        <f t="shared" si="23"/>
        <v>0</v>
      </c>
      <c r="CQ40" s="378" t="str">
        <f t="shared" si="24"/>
        <v xml:space="preserve"> -</v>
      </c>
      <c r="CR40" s="591" t="s">
        <v>1223</v>
      </c>
      <c r="CS40" s="99" t="s">
        <v>1395</v>
      </c>
      <c r="CT40" s="102" t="s">
        <v>1965</v>
      </c>
    </row>
    <row r="41" spans="2:98" ht="30" customHeight="1">
      <c r="B41" s="994"/>
      <c r="C41" s="991"/>
      <c r="D41" s="1015"/>
      <c r="E41" s="947"/>
      <c r="F41" s="978"/>
      <c r="G41" s="1033"/>
      <c r="H41" s="1033"/>
      <c r="I41" s="1035"/>
      <c r="J41" s="1033"/>
      <c r="K41" s="1035"/>
      <c r="L41" s="1033"/>
      <c r="M41" s="1033"/>
      <c r="N41" s="1035"/>
      <c r="O41" s="1033"/>
      <c r="P41" s="1033"/>
      <c r="Q41" s="1035"/>
      <c r="R41" s="1033"/>
      <c r="S41" s="1033"/>
      <c r="T41" s="1035"/>
      <c r="U41" s="1036"/>
      <c r="V41" s="1057"/>
      <c r="W41" s="1035"/>
      <c r="X41" s="1033"/>
      <c r="Y41" s="1035"/>
      <c r="Z41" s="1033"/>
      <c r="AA41" s="1035"/>
      <c r="AB41" s="1058"/>
      <c r="AC41" s="1059"/>
      <c r="AD41" s="1020"/>
      <c r="AE41" s="790"/>
      <c r="AF41" s="798"/>
      <c r="AG41" s="790"/>
      <c r="AH41" s="798"/>
      <c r="AI41" s="790"/>
      <c r="AJ41" s="798"/>
      <c r="AK41" s="790"/>
      <c r="AL41" s="798"/>
      <c r="AM41" s="790"/>
      <c r="AN41" s="798"/>
      <c r="AO41" s="950"/>
      <c r="AP41" s="939"/>
      <c r="AQ41" s="254" t="s">
        <v>273</v>
      </c>
      <c r="AR41" s="276" t="s">
        <v>1217</v>
      </c>
      <c r="AS41" s="119" t="s">
        <v>1436</v>
      </c>
      <c r="AT41" s="40">
        <v>0</v>
      </c>
      <c r="AU41" s="60">
        <v>1</v>
      </c>
      <c r="AV41" s="60">
        <v>0</v>
      </c>
      <c r="AW41" s="413">
        <v>0</v>
      </c>
      <c r="AX41" s="60">
        <v>1</v>
      </c>
      <c r="AY41" s="413">
        <v>0.33</v>
      </c>
      <c r="AZ41" s="60">
        <v>1</v>
      </c>
      <c r="BA41" s="415">
        <v>0.33</v>
      </c>
      <c r="BB41" s="47">
        <v>1</v>
      </c>
      <c r="BC41" s="422">
        <v>0.34</v>
      </c>
      <c r="BD41" s="54">
        <v>0</v>
      </c>
      <c r="BE41" s="55">
        <v>1</v>
      </c>
      <c r="BF41" s="55">
        <v>1</v>
      </c>
      <c r="BG41" s="342">
        <v>0</v>
      </c>
      <c r="BH41" s="333" t="str">
        <f t="shared" si="1"/>
        <v xml:space="preserve"> -</v>
      </c>
      <c r="BI41" s="453" t="str">
        <f t="shared" si="2"/>
        <v xml:space="preserve"> -</v>
      </c>
      <c r="BJ41" s="334">
        <f t="shared" si="3"/>
        <v>1</v>
      </c>
      <c r="BK41" s="453">
        <f t="shared" si="4"/>
        <v>1</v>
      </c>
      <c r="BL41" s="334">
        <f t="shared" si="5"/>
        <v>1</v>
      </c>
      <c r="BM41" s="453">
        <f t="shared" si="6"/>
        <v>1</v>
      </c>
      <c r="BN41" s="334">
        <f t="shared" si="7"/>
        <v>0</v>
      </c>
      <c r="BO41" s="453">
        <f t="shared" si="8"/>
        <v>0</v>
      </c>
      <c r="BP41" s="657">
        <f>+AVERAGE(BE41:BG41)/AU41</f>
        <v>0.66666666666666663</v>
      </c>
      <c r="BQ41" s="652">
        <f t="shared" si="10"/>
        <v>0.66666666666666663</v>
      </c>
      <c r="BR41" s="642">
        <f t="shared" si="11"/>
        <v>0.66666666666666663</v>
      </c>
      <c r="BS41" s="55">
        <v>0</v>
      </c>
      <c r="BT41" s="60">
        <v>0</v>
      </c>
      <c r="BU41" s="60">
        <v>0</v>
      </c>
      <c r="BV41" s="125" t="str">
        <f t="shared" si="12"/>
        <v xml:space="preserve"> -</v>
      </c>
      <c r="BW41" s="378" t="str">
        <f t="shared" si="13"/>
        <v xml:space="preserve"> -</v>
      </c>
      <c r="BX41" s="55">
        <v>0</v>
      </c>
      <c r="BY41" s="60">
        <v>0</v>
      </c>
      <c r="BZ41" s="60">
        <v>0</v>
      </c>
      <c r="CA41" s="125" t="str">
        <f t="shared" si="14"/>
        <v xml:space="preserve"> -</v>
      </c>
      <c r="CB41" s="378" t="str">
        <f t="shared" si="15"/>
        <v xml:space="preserve"> -</v>
      </c>
      <c r="CC41" s="54">
        <v>0</v>
      </c>
      <c r="CD41" s="60">
        <v>0</v>
      </c>
      <c r="CE41" s="60">
        <v>0</v>
      </c>
      <c r="CF41" s="125" t="str">
        <f t="shared" si="16"/>
        <v xml:space="preserve"> -</v>
      </c>
      <c r="CG41" s="378" t="str">
        <f t="shared" si="17"/>
        <v xml:space="preserve"> -</v>
      </c>
      <c r="CH41" s="55">
        <v>0</v>
      </c>
      <c r="CI41" s="60">
        <v>0</v>
      </c>
      <c r="CJ41" s="60">
        <v>0</v>
      </c>
      <c r="CK41" s="125" t="str">
        <f t="shared" si="18"/>
        <v xml:space="preserve"> -</v>
      </c>
      <c r="CL41" s="378" t="str">
        <f t="shared" si="19"/>
        <v xml:space="preserve"> -</v>
      </c>
      <c r="CM41" s="517">
        <f t="shared" si="20"/>
        <v>0</v>
      </c>
      <c r="CN41" s="518">
        <f t="shared" si="21"/>
        <v>0</v>
      </c>
      <c r="CO41" s="518">
        <f t="shared" si="22"/>
        <v>0</v>
      </c>
      <c r="CP41" s="504" t="str">
        <f t="shared" si="23"/>
        <v xml:space="preserve"> -</v>
      </c>
      <c r="CQ41" s="378" t="str">
        <f t="shared" si="24"/>
        <v xml:space="preserve"> -</v>
      </c>
      <c r="CR41" s="591" t="s">
        <v>1223</v>
      </c>
      <c r="CS41" s="99" t="s">
        <v>1395</v>
      </c>
      <c r="CT41" s="102" t="s">
        <v>1965</v>
      </c>
    </row>
    <row r="42" spans="2:98" ht="30" customHeight="1" thickBot="1">
      <c r="B42" s="994"/>
      <c r="C42" s="991"/>
      <c r="D42" s="1015"/>
      <c r="E42" s="947"/>
      <c r="F42" s="978"/>
      <c r="G42" s="1033"/>
      <c r="H42" s="1033"/>
      <c r="I42" s="1035"/>
      <c r="J42" s="1033"/>
      <c r="K42" s="1035"/>
      <c r="L42" s="1033"/>
      <c r="M42" s="1033"/>
      <c r="N42" s="1035"/>
      <c r="O42" s="1033"/>
      <c r="P42" s="1033"/>
      <c r="Q42" s="1035"/>
      <c r="R42" s="1033"/>
      <c r="S42" s="1033"/>
      <c r="T42" s="1035"/>
      <c r="U42" s="1036"/>
      <c r="V42" s="1057"/>
      <c r="W42" s="1035"/>
      <c r="X42" s="1033"/>
      <c r="Y42" s="1035"/>
      <c r="Z42" s="1033"/>
      <c r="AA42" s="1035"/>
      <c r="AB42" s="1058"/>
      <c r="AC42" s="1059"/>
      <c r="AD42" s="1020"/>
      <c r="AE42" s="790"/>
      <c r="AF42" s="798"/>
      <c r="AG42" s="790"/>
      <c r="AH42" s="798"/>
      <c r="AI42" s="790"/>
      <c r="AJ42" s="798"/>
      <c r="AK42" s="790"/>
      <c r="AL42" s="798"/>
      <c r="AM42" s="790"/>
      <c r="AN42" s="798"/>
      <c r="AO42" s="953"/>
      <c r="AP42" s="942"/>
      <c r="AQ42" s="461" t="s">
        <v>274</v>
      </c>
      <c r="AR42" s="462" t="s">
        <v>1217</v>
      </c>
      <c r="AS42" s="123" t="s">
        <v>1437</v>
      </c>
      <c r="AT42" s="45">
        <v>0</v>
      </c>
      <c r="AU42" s="92">
        <v>1</v>
      </c>
      <c r="AV42" s="92">
        <v>0</v>
      </c>
      <c r="AW42" s="423">
        <f t="shared" si="25"/>
        <v>0</v>
      </c>
      <c r="AX42" s="92">
        <v>1</v>
      </c>
      <c r="AY42" s="423">
        <v>0.33</v>
      </c>
      <c r="AZ42" s="92">
        <v>1</v>
      </c>
      <c r="BA42" s="424">
        <v>0.33</v>
      </c>
      <c r="BB42" s="51">
        <v>1</v>
      </c>
      <c r="BC42" s="425">
        <v>0.34</v>
      </c>
      <c r="BD42" s="62">
        <v>0</v>
      </c>
      <c r="BE42" s="63">
        <v>0</v>
      </c>
      <c r="BF42" s="63">
        <v>0</v>
      </c>
      <c r="BG42" s="344">
        <v>0</v>
      </c>
      <c r="BH42" s="455" t="str">
        <f t="shared" si="1"/>
        <v xml:space="preserve"> -</v>
      </c>
      <c r="BI42" s="456" t="str">
        <f t="shared" si="2"/>
        <v xml:space="preserve"> -</v>
      </c>
      <c r="BJ42" s="365">
        <f t="shared" si="3"/>
        <v>0</v>
      </c>
      <c r="BK42" s="456">
        <f t="shared" si="4"/>
        <v>0</v>
      </c>
      <c r="BL42" s="365">
        <f t="shared" si="5"/>
        <v>0</v>
      </c>
      <c r="BM42" s="456">
        <f t="shared" si="6"/>
        <v>0</v>
      </c>
      <c r="BN42" s="365">
        <f t="shared" si="7"/>
        <v>0</v>
      </c>
      <c r="BO42" s="456">
        <f t="shared" si="8"/>
        <v>0</v>
      </c>
      <c r="BP42" s="660">
        <f>+AVERAGE(BE42:BG42)/AU42</f>
        <v>0</v>
      </c>
      <c r="BQ42" s="655">
        <f t="shared" si="10"/>
        <v>0</v>
      </c>
      <c r="BR42" s="645">
        <f t="shared" si="11"/>
        <v>0</v>
      </c>
      <c r="BS42" s="57">
        <v>0</v>
      </c>
      <c r="BT42" s="105">
        <v>0</v>
      </c>
      <c r="BU42" s="105">
        <v>0</v>
      </c>
      <c r="BV42" s="147" t="str">
        <f t="shared" si="12"/>
        <v xml:space="preserve"> -</v>
      </c>
      <c r="BW42" s="381" t="str">
        <f t="shared" si="13"/>
        <v xml:space="preserve"> -</v>
      </c>
      <c r="BX42" s="57">
        <v>0</v>
      </c>
      <c r="BY42" s="105">
        <v>0</v>
      </c>
      <c r="BZ42" s="105">
        <v>0</v>
      </c>
      <c r="CA42" s="147" t="str">
        <f t="shared" si="14"/>
        <v xml:space="preserve"> -</v>
      </c>
      <c r="CB42" s="381" t="str">
        <f t="shared" si="15"/>
        <v xml:space="preserve"> -</v>
      </c>
      <c r="CC42" s="56">
        <v>0</v>
      </c>
      <c r="CD42" s="105">
        <v>0</v>
      </c>
      <c r="CE42" s="105">
        <v>0</v>
      </c>
      <c r="CF42" s="147" t="str">
        <f t="shared" si="16"/>
        <v xml:space="preserve"> -</v>
      </c>
      <c r="CG42" s="381" t="str">
        <f t="shared" si="17"/>
        <v xml:space="preserve"> -</v>
      </c>
      <c r="CH42" s="57">
        <v>0</v>
      </c>
      <c r="CI42" s="105">
        <v>0</v>
      </c>
      <c r="CJ42" s="105">
        <v>0</v>
      </c>
      <c r="CK42" s="147" t="str">
        <f t="shared" si="18"/>
        <v xml:space="preserve"> -</v>
      </c>
      <c r="CL42" s="381" t="str">
        <f t="shared" si="19"/>
        <v xml:space="preserve"> -</v>
      </c>
      <c r="CM42" s="519">
        <f t="shared" si="20"/>
        <v>0</v>
      </c>
      <c r="CN42" s="520">
        <f t="shared" si="21"/>
        <v>0</v>
      </c>
      <c r="CO42" s="520">
        <f t="shared" si="22"/>
        <v>0</v>
      </c>
      <c r="CP42" s="507" t="str">
        <f t="shared" si="23"/>
        <v xml:space="preserve"> -</v>
      </c>
      <c r="CQ42" s="381" t="str">
        <f t="shared" si="24"/>
        <v xml:space="preserve"> -</v>
      </c>
      <c r="CR42" s="593" t="s">
        <v>1223</v>
      </c>
      <c r="CS42" s="100" t="s">
        <v>1395</v>
      </c>
      <c r="CT42" s="103" t="s">
        <v>1965</v>
      </c>
    </row>
    <row r="43" spans="2:98" ht="30" customHeight="1">
      <c r="B43" s="994"/>
      <c r="C43" s="991"/>
      <c r="D43" s="1015"/>
      <c r="E43" s="947"/>
      <c r="F43" s="978"/>
      <c r="G43" s="1033"/>
      <c r="H43" s="1033"/>
      <c r="I43" s="1035"/>
      <c r="J43" s="1033"/>
      <c r="K43" s="1035"/>
      <c r="L43" s="1033"/>
      <c r="M43" s="1033"/>
      <c r="N43" s="1035"/>
      <c r="O43" s="1033"/>
      <c r="P43" s="1033"/>
      <c r="Q43" s="1035"/>
      <c r="R43" s="1033"/>
      <c r="S43" s="1033"/>
      <c r="T43" s="1035"/>
      <c r="U43" s="1036"/>
      <c r="V43" s="1057"/>
      <c r="W43" s="1035"/>
      <c r="X43" s="1033"/>
      <c r="Y43" s="1035"/>
      <c r="Z43" s="1033"/>
      <c r="AA43" s="1035"/>
      <c r="AB43" s="1058"/>
      <c r="AC43" s="1059"/>
      <c r="AD43" s="1020"/>
      <c r="AE43" s="790"/>
      <c r="AF43" s="798"/>
      <c r="AG43" s="790"/>
      <c r="AH43" s="798"/>
      <c r="AI43" s="790"/>
      <c r="AJ43" s="798"/>
      <c r="AK43" s="790"/>
      <c r="AL43" s="798"/>
      <c r="AM43" s="790"/>
      <c r="AN43" s="798"/>
      <c r="AO43" s="949">
        <f>+RESUMEN!J46</f>
        <v>0.60517113095238095</v>
      </c>
      <c r="AP43" s="938" t="s">
        <v>301</v>
      </c>
      <c r="AQ43" s="238" t="s">
        <v>275</v>
      </c>
      <c r="AR43" s="233">
        <v>2210979</v>
      </c>
      <c r="AS43" s="28" t="s">
        <v>1438</v>
      </c>
      <c r="AT43" s="41">
        <v>1</v>
      </c>
      <c r="AU43" s="59">
        <v>1</v>
      </c>
      <c r="AV43" s="59">
        <v>1</v>
      </c>
      <c r="AW43" s="419">
        <v>0.25</v>
      </c>
      <c r="AX43" s="59">
        <v>1</v>
      </c>
      <c r="AY43" s="419">
        <v>0.25</v>
      </c>
      <c r="AZ43" s="59">
        <v>1</v>
      </c>
      <c r="BA43" s="420">
        <v>0.25</v>
      </c>
      <c r="BB43" s="48">
        <v>1</v>
      </c>
      <c r="BC43" s="420">
        <v>0.25</v>
      </c>
      <c r="BD43" s="52">
        <v>1</v>
      </c>
      <c r="BE43" s="53">
        <v>1</v>
      </c>
      <c r="BF43" s="53">
        <v>1</v>
      </c>
      <c r="BG43" s="341">
        <v>0</v>
      </c>
      <c r="BH43" s="329">
        <f t="shared" si="1"/>
        <v>1</v>
      </c>
      <c r="BI43" s="452">
        <f t="shared" si="2"/>
        <v>1</v>
      </c>
      <c r="BJ43" s="330">
        <f t="shared" si="3"/>
        <v>1</v>
      </c>
      <c r="BK43" s="452">
        <f t="shared" si="4"/>
        <v>1</v>
      </c>
      <c r="BL43" s="330">
        <f t="shared" si="5"/>
        <v>1</v>
      </c>
      <c r="BM43" s="452">
        <f t="shared" si="6"/>
        <v>1</v>
      </c>
      <c r="BN43" s="330">
        <f t="shared" si="7"/>
        <v>0</v>
      </c>
      <c r="BO43" s="452">
        <f t="shared" si="8"/>
        <v>0</v>
      </c>
      <c r="BP43" s="656">
        <f t="shared" si="9"/>
        <v>0.75</v>
      </c>
      <c r="BQ43" s="651">
        <f t="shared" si="10"/>
        <v>0.75</v>
      </c>
      <c r="BR43" s="641">
        <f t="shared" si="11"/>
        <v>0.75</v>
      </c>
      <c r="BS43" s="52">
        <v>130000</v>
      </c>
      <c r="BT43" s="90">
        <v>130000</v>
      </c>
      <c r="BU43" s="90">
        <v>0</v>
      </c>
      <c r="BV43" s="146">
        <f t="shared" si="12"/>
        <v>1</v>
      </c>
      <c r="BW43" s="384" t="str">
        <f t="shared" si="13"/>
        <v xml:space="preserve"> -</v>
      </c>
      <c r="BX43" s="53">
        <v>58500</v>
      </c>
      <c r="BY43" s="90">
        <v>0</v>
      </c>
      <c r="BZ43" s="90">
        <v>0</v>
      </c>
      <c r="CA43" s="146">
        <f t="shared" si="14"/>
        <v>0</v>
      </c>
      <c r="CB43" s="384" t="str">
        <f t="shared" si="15"/>
        <v xml:space="preserve"> -</v>
      </c>
      <c r="CC43" s="52">
        <v>40000</v>
      </c>
      <c r="CD43" s="90">
        <v>6714</v>
      </c>
      <c r="CE43" s="90">
        <v>0</v>
      </c>
      <c r="CF43" s="146">
        <f t="shared" si="16"/>
        <v>0.16785</v>
      </c>
      <c r="CG43" s="384" t="str">
        <f t="shared" si="17"/>
        <v xml:space="preserve"> -</v>
      </c>
      <c r="CH43" s="53">
        <v>50000</v>
      </c>
      <c r="CI43" s="90">
        <v>0</v>
      </c>
      <c r="CJ43" s="90">
        <v>0</v>
      </c>
      <c r="CK43" s="146">
        <f t="shared" si="18"/>
        <v>0</v>
      </c>
      <c r="CL43" s="384" t="str">
        <f t="shared" si="19"/>
        <v xml:space="preserve"> -</v>
      </c>
      <c r="CM43" s="521">
        <f t="shared" si="20"/>
        <v>278500</v>
      </c>
      <c r="CN43" s="522">
        <f t="shared" si="21"/>
        <v>136714</v>
      </c>
      <c r="CO43" s="522">
        <f t="shared" si="22"/>
        <v>0</v>
      </c>
      <c r="CP43" s="503">
        <f t="shared" si="23"/>
        <v>0.49089407540394975</v>
      </c>
      <c r="CQ43" s="384" t="str">
        <f t="shared" si="24"/>
        <v xml:space="preserve"> -</v>
      </c>
      <c r="CR43" s="594" t="s">
        <v>1223</v>
      </c>
      <c r="CS43" s="108" t="s">
        <v>1395</v>
      </c>
      <c r="CT43" s="75" t="s">
        <v>1964</v>
      </c>
    </row>
    <row r="44" spans="2:98" ht="30" customHeight="1">
      <c r="B44" s="994"/>
      <c r="C44" s="991"/>
      <c r="D44" s="1015"/>
      <c r="E44" s="947"/>
      <c r="F44" s="978"/>
      <c r="G44" s="1033"/>
      <c r="H44" s="1033"/>
      <c r="I44" s="1035"/>
      <c r="J44" s="1033"/>
      <c r="K44" s="1035"/>
      <c r="L44" s="1033"/>
      <c r="M44" s="1033"/>
      <c r="N44" s="1035"/>
      <c r="O44" s="1033"/>
      <c r="P44" s="1033"/>
      <c r="Q44" s="1035"/>
      <c r="R44" s="1033"/>
      <c r="S44" s="1033"/>
      <c r="T44" s="1035"/>
      <c r="U44" s="1036"/>
      <c r="V44" s="1057"/>
      <c r="W44" s="1035"/>
      <c r="X44" s="1033"/>
      <c r="Y44" s="1035"/>
      <c r="Z44" s="1033"/>
      <c r="AA44" s="1035"/>
      <c r="AB44" s="1058"/>
      <c r="AC44" s="1059"/>
      <c r="AD44" s="1020"/>
      <c r="AE44" s="790"/>
      <c r="AF44" s="798"/>
      <c r="AG44" s="790"/>
      <c r="AH44" s="798"/>
      <c r="AI44" s="790"/>
      <c r="AJ44" s="798"/>
      <c r="AK44" s="790"/>
      <c r="AL44" s="798"/>
      <c r="AM44" s="790"/>
      <c r="AN44" s="798"/>
      <c r="AO44" s="950"/>
      <c r="AP44" s="939"/>
      <c r="AQ44" s="236" t="s">
        <v>276</v>
      </c>
      <c r="AR44" s="231">
        <v>0</v>
      </c>
      <c r="AS44" s="27" t="s">
        <v>1439</v>
      </c>
      <c r="AT44" s="40">
        <v>4</v>
      </c>
      <c r="AU44" s="60">
        <v>4</v>
      </c>
      <c r="AV44" s="60">
        <v>4</v>
      </c>
      <c r="AW44" s="413">
        <v>0.25</v>
      </c>
      <c r="AX44" s="60">
        <v>4</v>
      </c>
      <c r="AY44" s="413">
        <v>0.25</v>
      </c>
      <c r="AZ44" s="60">
        <v>4</v>
      </c>
      <c r="BA44" s="415">
        <v>0.25</v>
      </c>
      <c r="BB44" s="47">
        <v>4</v>
      </c>
      <c r="BC44" s="415">
        <v>0.25</v>
      </c>
      <c r="BD44" s="54">
        <v>3</v>
      </c>
      <c r="BE44" s="55">
        <v>4</v>
      </c>
      <c r="BF44" s="55">
        <v>4</v>
      </c>
      <c r="BG44" s="342">
        <v>0</v>
      </c>
      <c r="BH44" s="333">
        <f t="shared" si="1"/>
        <v>0.75</v>
      </c>
      <c r="BI44" s="453">
        <f t="shared" si="2"/>
        <v>0.75</v>
      </c>
      <c r="BJ44" s="334">
        <f t="shared" si="3"/>
        <v>1</v>
      </c>
      <c r="BK44" s="453">
        <f t="shared" si="4"/>
        <v>1</v>
      </c>
      <c r="BL44" s="334">
        <f t="shared" si="5"/>
        <v>1</v>
      </c>
      <c r="BM44" s="453">
        <f t="shared" si="6"/>
        <v>1</v>
      </c>
      <c r="BN44" s="334">
        <f t="shared" si="7"/>
        <v>0</v>
      </c>
      <c r="BO44" s="453">
        <f t="shared" si="8"/>
        <v>0</v>
      </c>
      <c r="BP44" s="657">
        <f t="shared" si="9"/>
        <v>0.6875</v>
      </c>
      <c r="BQ44" s="652">
        <f t="shared" si="10"/>
        <v>0.6875</v>
      </c>
      <c r="BR44" s="642">
        <f t="shared" si="11"/>
        <v>0.6875</v>
      </c>
      <c r="BS44" s="54">
        <v>270000</v>
      </c>
      <c r="BT44" s="60">
        <v>166350</v>
      </c>
      <c r="BU44" s="60">
        <v>0</v>
      </c>
      <c r="BV44" s="125">
        <f t="shared" si="12"/>
        <v>0.61611111111111116</v>
      </c>
      <c r="BW44" s="378" t="str">
        <f t="shared" si="13"/>
        <v xml:space="preserve"> -</v>
      </c>
      <c r="BX44" s="55">
        <v>0</v>
      </c>
      <c r="BY44" s="60">
        <v>0</v>
      </c>
      <c r="BZ44" s="60">
        <v>0</v>
      </c>
      <c r="CA44" s="125" t="str">
        <f t="shared" si="14"/>
        <v xml:space="preserve"> -</v>
      </c>
      <c r="CB44" s="378" t="str">
        <f t="shared" si="15"/>
        <v xml:space="preserve"> -</v>
      </c>
      <c r="CC44" s="54">
        <v>0</v>
      </c>
      <c r="CD44" s="60">
        <v>0</v>
      </c>
      <c r="CE44" s="60">
        <v>0</v>
      </c>
      <c r="CF44" s="125" t="str">
        <f t="shared" si="16"/>
        <v xml:space="preserve"> -</v>
      </c>
      <c r="CG44" s="378" t="str">
        <f t="shared" si="17"/>
        <v xml:space="preserve"> -</v>
      </c>
      <c r="CH44" s="55">
        <v>35000</v>
      </c>
      <c r="CI44" s="60">
        <v>0</v>
      </c>
      <c r="CJ44" s="60">
        <v>0</v>
      </c>
      <c r="CK44" s="125">
        <f t="shared" si="18"/>
        <v>0</v>
      </c>
      <c r="CL44" s="378" t="str">
        <f t="shared" si="19"/>
        <v xml:space="preserve"> -</v>
      </c>
      <c r="CM44" s="517">
        <f t="shared" si="20"/>
        <v>305000</v>
      </c>
      <c r="CN44" s="518">
        <f t="shared" si="21"/>
        <v>166350</v>
      </c>
      <c r="CO44" s="518">
        <f t="shared" si="22"/>
        <v>0</v>
      </c>
      <c r="CP44" s="504">
        <f t="shared" si="23"/>
        <v>0.54540983606557381</v>
      </c>
      <c r="CQ44" s="378" t="str">
        <f t="shared" si="24"/>
        <v xml:space="preserve"> -</v>
      </c>
      <c r="CR44" s="591" t="s">
        <v>1223</v>
      </c>
      <c r="CS44" s="99" t="s">
        <v>1395</v>
      </c>
      <c r="CT44" s="102" t="s">
        <v>1964</v>
      </c>
    </row>
    <row r="45" spans="2:98" ht="30" customHeight="1">
      <c r="B45" s="994"/>
      <c r="C45" s="991"/>
      <c r="D45" s="1015"/>
      <c r="E45" s="947"/>
      <c r="F45" s="978"/>
      <c r="G45" s="1033"/>
      <c r="H45" s="1033"/>
      <c r="I45" s="1035"/>
      <c r="J45" s="1033"/>
      <c r="K45" s="1035"/>
      <c r="L45" s="1033"/>
      <c r="M45" s="1033"/>
      <c r="N45" s="1035"/>
      <c r="O45" s="1033"/>
      <c r="P45" s="1033"/>
      <c r="Q45" s="1035"/>
      <c r="R45" s="1033"/>
      <c r="S45" s="1033"/>
      <c r="T45" s="1035"/>
      <c r="U45" s="1036"/>
      <c r="V45" s="1057"/>
      <c r="W45" s="1035"/>
      <c r="X45" s="1033"/>
      <c r="Y45" s="1035"/>
      <c r="Z45" s="1033"/>
      <c r="AA45" s="1035"/>
      <c r="AB45" s="1058"/>
      <c r="AC45" s="1059"/>
      <c r="AD45" s="1020"/>
      <c r="AE45" s="790"/>
      <c r="AF45" s="798"/>
      <c r="AG45" s="790"/>
      <c r="AH45" s="798"/>
      <c r="AI45" s="790"/>
      <c r="AJ45" s="798"/>
      <c r="AK45" s="790"/>
      <c r="AL45" s="798"/>
      <c r="AM45" s="790"/>
      <c r="AN45" s="798"/>
      <c r="AO45" s="950"/>
      <c r="AP45" s="939"/>
      <c r="AQ45" s="236" t="s">
        <v>277</v>
      </c>
      <c r="AR45" s="231">
        <v>2210979</v>
      </c>
      <c r="AS45" s="27" t="s">
        <v>1440</v>
      </c>
      <c r="AT45" s="40">
        <v>1</v>
      </c>
      <c r="AU45" s="60">
        <v>1</v>
      </c>
      <c r="AV45" s="60">
        <v>1</v>
      </c>
      <c r="AW45" s="413">
        <v>0.25</v>
      </c>
      <c r="AX45" s="60">
        <v>1</v>
      </c>
      <c r="AY45" s="413">
        <v>0.25</v>
      </c>
      <c r="AZ45" s="60">
        <v>1</v>
      </c>
      <c r="BA45" s="415">
        <v>0.25</v>
      </c>
      <c r="BB45" s="47">
        <v>1</v>
      </c>
      <c r="BC45" s="415">
        <v>0.25</v>
      </c>
      <c r="BD45" s="54">
        <v>1</v>
      </c>
      <c r="BE45" s="55">
        <v>1</v>
      </c>
      <c r="BF45" s="55">
        <v>1</v>
      </c>
      <c r="BG45" s="342">
        <v>0</v>
      </c>
      <c r="BH45" s="333">
        <f t="shared" si="1"/>
        <v>1</v>
      </c>
      <c r="BI45" s="453">
        <f t="shared" si="2"/>
        <v>1</v>
      </c>
      <c r="BJ45" s="334">
        <f t="shared" si="3"/>
        <v>1</v>
      </c>
      <c r="BK45" s="453">
        <f t="shared" si="4"/>
        <v>1</v>
      </c>
      <c r="BL45" s="334">
        <f t="shared" si="5"/>
        <v>1</v>
      </c>
      <c r="BM45" s="453">
        <f t="shared" si="6"/>
        <v>1</v>
      </c>
      <c r="BN45" s="334">
        <f t="shared" si="7"/>
        <v>0</v>
      </c>
      <c r="BO45" s="453">
        <f t="shared" si="8"/>
        <v>0</v>
      </c>
      <c r="BP45" s="657">
        <f t="shared" si="9"/>
        <v>0.75</v>
      </c>
      <c r="BQ45" s="652">
        <f t="shared" si="10"/>
        <v>0.75</v>
      </c>
      <c r="BR45" s="642">
        <f t="shared" si="11"/>
        <v>0.75</v>
      </c>
      <c r="BS45" s="54">
        <v>0</v>
      </c>
      <c r="BT45" s="60">
        <v>0</v>
      </c>
      <c r="BU45" s="60">
        <v>0</v>
      </c>
      <c r="BV45" s="125" t="str">
        <f t="shared" si="12"/>
        <v xml:space="preserve"> -</v>
      </c>
      <c r="BW45" s="378" t="str">
        <f t="shared" si="13"/>
        <v xml:space="preserve"> -</v>
      </c>
      <c r="BX45" s="55">
        <v>73000</v>
      </c>
      <c r="BY45" s="60">
        <v>0</v>
      </c>
      <c r="BZ45" s="60">
        <v>0</v>
      </c>
      <c r="CA45" s="125">
        <f t="shared" si="14"/>
        <v>0</v>
      </c>
      <c r="CB45" s="378" t="str">
        <f t="shared" si="15"/>
        <v xml:space="preserve"> -</v>
      </c>
      <c r="CC45" s="54">
        <v>153200</v>
      </c>
      <c r="CD45" s="60">
        <v>50133</v>
      </c>
      <c r="CE45" s="60">
        <v>0</v>
      </c>
      <c r="CF45" s="125">
        <f t="shared" si="16"/>
        <v>0.32723890339425588</v>
      </c>
      <c r="CG45" s="378" t="str">
        <f t="shared" si="17"/>
        <v xml:space="preserve"> -</v>
      </c>
      <c r="CH45" s="55">
        <v>150000</v>
      </c>
      <c r="CI45" s="60">
        <v>0</v>
      </c>
      <c r="CJ45" s="60">
        <v>0</v>
      </c>
      <c r="CK45" s="125">
        <f t="shared" si="18"/>
        <v>0</v>
      </c>
      <c r="CL45" s="378" t="str">
        <f t="shared" si="19"/>
        <v xml:space="preserve"> -</v>
      </c>
      <c r="CM45" s="517">
        <f t="shared" si="20"/>
        <v>376200</v>
      </c>
      <c r="CN45" s="518">
        <f t="shared" si="21"/>
        <v>50133</v>
      </c>
      <c r="CO45" s="518">
        <f t="shared" si="22"/>
        <v>0</v>
      </c>
      <c r="CP45" s="504">
        <f t="shared" si="23"/>
        <v>0.13326156299840511</v>
      </c>
      <c r="CQ45" s="378" t="str">
        <f t="shared" si="24"/>
        <v xml:space="preserve"> -</v>
      </c>
      <c r="CR45" s="591" t="s">
        <v>1223</v>
      </c>
      <c r="CS45" s="99" t="s">
        <v>1395</v>
      </c>
      <c r="CT45" s="102" t="s">
        <v>1964</v>
      </c>
    </row>
    <row r="46" spans="2:98" ht="30" customHeight="1">
      <c r="B46" s="994"/>
      <c r="C46" s="991"/>
      <c r="D46" s="1015"/>
      <c r="E46" s="947"/>
      <c r="F46" s="978"/>
      <c r="G46" s="1033"/>
      <c r="H46" s="1033"/>
      <c r="I46" s="1035"/>
      <c r="J46" s="1033"/>
      <c r="K46" s="1035"/>
      <c r="L46" s="1033"/>
      <c r="M46" s="1033"/>
      <c r="N46" s="1035"/>
      <c r="O46" s="1033"/>
      <c r="P46" s="1033"/>
      <c r="Q46" s="1035"/>
      <c r="R46" s="1033"/>
      <c r="S46" s="1033"/>
      <c r="T46" s="1035"/>
      <c r="U46" s="1036"/>
      <c r="V46" s="1057"/>
      <c r="W46" s="1035"/>
      <c r="X46" s="1033"/>
      <c r="Y46" s="1035"/>
      <c r="Z46" s="1033"/>
      <c r="AA46" s="1035"/>
      <c r="AB46" s="1058"/>
      <c r="AC46" s="1059"/>
      <c r="AD46" s="1020"/>
      <c r="AE46" s="790"/>
      <c r="AF46" s="798"/>
      <c r="AG46" s="790"/>
      <c r="AH46" s="798"/>
      <c r="AI46" s="790"/>
      <c r="AJ46" s="798"/>
      <c r="AK46" s="790"/>
      <c r="AL46" s="798"/>
      <c r="AM46" s="790"/>
      <c r="AN46" s="798"/>
      <c r="AO46" s="950"/>
      <c r="AP46" s="939"/>
      <c r="AQ46" s="236" t="s">
        <v>278</v>
      </c>
      <c r="AR46" s="231">
        <v>2210979</v>
      </c>
      <c r="AS46" s="27" t="s">
        <v>1441</v>
      </c>
      <c r="AT46" s="40">
        <v>1</v>
      </c>
      <c r="AU46" s="60">
        <v>1</v>
      </c>
      <c r="AV46" s="60">
        <v>1</v>
      </c>
      <c r="AW46" s="413">
        <v>0.25</v>
      </c>
      <c r="AX46" s="60">
        <v>1</v>
      </c>
      <c r="AY46" s="413">
        <v>0.25</v>
      </c>
      <c r="AZ46" s="60">
        <v>1</v>
      </c>
      <c r="BA46" s="415">
        <v>0.25</v>
      </c>
      <c r="BB46" s="47">
        <v>1</v>
      </c>
      <c r="BC46" s="415">
        <v>0.25</v>
      </c>
      <c r="BD46" s="54">
        <v>1</v>
      </c>
      <c r="BE46" s="55">
        <v>1</v>
      </c>
      <c r="BF46" s="55">
        <v>1</v>
      </c>
      <c r="BG46" s="342">
        <v>0</v>
      </c>
      <c r="BH46" s="333">
        <f t="shared" si="1"/>
        <v>1</v>
      </c>
      <c r="BI46" s="453">
        <f t="shared" si="2"/>
        <v>1</v>
      </c>
      <c r="BJ46" s="334">
        <f t="shared" si="3"/>
        <v>1</v>
      </c>
      <c r="BK46" s="453">
        <f t="shared" si="4"/>
        <v>1</v>
      </c>
      <c r="BL46" s="334">
        <f t="shared" si="5"/>
        <v>1</v>
      </c>
      <c r="BM46" s="453">
        <f t="shared" si="6"/>
        <v>1</v>
      </c>
      <c r="BN46" s="334">
        <f t="shared" si="7"/>
        <v>0</v>
      </c>
      <c r="BO46" s="453">
        <f t="shared" si="8"/>
        <v>0</v>
      </c>
      <c r="BP46" s="657">
        <f t="shared" si="9"/>
        <v>0.75</v>
      </c>
      <c r="BQ46" s="652">
        <f t="shared" si="10"/>
        <v>0.75</v>
      </c>
      <c r="BR46" s="642">
        <f t="shared" si="11"/>
        <v>0.75</v>
      </c>
      <c r="BS46" s="54">
        <v>100000</v>
      </c>
      <c r="BT46" s="60">
        <v>3994</v>
      </c>
      <c r="BU46" s="60">
        <v>0</v>
      </c>
      <c r="BV46" s="125">
        <f t="shared" si="12"/>
        <v>3.9940000000000003E-2</v>
      </c>
      <c r="BW46" s="378" t="str">
        <f t="shared" si="13"/>
        <v xml:space="preserve"> -</v>
      </c>
      <c r="BX46" s="55">
        <v>50000</v>
      </c>
      <c r="BY46" s="60">
        <v>12799</v>
      </c>
      <c r="BZ46" s="60">
        <v>0</v>
      </c>
      <c r="CA46" s="125">
        <f t="shared" si="14"/>
        <v>0.25597999999999999</v>
      </c>
      <c r="CB46" s="378" t="str">
        <f t="shared" si="15"/>
        <v xml:space="preserve"> -</v>
      </c>
      <c r="CC46" s="54">
        <v>85000</v>
      </c>
      <c r="CD46" s="60">
        <v>67209</v>
      </c>
      <c r="CE46" s="60">
        <v>0</v>
      </c>
      <c r="CF46" s="125">
        <f t="shared" si="16"/>
        <v>0.79069411764705877</v>
      </c>
      <c r="CG46" s="378" t="str">
        <f t="shared" si="17"/>
        <v xml:space="preserve"> -</v>
      </c>
      <c r="CH46" s="55">
        <v>65000</v>
      </c>
      <c r="CI46" s="60">
        <v>0</v>
      </c>
      <c r="CJ46" s="60">
        <v>0</v>
      </c>
      <c r="CK46" s="125">
        <f t="shared" si="18"/>
        <v>0</v>
      </c>
      <c r="CL46" s="378" t="str">
        <f t="shared" si="19"/>
        <v xml:space="preserve"> -</v>
      </c>
      <c r="CM46" s="517">
        <f t="shared" si="20"/>
        <v>300000</v>
      </c>
      <c r="CN46" s="518">
        <f t="shared" si="21"/>
        <v>84002</v>
      </c>
      <c r="CO46" s="518">
        <f t="shared" si="22"/>
        <v>0</v>
      </c>
      <c r="CP46" s="504">
        <f t="shared" si="23"/>
        <v>0.28000666666666668</v>
      </c>
      <c r="CQ46" s="378" t="str">
        <f t="shared" si="24"/>
        <v xml:space="preserve"> -</v>
      </c>
      <c r="CR46" s="591" t="s">
        <v>1223</v>
      </c>
      <c r="CS46" s="99" t="s">
        <v>1395</v>
      </c>
      <c r="CT46" s="102" t="s">
        <v>1964</v>
      </c>
    </row>
    <row r="47" spans="2:98" ht="45.75" customHeight="1">
      <c r="B47" s="994"/>
      <c r="C47" s="991"/>
      <c r="D47" s="1015"/>
      <c r="E47" s="947"/>
      <c r="F47" s="978"/>
      <c r="G47" s="1033"/>
      <c r="H47" s="1033"/>
      <c r="I47" s="1035"/>
      <c r="J47" s="1033"/>
      <c r="K47" s="1035"/>
      <c r="L47" s="1033"/>
      <c r="M47" s="1033"/>
      <c r="N47" s="1035"/>
      <c r="O47" s="1033"/>
      <c r="P47" s="1033"/>
      <c r="Q47" s="1035"/>
      <c r="R47" s="1033"/>
      <c r="S47" s="1033"/>
      <c r="T47" s="1035"/>
      <c r="U47" s="1036"/>
      <c r="V47" s="1057"/>
      <c r="W47" s="1035"/>
      <c r="X47" s="1033"/>
      <c r="Y47" s="1035"/>
      <c r="Z47" s="1033"/>
      <c r="AA47" s="1035"/>
      <c r="AB47" s="1058"/>
      <c r="AC47" s="1059"/>
      <c r="AD47" s="1020"/>
      <c r="AE47" s="790"/>
      <c r="AF47" s="798"/>
      <c r="AG47" s="790"/>
      <c r="AH47" s="798"/>
      <c r="AI47" s="790"/>
      <c r="AJ47" s="798"/>
      <c r="AK47" s="790"/>
      <c r="AL47" s="798"/>
      <c r="AM47" s="790"/>
      <c r="AN47" s="798"/>
      <c r="AO47" s="950"/>
      <c r="AP47" s="939"/>
      <c r="AQ47" s="236" t="s">
        <v>279</v>
      </c>
      <c r="AR47" s="231">
        <v>2210979</v>
      </c>
      <c r="AS47" s="27" t="s">
        <v>1442</v>
      </c>
      <c r="AT47" s="43">
        <v>1</v>
      </c>
      <c r="AU47" s="85">
        <v>1</v>
      </c>
      <c r="AV47" s="85">
        <v>1</v>
      </c>
      <c r="AW47" s="413">
        <v>0.25</v>
      </c>
      <c r="AX47" s="85">
        <v>1</v>
      </c>
      <c r="AY47" s="413">
        <v>0.25</v>
      </c>
      <c r="AZ47" s="85">
        <v>1</v>
      </c>
      <c r="BA47" s="415">
        <v>0.25</v>
      </c>
      <c r="BB47" s="125">
        <v>1</v>
      </c>
      <c r="BC47" s="415">
        <v>0.25</v>
      </c>
      <c r="BD47" s="318">
        <v>1</v>
      </c>
      <c r="BE47" s="313">
        <v>1</v>
      </c>
      <c r="BF47" s="313">
        <v>1</v>
      </c>
      <c r="BG47" s="343">
        <v>0</v>
      </c>
      <c r="BH47" s="333">
        <f t="shared" si="1"/>
        <v>1</v>
      </c>
      <c r="BI47" s="453">
        <f t="shared" si="2"/>
        <v>1</v>
      </c>
      <c r="BJ47" s="334">
        <f t="shared" si="3"/>
        <v>1</v>
      </c>
      <c r="BK47" s="453">
        <f t="shared" si="4"/>
        <v>1</v>
      </c>
      <c r="BL47" s="334">
        <f t="shared" si="5"/>
        <v>1</v>
      </c>
      <c r="BM47" s="453">
        <f t="shared" si="6"/>
        <v>1</v>
      </c>
      <c r="BN47" s="334">
        <f t="shared" si="7"/>
        <v>0</v>
      </c>
      <c r="BO47" s="453">
        <f t="shared" si="8"/>
        <v>0</v>
      </c>
      <c r="BP47" s="657">
        <f t="shared" si="9"/>
        <v>0.75</v>
      </c>
      <c r="BQ47" s="652">
        <f t="shared" si="10"/>
        <v>0.75</v>
      </c>
      <c r="BR47" s="642">
        <f t="shared" si="11"/>
        <v>0.75</v>
      </c>
      <c r="BS47" s="54">
        <v>570000</v>
      </c>
      <c r="BT47" s="60">
        <v>352788</v>
      </c>
      <c r="BU47" s="60">
        <v>0</v>
      </c>
      <c r="BV47" s="125">
        <f t="shared" si="12"/>
        <v>0.61892631578947366</v>
      </c>
      <c r="BW47" s="378" t="str">
        <f t="shared" si="13"/>
        <v xml:space="preserve"> -</v>
      </c>
      <c r="BX47" s="55">
        <v>285500</v>
      </c>
      <c r="BY47" s="60">
        <v>280878</v>
      </c>
      <c r="BZ47" s="60">
        <v>0</v>
      </c>
      <c r="CA47" s="125">
        <f t="shared" si="14"/>
        <v>0.98381085814360769</v>
      </c>
      <c r="CB47" s="378" t="str">
        <f t="shared" si="15"/>
        <v xml:space="preserve"> -</v>
      </c>
      <c r="CC47" s="54">
        <v>310000</v>
      </c>
      <c r="CD47" s="60">
        <v>260832</v>
      </c>
      <c r="CE47" s="60">
        <v>0</v>
      </c>
      <c r="CF47" s="125">
        <f t="shared" si="16"/>
        <v>0.84139354838709679</v>
      </c>
      <c r="CG47" s="378" t="str">
        <f t="shared" si="17"/>
        <v xml:space="preserve"> -</v>
      </c>
      <c r="CH47" s="55">
        <v>435000</v>
      </c>
      <c r="CI47" s="60">
        <v>0</v>
      </c>
      <c r="CJ47" s="60">
        <v>0</v>
      </c>
      <c r="CK47" s="125">
        <f t="shared" si="18"/>
        <v>0</v>
      </c>
      <c r="CL47" s="378" t="str">
        <f t="shared" si="19"/>
        <v xml:space="preserve"> -</v>
      </c>
      <c r="CM47" s="517">
        <f t="shared" si="20"/>
        <v>1600500</v>
      </c>
      <c r="CN47" s="518">
        <f t="shared" si="21"/>
        <v>894498</v>
      </c>
      <c r="CO47" s="518">
        <f t="shared" si="22"/>
        <v>0</v>
      </c>
      <c r="CP47" s="504">
        <f t="shared" si="23"/>
        <v>0.55888659793814432</v>
      </c>
      <c r="CQ47" s="378" t="str">
        <f t="shared" si="24"/>
        <v xml:space="preserve"> -</v>
      </c>
      <c r="CR47" s="591" t="s">
        <v>1223</v>
      </c>
      <c r="CS47" s="99" t="s">
        <v>1395</v>
      </c>
      <c r="CT47" s="102" t="s">
        <v>1964</v>
      </c>
    </row>
    <row r="48" spans="2:98" ht="30" customHeight="1">
      <c r="B48" s="994"/>
      <c r="C48" s="991"/>
      <c r="D48" s="1015"/>
      <c r="E48" s="947"/>
      <c r="F48" s="956" t="s">
        <v>306</v>
      </c>
      <c r="G48" s="858">
        <v>1</v>
      </c>
      <c r="H48" s="858">
        <v>1</v>
      </c>
      <c r="I48" s="845">
        <f>+H48</f>
        <v>1</v>
      </c>
      <c r="J48" s="858">
        <v>1</v>
      </c>
      <c r="K48" s="845">
        <f>+J48</f>
        <v>1</v>
      </c>
      <c r="L48" s="858"/>
      <c r="M48" s="858">
        <v>1</v>
      </c>
      <c r="N48" s="845">
        <f>+M48</f>
        <v>1</v>
      </c>
      <c r="O48" s="858"/>
      <c r="P48" s="858">
        <v>1</v>
      </c>
      <c r="Q48" s="845">
        <f>+P48</f>
        <v>1</v>
      </c>
      <c r="R48" s="858"/>
      <c r="S48" s="858">
        <v>1</v>
      </c>
      <c r="T48" s="845">
        <f>+S48</f>
        <v>1</v>
      </c>
      <c r="U48" s="914"/>
      <c r="V48" s="1062">
        <v>0.997</v>
      </c>
      <c r="W48" s="845">
        <f>+V48</f>
        <v>0.997</v>
      </c>
      <c r="X48" s="883">
        <v>0.997</v>
      </c>
      <c r="Y48" s="845">
        <f>+X48</f>
        <v>0.997</v>
      </c>
      <c r="Z48" s="858"/>
      <c r="AA48" s="845">
        <f>+Z48</f>
        <v>0</v>
      </c>
      <c r="AB48" s="1065"/>
      <c r="AC48" s="1067">
        <f>+AB48</f>
        <v>0</v>
      </c>
      <c r="AD48" s="1020">
        <f>+IF(K48=0," -",W48/K48)</f>
        <v>0.997</v>
      </c>
      <c r="AE48" s="790">
        <f>+IF(K48=0," -",IF(AD48&gt;100%,100%,AD48))</f>
        <v>0.997</v>
      </c>
      <c r="AF48" s="798">
        <f>+IF(N48=0," -",Y48/N48)</f>
        <v>0.997</v>
      </c>
      <c r="AG48" s="790">
        <f>+IF(N48=0," -",IF(AF48&gt;100%,100%,AF48))</f>
        <v>0.997</v>
      </c>
      <c r="AH48" s="798">
        <f>+IF(Q48=0," -",AA48/Q48)</f>
        <v>0</v>
      </c>
      <c r="AI48" s="790">
        <f>+IF(Q48=0," -",IF(AH48&gt;100%,100%,AH48))</f>
        <v>0</v>
      </c>
      <c r="AJ48" s="798">
        <f>+IF(T48=0," -",AC48/T48)</f>
        <v>0</v>
      </c>
      <c r="AK48" s="790">
        <f>+IF(T48=0," -",IF(AJ48&gt;100%,100%,AJ48))</f>
        <v>0</v>
      </c>
      <c r="AL48" s="798">
        <f>+AVERAGE(W48,Y48,AA48,AC48)</f>
        <v>0.4985</v>
      </c>
      <c r="AM48" s="790">
        <f>+IF(AL48&gt;100%,100%,IF(AL48&lt;0%,0%,AL48))</f>
        <v>0.4985</v>
      </c>
      <c r="AN48" s="798"/>
      <c r="AO48" s="950"/>
      <c r="AP48" s="939"/>
      <c r="AQ48" s="236" t="s">
        <v>280</v>
      </c>
      <c r="AR48" s="231">
        <v>2210979</v>
      </c>
      <c r="AS48" s="27" t="s">
        <v>1443</v>
      </c>
      <c r="AT48" s="43">
        <v>1</v>
      </c>
      <c r="AU48" s="85">
        <v>1</v>
      </c>
      <c r="AV48" s="85">
        <v>1</v>
      </c>
      <c r="AW48" s="413">
        <v>0.25</v>
      </c>
      <c r="AX48" s="85">
        <v>1</v>
      </c>
      <c r="AY48" s="413">
        <v>0.25</v>
      </c>
      <c r="AZ48" s="85">
        <v>1</v>
      </c>
      <c r="BA48" s="415">
        <v>0.25</v>
      </c>
      <c r="BB48" s="125">
        <v>1</v>
      </c>
      <c r="BC48" s="415">
        <v>0.25</v>
      </c>
      <c r="BD48" s="318">
        <v>0</v>
      </c>
      <c r="BE48" s="313">
        <v>1</v>
      </c>
      <c r="BF48" s="313">
        <v>0.2</v>
      </c>
      <c r="BG48" s="343">
        <v>0</v>
      </c>
      <c r="BH48" s="333">
        <f t="shared" si="1"/>
        <v>0</v>
      </c>
      <c r="BI48" s="453">
        <f t="shared" si="2"/>
        <v>0</v>
      </c>
      <c r="BJ48" s="334">
        <f t="shared" si="3"/>
        <v>1</v>
      </c>
      <c r="BK48" s="453">
        <f t="shared" si="4"/>
        <v>1</v>
      </c>
      <c r="BL48" s="334">
        <f t="shared" si="5"/>
        <v>0.2</v>
      </c>
      <c r="BM48" s="453">
        <f t="shared" si="6"/>
        <v>0.2</v>
      </c>
      <c r="BN48" s="334">
        <f t="shared" si="7"/>
        <v>0</v>
      </c>
      <c r="BO48" s="453">
        <f t="shared" si="8"/>
        <v>0</v>
      </c>
      <c r="BP48" s="657">
        <f t="shared" si="9"/>
        <v>0.3</v>
      </c>
      <c r="BQ48" s="652">
        <f t="shared" si="10"/>
        <v>0.3</v>
      </c>
      <c r="BR48" s="642">
        <f t="shared" si="11"/>
        <v>0.3</v>
      </c>
      <c r="BS48" s="54">
        <v>0</v>
      </c>
      <c r="BT48" s="60">
        <v>0</v>
      </c>
      <c r="BU48" s="60">
        <v>0</v>
      </c>
      <c r="BV48" s="125" t="str">
        <f t="shared" si="12"/>
        <v xml:space="preserve"> -</v>
      </c>
      <c r="BW48" s="378" t="str">
        <f t="shared" si="13"/>
        <v xml:space="preserve"> -</v>
      </c>
      <c r="BX48" s="55">
        <v>187530</v>
      </c>
      <c r="BY48" s="60">
        <v>0</v>
      </c>
      <c r="BZ48" s="60">
        <v>0</v>
      </c>
      <c r="CA48" s="125">
        <f t="shared" si="14"/>
        <v>0</v>
      </c>
      <c r="CB48" s="378" t="str">
        <f t="shared" si="15"/>
        <v xml:space="preserve"> -</v>
      </c>
      <c r="CC48" s="54">
        <v>200000</v>
      </c>
      <c r="CD48" s="60">
        <v>0</v>
      </c>
      <c r="CE48" s="60">
        <v>0</v>
      </c>
      <c r="CF48" s="125">
        <f t="shared" si="16"/>
        <v>0</v>
      </c>
      <c r="CG48" s="378" t="str">
        <f t="shared" si="17"/>
        <v xml:space="preserve"> -</v>
      </c>
      <c r="CH48" s="55">
        <v>30000</v>
      </c>
      <c r="CI48" s="60">
        <v>0</v>
      </c>
      <c r="CJ48" s="60">
        <v>0</v>
      </c>
      <c r="CK48" s="125">
        <f t="shared" si="18"/>
        <v>0</v>
      </c>
      <c r="CL48" s="378" t="str">
        <f t="shared" si="19"/>
        <v xml:space="preserve"> -</v>
      </c>
      <c r="CM48" s="517">
        <f t="shared" si="20"/>
        <v>417530</v>
      </c>
      <c r="CN48" s="518">
        <f t="shared" si="21"/>
        <v>0</v>
      </c>
      <c r="CO48" s="518">
        <f t="shared" si="22"/>
        <v>0</v>
      </c>
      <c r="CP48" s="504">
        <f t="shared" si="23"/>
        <v>0</v>
      </c>
      <c r="CQ48" s="378" t="str">
        <f t="shared" si="24"/>
        <v xml:space="preserve"> -</v>
      </c>
      <c r="CR48" s="591" t="s">
        <v>1223</v>
      </c>
      <c r="CS48" s="99" t="s">
        <v>1395</v>
      </c>
      <c r="CT48" s="102" t="s">
        <v>1964</v>
      </c>
    </row>
    <row r="49" spans="2:98" ht="45.75" customHeight="1">
      <c r="B49" s="994"/>
      <c r="C49" s="991"/>
      <c r="D49" s="1015"/>
      <c r="E49" s="947"/>
      <c r="F49" s="956"/>
      <c r="G49" s="858"/>
      <c r="H49" s="858"/>
      <c r="I49" s="845"/>
      <c r="J49" s="858"/>
      <c r="K49" s="845"/>
      <c r="L49" s="858"/>
      <c r="M49" s="858"/>
      <c r="N49" s="845"/>
      <c r="O49" s="858"/>
      <c r="P49" s="858"/>
      <c r="Q49" s="845"/>
      <c r="R49" s="858"/>
      <c r="S49" s="858"/>
      <c r="T49" s="845"/>
      <c r="U49" s="914"/>
      <c r="V49" s="1063"/>
      <c r="W49" s="845"/>
      <c r="X49" s="883"/>
      <c r="Y49" s="845"/>
      <c r="Z49" s="858"/>
      <c r="AA49" s="845"/>
      <c r="AB49" s="1065"/>
      <c r="AC49" s="1067"/>
      <c r="AD49" s="1020"/>
      <c r="AE49" s="790"/>
      <c r="AF49" s="798"/>
      <c r="AG49" s="790"/>
      <c r="AH49" s="798"/>
      <c r="AI49" s="790"/>
      <c r="AJ49" s="798"/>
      <c r="AK49" s="790"/>
      <c r="AL49" s="798"/>
      <c r="AM49" s="790"/>
      <c r="AN49" s="798"/>
      <c r="AO49" s="950"/>
      <c r="AP49" s="939"/>
      <c r="AQ49" s="119" t="s">
        <v>281</v>
      </c>
      <c r="AR49" s="116">
        <v>2210979</v>
      </c>
      <c r="AS49" s="27" t="s">
        <v>1444</v>
      </c>
      <c r="AT49" s="40">
        <v>0</v>
      </c>
      <c r="AU49" s="60">
        <v>7</v>
      </c>
      <c r="AV49" s="60">
        <v>0</v>
      </c>
      <c r="AW49" s="413">
        <f t="shared" si="25"/>
        <v>0</v>
      </c>
      <c r="AX49" s="60">
        <v>3</v>
      </c>
      <c r="AY49" s="413">
        <f t="shared" si="26"/>
        <v>0.42857142857142855</v>
      </c>
      <c r="AZ49" s="60">
        <v>2</v>
      </c>
      <c r="BA49" s="415">
        <f t="shared" si="27"/>
        <v>0.2857142857142857</v>
      </c>
      <c r="BB49" s="47">
        <v>2</v>
      </c>
      <c r="BC49" s="415">
        <f t="shared" si="28"/>
        <v>0.2857142857142857</v>
      </c>
      <c r="BD49" s="54">
        <v>0</v>
      </c>
      <c r="BE49" s="55">
        <v>2</v>
      </c>
      <c r="BF49" s="55">
        <v>1</v>
      </c>
      <c r="BG49" s="342">
        <v>0</v>
      </c>
      <c r="BH49" s="333" t="str">
        <f t="shared" si="1"/>
        <v xml:space="preserve"> -</v>
      </c>
      <c r="BI49" s="453" t="str">
        <f t="shared" si="2"/>
        <v xml:space="preserve"> -</v>
      </c>
      <c r="BJ49" s="334">
        <f t="shared" si="3"/>
        <v>0.66666666666666663</v>
      </c>
      <c r="BK49" s="453">
        <f t="shared" si="4"/>
        <v>0.66666666666666663</v>
      </c>
      <c r="BL49" s="334">
        <f t="shared" si="5"/>
        <v>0.5</v>
      </c>
      <c r="BM49" s="453">
        <f t="shared" si="6"/>
        <v>0.5</v>
      </c>
      <c r="BN49" s="334">
        <f t="shared" si="7"/>
        <v>0</v>
      </c>
      <c r="BO49" s="453">
        <f t="shared" si="8"/>
        <v>0</v>
      </c>
      <c r="BP49" s="657">
        <f>+SUM(BD49:BG49)/AU49</f>
        <v>0.42857142857142855</v>
      </c>
      <c r="BQ49" s="652">
        <f t="shared" si="10"/>
        <v>0.42857142857142855</v>
      </c>
      <c r="BR49" s="642">
        <f t="shared" si="11"/>
        <v>0.42857142857142855</v>
      </c>
      <c r="BS49" s="54">
        <v>0</v>
      </c>
      <c r="BT49" s="60">
        <v>0</v>
      </c>
      <c r="BU49" s="60">
        <v>0</v>
      </c>
      <c r="BV49" s="125" t="str">
        <f t="shared" si="12"/>
        <v xml:space="preserve"> -</v>
      </c>
      <c r="BW49" s="378" t="str">
        <f t="shared" si="13"/>
        <v xml:space="preserve"> -</v>
      </c>
      <c r="BX49" s="55">
        <v>40000</v>
      </c>
      <c r="BY49" s="60">
        <v>0</v>
      </c>
      <c r="BZ49" s="60">
        <v>0</v>
      </c>
      <c r="CA49" s="125">
        <f t="shared" si="14"/>
        <v>0</v>
      </c>
      <c r="CB49" s="378" t="str">
        <f t="shared" si="15"/>
        <v xml:space="preserve"> -</v>
      </c>
      <c r="CC49" s="54">
        <v>50000</v>
      </c>
      <c r="CD49" s="60">
        <v>0</v>
      </c>
      <c r="CE49" s="60">
        <v>0</v>
      </c>
      <c r="CF49" s="125">
        <f t="shared" si="16"/>
        <v>0</v>
      </c>
      <c r="CG49" s="378" t="str">
        <f t="shared" si="17"/>
        <v xml:space="preserve"> -</v>
      </c>
      <c r="CH49" s="55">
        <v>50000</v>
      </c>
      <c r="CI49" s="60">
        <v>0</v>
      </c>
      <c r="CJ49" s="60">
        <v>0</v>
      </c>
      <c r="CK49" s="125">
        <f t="shared" si="18"/>
        <v>0</v>
      </c>
      <c r="CL49" s="378" t="str">
        <f t="shared" si="19"/>
        <v xml:space="preserve"> -</v>
      </c>
      <c r="CM49" s="517">
        <f t="shared" si="20"/>
        <v>140000</v>
      </c>
      <c r="CN49" s="518">
        <f t="shared" si="21"/>
        <v>0</v>
      </c>
      <c r="CO49" s="518">
        <f t="shared" si="22"/>
        <v>0</v>
      </c>
      <c r="CP49" s="504">
        <f t="shared" si="23"/>
        <v>0</v>
      </c>
      <c r="CQ49" s="378" t="str">
        <f t="shared" si="24"/>
        <v xml:space="preserve"> -</v>
      </c>
      <c r="CR49" s="591" t="s">
        <v>1223</v>
      </c>
      <c r="CS49" s="99" t="s">
        <v>1395</v>
      </c>
      <c r="CT49" s="102" t="s">
        <v>1964</v>
      </c>
    </row>
    <row r="50" spans="2:98" ht="30" customHeight="1">
      <c r="B50" s="994"/>
      <c r="C50" s="991"/>
      <c r="D50" s="1015"/>
      <c r="E50" s="947"/>
      <c r="F50" s="956"/>
      <c r="G50" s="858"/>
      <c r="H50" s="858"/>
      <c r="I50" s="845"/>
      <c r="J50" s="858"/>
      <c r="K50" s="845"/>
      <c r="L50" s="858"/>
      <c r="M50" s="858"/>
      <c r="N50" s="845"/>
      <c r="O50" s="858"/>
      <c r="P50" s="858"/>
      <c r="Q50" s="845"/>
      <c r="R50" s="858"/>
      <c r="S50" s="858"/>
      <c r="T50" s="845"/>
      <c r="U50" s="914"/>
      <c r="V50" s="1063"/>
      <c r="W50" s="845"/>
      <c r="X50" s="883"/>
      <c r="Y50" s="845"/>
      <c r="Z50" s="858"/>
      <c r="AA50" s="845"/>
      <c r="AB50" s="1065"/>
      <c r="AC50" s="1067"/>
      <c r="AD50" s="1020"/>
      <c r="AE50" s="790"/>
      <c r="AF50" s="798"/>
      <c r="AG50" s="790"/>
      <c r="AH50" s="798"/>
      <c r="AI50" s="790"/>
      <c r="AJ50" s="798"/>
      <c r="AK50" s="790"/>
      <c r="AL50" s="798"/>
      <c r="AM50" s="790"/>
      <c r="AN50" s="798"/>
      <c r="AO50" s="950"/>
      <c r="AP50" s="939"/>
      <c r="AQ50" s="236" t="s">
        <v>282</v>
      </c>
      <c r="AR50" s="231">
        <v>2210979</v>
      </c>
      <c r="AS50" s="27" t="s">
        <v>1445</v>
      </c>
      <c r="AT50" s="40">
        <v>4</v>
      </c>
      <c r="AU50" s="60">
        <v>1</v>
      </c>
      <c r="AV50" s="60">
        <v>1</v>
      </c>
      <c r="AW50" s="413">
        <v>0.25</v>
      </c>
      <c r="AX50" s="60">
        <v>1</v>
      </c>
      <c r="AY50" s="413">
        <v>0.25</v>
      </c>
      <c r="AZ50" s="60">
        <v>1</v>
      </c>
      <c r="BA50" s="415">
        <v>0.25</v>
      </c>
      <c r="BB50" s="47">
        <v>1</v>
      </c>
      <c r="BC50" s="415">
        <v>0.25</v>
      </c>
      <c r="BD50" s="54">
        <v>1</v>
      </c>
      <c r="BE50" s="55">
        <v>3</v>
      </c>
      <c r="BF50" s="55">
        <v>3</v>
      </c>
      <c r="BG50" s="342">
        <v>0</v>
      </c>
      <c r="BH50" s="333">
        <f t="shared" si="1"/>
        <v>1</v>
      </c>
      <c r="BI50" s="453">
        <f t="shared" si="2"/>
        <v>1</v>
      </c>
      <c r="BJ50" s="334">
        <f t="shared" si="3"/>
        <v>3</v>
      </c>
      <c r="BK50" s="453">
        <f t="shared" si="4"/>
        <v>1</v>
      </c>
      <c r="BL50" s="334">
        <f t="shared" si="5"/>
        <v>3</v>
      </c>
      <c r="BM50" s="453">
        <f t="shared" si="6"/>
        <v>1</v>
      </c>
      <c r="BN50" s="334">
        <f t="shared" si="7"/>
        <v>0</v>
      </c>
      <c r="BO50" s="453">
        <f t="shared" si="8"/>
        <v>0</v>
      </c>
      <c r="BP50" s="657">
        <f t="shared" si="9"/>
        <v>1.75</v>
      </c>
      <c r="BQ50" s="652">
        <f t="shared" si="10"/>
        <v>1</v>
      </c>
      <c r="BR50" s="642">
        <f t="shared" si="11"/>
        <v>1</v>
      </c>
      <c r="BS50" s="54">
        <v>0</v>
      </c>
      <c r="BT50" s="60">
        <v>0</v>
      </c>
      <c r="BU50" s="60">
        <v>1500</v>
      </c>
      <c r="BV50" s="125" t="str">
        <f t="shared" si="12"/>
        <v xml:space="preserve"> -</v>
      </c>
      <c r="BW50" s="378">
        <f t="shared" si="13"/>
        <v>1</v>
      </c>
      <c r="BX50" s="55">
        <v>30000</v>
      </c>
      <c r="BY50" s="60">
        <v>30000</v>
      </c>
      <c r="BZ50" s="60">
        <v>0</v>
      </c>
      <c r="CA50" s="125">
        <f t="shared" si="14"/>
        <v>1</v>
      </c>
      <c r="CB50" s="378" t="str">
        <f t="shared" si="15"/>
        <v xml:space="preserve"> -</v>
      </c>
      <c r="CC50" s="54">
        <v>40000</v>
      </c>
      <c r="CD50" s="60">
        <v>39917</v>
      </c>
      <c r="CE50" s="60">
        <v>0</v>
      </c>
      <c r="CF50" s="125">
        <f t="shared" si="16"/>
        <v>0.99792499999999995</v>
      </c>
      <c r="CG50" s="378" t="str">
        <f t="shared" si="17"/>
        <v xml:space="preserve"> -</v>
      </c>
      <c r="CH50" s="55">
        <v>10000</v>
      </c>
      <c r="CI50" s="60">
        <v>0</v>
      </c>
      <c r="CJ50" s="60">
        <v>0</v>
      </c>
      <c r="CK50" s="125">
        <f t="shared" si="18"/>
        <v>0</v>
      </c>
      <c r="CL50" s="378" t="str">
        <f t="shared" si="19"/>
        <v xml:space="preserve"> -</v>
      </c>
      <c r="CM50" s="517">
        <f t="shared" si="20"/>
        <v>80000</v>
      </c>
      <c r="CN50" s="518">
        <f t="shared" si="21"/>
        <v>69917</v>
      </c>
      <c r="CO50" s="518">
        <f t="shared" si="22"/>
        <v>1500</v>
      </c>
      <c r="CP50" s="504">
        <f t="shared" si="23"/>
        <v>0.87396249999999998</v>
      </c>
      <c r="CQ50" s="378">
        <f t="shared" si="24"/>
        <v>2.14540097544231E-2</v>
      </c>
      <c r="CR50" s="591" t="s">
        <v>1223</v>
      </c>
      <c r="CS50" s="99" t="s">
        <v>1395</v>
      </c>
      <c r="CT50" s="102" t="s">
        <v>1964</v>
      </c>
    </row>
    <row r="51" spans="2:98" ht="30" customHeight="1">
      <c r="B51" s="994"/>
      <c r="C51" s="991"/>
      <c r="D51" s="1015"/>
      <c r="E51" s="947"/>
      <c r="F51" s="956"/>
      <c r="G51" s="858"/>
      <c r="H51" s="858"/>
      <c r="I51" s="845"/>
      <c r="J51" s="858"/>
      <c r="K51" s="845"/>
      <c r="L51" s="858"/>
      <c r="M51" s="858"/>
      <c r="N51" s="845"/>
      <c r="O51" s="858"/>
      <c r="P51" s="858"/>
      <c r="Q51" s="845"/>
      <c r="R51" s="858"/>
      <c r="S51" s="858"/>
      <c r="T51" s="845"/>
      <c r="U51" s="914"/>
      <c r="V51" s="1063"/>
      <c r="W51" s="845"/>
      <c r="X51" s="883"/>
      <c r="Y51" s="845"/>
      <c r="Z51" s="858"/>
      <c r="AA51" s="845"/>
      <c r="AB51" s="1065"/>
      <c r="AC51" s="1067"/>
      <c r="AD51" s="1020"/>
      <c r="AE51" s="790"/>
      <c r="AF51" s="798"/>
      <c r="AG51" s="790"/>
      <c r="AH51" s="798"/>
      <c r="AI51" s="790"/>
      <c r="AJ51" s="798"/>
      <c r="AK51" s="790"/>
      <c r="AL51" s="798"/>
      <c r="AM51" s="790"/>
      <c r="AN51" s="798"/>
      <c r="AO51" s="950"/>
      <c r="AP51" s="939"/>
      <c r="AQ51" s="236" t="s">
        <v>283</v>
      </c>
      <c r="AR51" s="231">
        <v>2210979</v>
      </c>
      <c r="AS51" s="27" t="s">
        <v>1446</v>
      </c>
      <c r="AT51" s="40">
        <v>1</v>
      </c>
      <c r="AU51" s="60">
        <v>1</v>
      </c>
      <c r="AV51" s="60">
        <v>0</v>
      </c>
      <c r="AW51" s="413">
        <v>0</v>
      </c>
      <c r="AX51" s="60">
        <v>1</v>
      </c>
      <c r="AY51" s="413">
        <v>0.33</v>
      </c>
      <c r="AZ51" s="60">
        <v>1</v>
      </c>
      <c r="BA51" s="415">
        <v>0.33</v>
      </c>
      <c r="BB51" s="47">
        <v>1</v>
      </c>
      <c r="BC51" s="415">
        <v>0.34</v>
      </c>
      <c r="BD51" s="54">
        <v>0</v>
      </c>
      <c r="BE51" s="55">
        <v>1</v>
      </c>
      <c r="BF51" s="55">
        <v>1</v>
      </c>
      <c r="BG51" s="342">
        <v>0</v>
      </c>
      <c r="BH51" s="333" t="str">
        <f t="shared" si="1"/>
        <v xml:space="preserve"> -</v>
      </c>
      <c r="BI51" s="453" t="str">
        <f t="shared" si="2"/>
        <v xml:space="preserve"> -</v>
      </c>
      <c r="BJ51" s="334">
        <f t="shared" si="3"/>
        <v>1</v>
      </c>
      <c r="BK51" s="453">
        <f t="shared" si="4"/>
        <v>1</v>
      </c>
      <c r="BL51" s="334">
        <f t="shared" si="5"/>
        <v>1</v>
      </c>
      <c r="BM51" s="453">
        <f t="shared" si="6"/>
        <v>1</v>
      </c>
      <c r="BN51" s="334">
        <f t="shared" si="7"/>
        <v>0</v>
      </c>
      <c r="BO51" s="453">
        <f t="shared" si="8"/>
        <v>0</v>
      </c>
      <c r="BP51" s="657">
        <f>+AVERAGE(BE51:BG51)/AU51</f>
        <v>0.66666666666666663</v>
      </c>
      <c r="BQ51" s="652">
        <f t="shared" si="10"/>
        <v>0.66666666666666663</v>
      </c>
      <c r="BR51" s="642">
        <f t="shared" si="11"/>
        <v>0.66666666666666663</v>
      </c>
      <c r="BS51" s="54">
        <v>20000</v>
      </c>
      <c r="BT51" s="60">
        <v>0</v>
      </c>
      <c r="BU51" s="60">
        <v>0</v>
      </c>
      <c r="BV51" s="125">
        <f t="shared" si="12"/>
        <v>0</v>
      </c>
      <c r="BW51" s="378" t="str">
        <f t="shared" si="13"/>
        <v xml:space="preserve"> -</v>
      </c>
      <c r="BX51" s="55">
        <v>34717</v>
      </c>
      <c r="BY51" s="60">
        <v>31863</v>
      </c>
      <c r="BZ51" s="60">
        <v>0</v>
      </c>
      <c r="CA51" s="125">
        <f t="shared" si="14"/>
        <v>0.9177924359823717</v>
      </c>
      <c r="CB51" s="378" t="str">
        <f t="shared" si="15"/>
        <v xml:space="preserve"> -</v>
      </c>
      <c r="CC51" s="54">
        <v>10000</v>
      </c>
      <c r="CD51" s="60">
        <v>10000</v>
      </c>
      <c r="CE51" s="60">
        <v>0</v>
      </c>
      <c r="CF51" s="125">
        <f t="shared" si="16"/>
        <v>1</v>
      </c>
      <c r="CG51" s="378" t="str">
        <f t="shared" si="17"/>
        <v xml:space="preserve"> -</v>
      </c>
      <c r="CH51" s="55">
        <v>50000</v>
      </c>
      <c r="CI51" s="60">
        <v>0</v>
      </c>
      <c r="CJ51" s="60">
        <v>0</v>
      </c>
      <c r="CK51" s="125">
        <f t="shared" si="18"/>
        <v>0</v>
      </c>
      <c r="CL51" s="378" t="str">
        <f t="shared" si="19"/>
        <v xml:space="preserve"> -</v>
      </c>
      <c r="CM51" s="517">
        <f t="shared" si="20"/>
        <v>114717</v>
      </c>
      <c r="CN51" s="518">
        <f t="shared" si="21"/>
        <v>41863</v>
      </c>
      <c r="CO51" s="518">
        <f t="shared" si="22"/>
        <v>0</v>
      </c>
      <c r="CP51" s="504">
        <f t="shared" si="23"/>
        <v>0.36492411761116489</v>
      </c>
      <c r="CQ51" s="378" t="str">
        <f t="shared" si="24"/>
        <v xml:space="preserve"> -</v>
      </c>
      <c r="CR51" s="591" t="s">
        <v>1223</v>
      </c>
      <c r="CS51" s="99" t="s">
        <v>1395</v>
      </c>
      <c r="CT51" s="102" t="s">
        <v>1964</v>
      </c>
    </row>
    <row r="52" spans="2:98" ht="30" customHeight="1">
      <c r="B52" s="994"/>
      <c r="C52" s="991"/>
      <c r="D52" s="1015"/>
      <c r="E52" s="947"/>
      <c r="F52" s="956"/>
      <c r="G52" s="858"/>
      <c r="H52" s="858"/>
      <c r="I52" s="845"/>
      <c r="J52" s="858"/>
      <c r="K52" s="845"/>
      <c r="L52" s="858"/>
      <c r="M52" s="858"/>
      <c r="N52" s="845"/>
      <c r="O52" s="858"/>
      <c r="P52" s="858"/>
      <c r="Q52" s="845"/>
      <c r="R52" s="858"/>
      <c r="S52" s="858"/>
      <c r="T52" s="845"/>
      <c r="U52" s="914"/>
      <c r="V52" s="1063"/>
      <c r="W52" s="845"/>
      <c r="X52" s="883"/>
      <c r="Y52" s="845"/>
      <c r="Z52" s="858"/>
      <c r="AA52" s="845"/>
      <c r="AB52" s="1065"/>
      <c r="AC52" s="1067"/>
      <c r="AD52" s="1020"/>
      <c r="AE52" s="790"/>
      <c r="AF52" s="798"/>
      <c r="AG52" s="790"/>
      <c r="AH52" s="798"/>
      <c r="AI52" s="790"/>
      <c r="AJ52" s="798"/>
      <c r="AK52" s="790"/>
      <c r="AL52" s="798"/>
      <c r="AM52" s="790"/>
      <c r="AN52" s="798"/>
      <c r="AO52" s="950"/>
      <c r="AP52" s="939"/>
      <c r="AQ52" s="236" t="s">
        <v>284</v>
      </c>
      <c r="AR52" s="231">
        <v>2210979</v>
      </c>
      <c r="AS52" s="27" t="s">
        <v>1447</v>
      </c>
      <c r="AT52" s="40">
        <v>1</v>
      </c>
      <c r="AU52" s="60">
        <v>1</v>
      </c>
      <c r="AV52" s="60">
        <v>1</v>
      </c>
      <c r="AW52" s="413">
        <v>0.25</v>
      </c>
      <c r="AX52" s="60">
        <v>1</v>
      </c>
      <c r="AY52" s="413">
        <v>0.25</v>
      </c>
      <c r="AZ52" s="60">
        <v>1</v>
      </c>
      <c r="BA52" s="415">
        <v>0.25</v>
      </c>
      <c r="BB52" s="47">
        <v>1</v>
      </c>
      <c r="BC52" s="415">
        <v>0.25</v>
      </c>
      <c r="BD52" s="54">
        <v>1</v>
      </c>
      <c r="BE52" s="55">
        <v>1</v>
      </c>
      <c r="BF52" s="55">
        <v>1</v>
      </c>
      <c r="BG52" s="342">
        <v>0</v>
      </c>
      <c r="BH52" s="333">
        <f t="shared" si="1"/>
        <v>1</v>
      </c>
      <c r="BI52" s="453">
        <f t="shared" si="2"/>
        <v>1</v>
      </c>
      <c r="BJ52" s="334">
        <f t="shared" si="3"/>
        <v>1</v>
      </c>
      <c r="BK52" s="453">
        <f t="shared" si="4"/>
        <v>1</v>
      </c>
      <c r="BL52" s="334">
        <f t="shared" si="5"/>
        <v>1</v>
      </c>
      <c r="BM52" s="453">
        <f t="shared" si="6"/>
        <v>1</v>
      </c>
      <c r="BN52" s="334">
        <f t="shared" si="7"/>
        <v>0</v>
      </c>
      <c r="BO52" s="453">
        <f t="shared" si="8"/>
        <v>0</v>
      </c>
      <c r="BP52" s="657">
        <f t="shared" si="9"/>
        <v>0.75</v>
      </c>
      <c r="BQ52" s="652">
        <f t="shared" si="10"/>
        <v>0.75</v>
      </c>
      <c r="BR52" s="642">
        <f t="shared" si="11"/>
        <v>0.75</v>
      </c>
      <c r="BS52" s="54">
        <v>5000</v>
      </c>
      <c r="BT52" s="60">
        <v>0</v>
      </c>
      <c r="BU52" s="60">
        <v>0</v>
      </c>
      <c r="BV52" s="125">
        <f t="shared" si="12"/>
        <v>0</v>
      </c>
      <c r="BW52" s="378" t="str">
        <f t="shared" si="13"/>
        <v xml:space="preserve"> -</v>
      </c>
      <c r="BX52" s="55">
        <v>365264</v>
      </c>
      <c r="BY52" s="60">
        <v>361536</v>
      </c>
      <c r="BZ52" s="60">
        <v>0</v>
      </c>
      <c r="CA52" s="125">
        <f t="shared" si="14"/>
        <v>0.98979368347277585</v>
      </c>
      <c r="CB52" s="378" t="str">
        <f t="shared" si="15"/>
        <v xml:space="preserve"> -</v>
      </c>
      <c r="CC52" s="54">
        <v>221800</v>
      </c>
      <c r="CD52" s="60">
        <v>221800</v>
      </c>
      <c r="CE52" s="60">
        <v>0</v>
      </c>
      <c r="CF52" s="125">
        <f t="shared" si="16"/>
        <v>1</v>
      </c>
      <c r="CG52" s="378" t="str">
        <f t="shared" si="17"/>
        <v xml:space="preserve"> -</v>
      </c>
      <c r="CH52" s="55">
        <v>0</v>
      </c>
      <c r="CI52" s="60">
        <v>0</v>
      </c>
      <c r="CJ52" s="60">
        <v>0</v>
      </c>
      <c r="CK52" s="125" t="str">
        <f t="shared" si="18"/>
        <v xml:space="preserve"> -</v>
      </c>
      <c r="CL52" s="378" t="str">
        <f t="shared" si="19"/>
        <v xml:space="preserve"> -</v>
      </c>
      <c r="CM52" s="517">
        <f t="shared" si="20"/>
        <v>592064</v>
      </c>
      <c r="CN52" s="518">
        <f t="shared" si="21"/>
        <v>583336</v>
      </c>
      <c r="CO52" s="518">
        <f t="shared" si="22"/>
        <v>0</v>
      </c>
      <c r="CP52" s="504">
        <f t="shared" si="23"/>
        <v>0.98525835044860011</v>
      </c>
      <c r="CQ52" s="378" t="str">
        <f t="shared" si="24"/>
        <v xml:space="preserve"> -</v>
      </c>
      <c r="CR52" s="591" t="s">
        <v>1223</v>
      </c>
      <c r="CS52" s="99" t="s">
        <v>1395</v>
      </c>
      <c r="CT52" s="102" t="s">
        <v>1964</v>
      </c>
    </row>
    <row r="53" spans="2:98" ht="30" customHeight="1">
      <c r="B53" s="994"/>
      <c r="C53" s="991"/>
      <c r="D53" s="1015"/>
      <c r="E53" s="947"/>
      <c r="F53" s="956"/>
      <c r="G53" s="858"/>
      <c r="H53" s="858"/>
      <c r="I53" s="845"/>
      <c r="J53" s="858"/>
      <c r="K53" s="845"/>
      <c r="L53" s="858"/>
      <c r="M53" s="858"/>
      <c r="N53" s="845"/>
      <c r="O53" s="858"/>
      <c r="P53" s="858"/>
      <c r="Q53" s="845"/>
      <c r="R53" s="858"/>
      <c r="S53" s="858"/>
      <c r="T53" s="845"/>
      <c r="U53" s="914"/>
      <c r="V53" s="1063"/>
      <c r="W53" s="845"/>
      <c r="X53" s="883"/>
      <c r="Y53" s="845"/>
      <c r="Z53" s="858"/>
      <c r="AA53" s="845"/>
      <c r="AB53" s="1065"/>
      <c r="AC53" s="1067"/>
      <c r="AD53" s="1020"/>
      <c r="AE53" s="790"/>
      <c r="AF53" s="798"/>
      <c r="AG53" s="790"/>
      <c r="AH53" s="798"/>
      <c r="AI53" s="790"/>
      <c r="AJ53" s="798"/>
      <c r="AK53" s="790"/>
      <c r="AL53" s="798"/>
      <c r="AM53" s="790"/>
      <c r="AN53" s="798"/>
      <c r="AO53" s="950"/>
      <c r="AP53" s="939"/>
      <c r="AQ53" s="448" t="s">
        <v>425</v>
      </c>
      <c r="AR53" s="449">
        <v>2210979</v>
      </c>
      <c r="AS53" s="27" t="s">
        <v>1448</v>
      </c>
      <c r="AT53" s="40">
        <v>0</v>
      </c>
      <c r="AU53" s="60">
        <v>1</v>
      </c>
      <c r="AV53" s="60">
        <v>0</v>
      </c>
      <c r="AW53" s="413">
        <f t="shared" si="25"/>
        <v>0</v>
      </c>
      <c r="AX53" s="60">
        <v>1</v>
      </c>
      <c r="AY53" s="413">
        <v>0.33</v>
      </c>
      <c r="AZ53" s="60">
        <v>1</v>
      </c>
      <c r="BA53" s="415">
        <v>0.33</v>
      </c>
      <c r="BB53" s="47">
        <v>1</v>
      </c>
      <c r="BC53" s="415">
        <v>0.34</v>
      </c>
      <c r="BD53" s="54">
        <v>0</v>
      </c>
      <c r="BE53" s="55">
        <v>0.2</v>
      </c>
      <c r="BF53" s="55">
        <v>0</v>
      </c>
      <c r="BG53" s="342">
        <v>0</v>
      </c>
      <c r="BH53" s="333" t="str">
        <f t="shared" si="1"/>
        <v xml:space="preserve"> -</v>
      </c>
      <c r="BI53" s="453" t="str">
        <f t="shared" si="2"/>
        <v xml:space="preserve"> -</v>
      </c>
      <c r="BJ53" s="334">
        <f t="shared" si="3"/>
        <v>0.2</v>
      </c>
      <c r="BK53" s="453">
        <f t="shared" si="4"/>
        <v>0.2</v>
      </c>
      <c r="BL53" s="334">
        <f t="shared" si="5"/>
        <v>0</v>
      </c>
      <c r="BM53" s="453">
        <f t="shared" si="6"/>
        <v>0</v>
      </c>
      <c r="BN53" s="334">
        <f t="shared" si="7"/>
        <v>0</v>
      </c>
      <c r="BO53" s="453">
        <f t="shared" si="8"/>
        <v>0</v>
      </c>
      <c r="BP53" s="657">
        <f>+AVERAGE(BE53:BG53)/AU53</f>
        <v>6.6666666666666666E-2</v>
      </c>
      <c r="BQ53" s="652">
        <f t="shared" si="10"/>
        <v>6.6666666666666666E-2</v>
      </c>
      <c r="BR53" s="642">
        <f t="shared" si="11"/>
        <v>6.6666666666666666E-2</v>
      </c>
      <c r="BS53" s="54">
        <v>0</v>
      </c>
      <c r="BT53" s="60">
        <v>0</v>
      </c>
      <c r="BU53" s="60">
        <v>0</v>
      </c>
      <c r="BV53" s="125" t="str">
        <f t="shared" si="12"/>
        <v xml:space="preserve"> -</v>
      </c>
      <c r="BW53" s="378" t="str">
        <f t="shared" si="13"/>
        <v xml:space="preserve"> -</v>
      </c>
      <c r="BX53" s="55">
        <v>0</v>
      </c>
      <c r="BY53" s="60">
        <v>0</v>
      </c>
      <c r="BZ53" s="60">
        <v>0</v>
      </c>
      <c r="CA53" s="125" t="str">
        <f t="shared" si="14"/>
        <v xml:space="preserve"> -</v>
      </c>
      <c r="CB53" s="378" t="str">
        <f t="shared" si="15"/>
        <v xml:space="preserve"> -</v>
      </c>
      <c r="CC53" s="54">
        <v>0</v>
      </c>
      <c r="CD53" s="60">
        <v>0</v>
      </c>
      <c r="CE53" s="60">
        <v>0</v>
      </c>
      <c r="CF53" s="125" t="str">
        <f t="shared" si="16"/>
        <v xml:space="preserve"> -</v>
      </c>
      <c r="CG53" s="378" t="str">
        <f t="shared" si="17"/>
        <v xml:space="preserve"> -</v>
      </c>
      <c r="CH53" s="55">
        <v>50000</v>
      </c>
      <c r="CI53" s="60">
        <v>0</v>
      </c>
      <c r="CJ53" s="60">
        <v>0</v>
      </c>
      <c r="CK53" s="125">
        <f t="shared" si="18"/>
        <v>0</v>
      </c>
      <c r="CL53" s="378" t="str">
        <f t="shared" si="19"/>
        <v xml:space="preserve"> -</v>
      </c>
      <c r="CM53" s="517">
        <f t="shared" si="20"/>
        <v>50000</v>
      </c>
      <c r="CN53" s="518">
        <f t="shared" si="21"/>
        <v>0</v>
      </c>
      <c r="CO53" s="518">
        <f t="shared" si="22"/>
        <v>0</v>
      </c>
      <c r="CP53" s="504">
        <f t="shared" si="23"/>
        <v>0</v>
      </c>
      <c r="CQ53" s="378" t="str">
        <f t="shared" si="24"/>
        <v xml:space="preserve"> -</v>
      </c>
      <c r="CR53" s="591" t="s">
        <v>1223</v>
      </c>
      <c r="CS53" s="99" t="s">
        <v>1395</v>
      </c>
      <c r="CT53" s="102" t="s">
        <v>1964</v>
      </c>
    </row>
    <row r="54" spans="2:98" ht="45.75" customHeight="1">
      <c r="B54" s="994"/>
      <c r="C54" s="991"/>
      <c r="D54" s="1015"/>
      <c r="E54" s="947"/>
      <c r="F54" s="956"/>
      <c r="G54" s="858"/>
      <c r="H54" s="858"/>
      <c r="I54" s="845"/>
      <c r="J54" s="858"/>
      <c r="K54" s="845"/>
      <c r="L54" s="858"/>
      <c r="M54" s="858"/>
      <c r="N54" s="845"/>
      <c r="O54" s="858"/>
      <c r="P54" s="858"/>
      <c r="Q54" s="845"/>
      <c r="R54" s="858"/>
      <c r="S54" s="858"/>
      <c r="T54" s="845"/>
      <c r="U54" s="914"/>
      <c r="V54" s="1063"/>
      <c r="W54" s="845"/>
      <c r="X54" s="883"/>
      <c r="Y54" s="845"/>
      <c r="Z54" s="858"/>
      <c r="AA54" s="845"/>
      <c r="AB54" s="1065"/>
      <c r="AC54" s="1067"/>
      <c r="AD54" s="1020"/>
      <c r="AE54" s="790"/>
      <c r="AF54" s="798"/>
      <c r="AG54" s="790"/>
      <c r="AH54" s="798"/>
      <c r="AI54" s="790"/>
      <c r="AJ54" s="798"/>
      <c r="AK54" s="790"/>
      <c r="AL54" s="798"/>
      <c r="AM54" s="790"/>
      <c r="AN54" s="798"/>
      <c r="AO54" s="950"/>
      <c r="AP54" s="939"/>
      <c r="AQ54" s="27" t="s">
        <v>285</v>
      </c>
      <c r="AR54" s="133">
        <v>2210979</v>
      </c>
      <c r="AS54" s="27" t="s">
        <v>1449</v>
      </c>
      <c r="AT54" s="40">
        <v>0</v>
      </c>
      <c r="AU54" s="60">
        <v>1</v>
      </c>
      <c r="AV54" s="60">
        <v>0</v>
      </c>
      <c r="AW54" s="413">
        <f t="shared" si="25"/>
        <v>0</v>
      </c>
      <c r="AX54" s="60">
        <v>1</v>
      </c>
      <c r="AY54" s="413">
        <f t="shared" si="26"/>
        <v>1</v>
      </c>
      <c r="AZ54" s="60">
        <v>0</v>
      </c>
      <c r="BA54" s="415">
        <f t="shared" si="27"/>
        <v>0</v>
      </c>
      <c r="BB54" s="47">
        <v>0</v>
      </c>
      <c r="BC54" s="415">
        <f t="shared" si="28"/>
        <v>0</v>
      </c>
      <c r="BD54" s="54">
        <v>0</v>
      </c>
      <c r="BE54" s="55">
        <v>0</v>
      </c>
      <c r="BF54" s="55">
        <v>0</v>
      </c>
      <c r="BG54" s="342">
        <v>0</v>
      </c>
      <c r="BH54" s="333" t="str">
        <f t="shared" si="1"/>
        <v xml:space="preserve"> -</v>
      </c>
      <c r="BI54" s="453" t="str">
        <f t="shared" si="2"/>
        <v xml:space="preserve"> -</v>
      </c>
      <c r="BJ54" s="334">
        <f t="shared" si="3"/>
        <v>0</v>
      </c>
      <c r="BK54" s="453">
        <f t="shared" si="4"/>
        <v>0</v>
      </c>
      <c r="BL54" s="334" t="str">
        <f t="shared" si="5"/>
        <v xml:space="preserve"> -</v>
      </c>
      <c r="BM54" s="453" t="str">
        <f t="shared" si="6"/>
        <v xml:space="preserve"> -</v>
      </c>
      <c r="BN54" s="334" t="str">
        <f t="shared" si="7"/>
        <v xml:space="preserve"> -</v>
      </c>
      <c r="BO54" s="453" t="str">
        <f t="shared" si="8"/>
        <v xml:space="preserve"> -</v>
      </c>
      <c r="BP54" s="657">
        <f>+SUM(BD54:BG54)/AU54</f>
        <v>0</v>
      </c>
      <c r="BQ54" s="652">
        <f t="shared" si="10"/>
        <v>0</v>
      </c>
      <c r="BR54" s="642">
        <f t="shared" si="11"/>
        <v>0</v>
      </c>
      <c r="BS54" s="54">
        <v>0</v>
      </c>
      <c r="BT54" s="60">
        <v>0</v>
      </c>
      <c r="BU54" s="60">
        <v>0</v>
      </c>
      <c r="BV54" s="125" t="str">
        <f t="shared" si="12"/>
        <v xml:space="preserve"> -</v>
      </c>
      <c r="BW54" s="378" t="str">
        <f t="shared" si="13"/>
        <v xml:space="preserve"> -</v>
      </c>
      <c r="BX54" s="55">
        <v>50000</v>
      </c>
      <c r="BY54" s="60">
        <v>0</v>
      </c>
      <c r="BZ54" s="60">
        <v>0</v>
      </c>
      <c r="CA54" s="125">
        <f t="shared" si="14"/>
        <v>0</v>
      </c>
      <c r="CB54" s="378" t="str">
        <f t="shared" si="15"/>
        <v xml:space="preserve"> -</v>
      </c>
      <c r="CC54" s="54">
        <v>10000</v>
      </c>
      <c r="CD54" s="60">
        <v>0</v>
      </c>
      <c r="CE54" s="60">
        <v>0</v>
      </c>
      <c r="CF54" s="125">
        <f t="shared" si="16"/>
        <v>0</v>
      </c>
      <c r="CG54" s="378" t="str">
        <f t="shared" si="17"/>
        <v xml:space="preserve"> -</v>
      </c>
      <c r="CH54" s="55">
        <v>0</v>
      </c>
      <c r="CI54" s="60">
        <v>0</v>
      </c>
      <c r="CJ54" s="60">
        <v>0</v>
      </c>
      <c r="CK54" s="125" t="str">
        <f t="shared" si="18"/>
        <v xml:space="preserve"> -</v>
      </c>
      <c r="CL54" s="378" t="str">
        <f t="shared" si="19"/>
        <v xml:space="preserve"> -</v>
      </c>
      <c r="CM54" s="517">
        <f t="shared" si="20"/>
        <v>60000</v>
      </c>
      <c r="CN54" s="518">
        <f t="shared" si="21"/>
        <v>0</v>
      </c>
      <c r="CO54" s="518">
        <f t="shared" si="22"/>
        <v>0</v>
      </c>
      <c r="CP54" s="504">
        <f t="shared" si="23"/>
        <v>0</v>
      </c>
      <c r="CQ54" s="378" t="str">
        <f t="shared" si="24"/>
        <v xml:space="preserve"> -</v>
      </c>
      <c r="CR54" s="591" t="s">
        <v>1223</v>
      </c>
      <c r="CS54" s="99" t="s">
        <v>1395</v>
      </c>
      <c r="CT54" s="102" t="s">
        <v>1964</v>
      </c>
    </row>
    <row r="55" spans="2:98" ht="45.75" customHeight="1">
      <c r="B55" s="994"/>
      <c r="C55" s="991"/>
      <c r="D55" s="1015"/>
      <c r="E55" s="947"/>
      <c r="F55" s="956"/>
      <c r="G55" s="858"/>
      <c r="H55" s="858"/>
      <c r="I55" s="845"/>
      <c r="J55" s="858"/>
      <c r="K55" s="845"/>
      <c r="L55" s="858"/>
      <c r="M55" s="858"/>
      <c r="N55" s="845"/>
      <c r="O55" s="858"/>
      <c r="P55" s="858"/>
      <c r="Q55" s="845"/>
      <c r="R55" s="858"/>
      <c r="S55" s="858"/>
      <c r="T55" s="845"/>
      <c r="U55" s="914"/>
      <c r="V55" s="1063"/>
      <c r="W55" s="845"/>
      <c r="X55" s="883"/>
      <c r="Y55" s="845"/>
      <c r="Z55" s="858"/>
      <c r="AA55" s="845"/>
      <c r="AB55" s="1065"/>
      <c r="AC55" s="1067"/>
      <c r="AD55" s="1020"/>
      <c r="AE55" s="790"/>
      <c r="AF55" s="798"/>
      <c r="AG55" s="790"/>
      <c r="AH55" s="798"/>
      <c r="AI55" s="790"/>
      <c r="AJ55" s="798"/>
      <c r="AK55" s="790"/>
      <c r="AL55" s="798"/>
      <c r="AM55" s="790"/>
      <c r="AN55" s="798"/>
      <c r="AO55" s="950"/>
      <c r="AP55" s="939"/>
      <c r="AQ55" s="27" t="s">
        <v>286</v>
      </c>
      <c r="AR55" s="133">
        <v>0</v>
      </c>
      <c r="AS55" s="27" t="s">
        <v>1450</v>
      </c>
      <c r="AT55" s="40">
        <v>0</v>
      </c>
      <c r="AU55" s="60">
        <v>6</v>
      </c>
      <c r="AV55" s="60">
        <v>0</v>
      </c>
      <c r="AW55" s="413">
        <f t="shared" si="25"/>
        <v>0</v>
      </c>
      <c r="AX55" s="60">
        <v>2</v>
      </c>
      <c r="AY55" s="413">
        <f t="shared" si="26"/>
        <v>0.33333333333333331</v>
      </c>
      <c r="AZ55" s="60">
        <v>2</v>
      </c>
      <c r="BA55" s="415">
        <f t="shared" si="27"/>
        <v>0.33333333333333331</v>
      </c>
      <c r="BB55" s="47">
        <v>2</v>
      </c>
      <c r="BC55" s="415">
        <f t="shared" si="28"/>
        <v>0.33333333333333331</v>
      </c>
      <c r="BD55" s="54">
        <v>0</v>
      </c>
      <c r="BE55" s="55">
        <v>1</v>
      </c>
      <c r="BF55" s="55">
        <v>1</v>
      </c>
      <c r="BG55" s="342">
        <v>0</v>
      </c>
      <c r="BH55" s="333" t="str">
        <f t="shared" si="1"/>
        <v xml:space="preserve"> -</v>
      </c>
      <c r="BI55" s="453" t="str">
        <f t="shared" si="2"/>
        <v xml:space="preserve"> -</v>
      </c>
      <c r="BJ55" s="334">
        <f t="shared" si="3"/>
        <v>0.5</v>
      </c>
      <c r="BK55" s="453">
        <f t="shared" si="4"/>
        <v>0.5</v>
      </c>
      <c r="BL55" s="334">
        <f t="shared" si="5"/>
        <v>0.5</v>
      </c>
      <c r="BM55" s="453">
        <f t="shared" si="6"/>
        <v>0.5</v>
      </c>
      <c r="BN55" s="334">
        <f t="shared" si="7"/>
        <v>0</v>
      </c>
      <c r="BO55" s="453">
        <f t="shared" si="8"/>
        <v>0</v>
      </c>
      <c r="BP55" s="657">
        <f>+SUM(BD55:BG55)/AU55</f>
        <v>0.33333333333333331</v>
      </c>
      <c r="BQ55" s="652">
        <f t="shared" si="10"/>
        <v>0.33333333333333331</v>
      </c>
      <c r="BR55" s="642">
        <f t="shared" si="11"/>
        <v>0.33333333333333331</v>
      </c>
      <c r="BS55" s="54">
        <v>0</v>
      </c>
      <c r="BT55" s="60">
        <v>0</v>
      </c>
      <c r="BU55" s="60">
        <v>0</v>
      </c>
      <c r="BV55" s="125" t="str">
        <f t="shared" si="12"/>
        <v xml:space="preserve"> -</v>
      </c>
      <c r="BW55" s="378" t="str">
        <f t="shared" si="13"/>
        <v xml:space="preserve"> -</v>
      </c>
      <c r="BX55" s="55">
        <v>0</v>
      </c>
      <c r="BY55" s="60">
        <v>0</v>
      </c>
      <c r="BZ55" s="60">
        <v>0</v>
      </c>
      <c r="CA55" s="125" t="str">
        <f t="shared" si="14"/>
        <v xml:space="preserve"> -</v>
      </c>
      <c r="CB55" s="378" t="str">
        <f t="shared" si="15"/>
        <v xml:space="preserve"> -</v>
      </c>
      <c r="CC55" s="54">
        <v>0</v>
      </c>
      <c r="CD55" s="60">
        <v>0</v>
      </c>
      <c r="CE55" s="60">
        <v>0</v>
      </c>
      <c r="CF55" s="125" t="str">
        <f t="shared" si="16"/>
        <v xml:space="preserve"> -</v>
      </c>
      <c r="CG55" s="378" t="str">
        <f t="shared" si="17"/>
        <v xml:space="preserve"> -</v>
      </c>
      <c r="CH55" s="55">
        <v>10000</v>
      </c>
      <c r="CI55" s="60">
        <v>0</v>
      </c>
      <c r="CJ55" s="60">
        <v>0</v>
      </c>
      <c r="CK55" s="125">
        <f t="shared" si="18"/>
        <v>0</v>
      </c>
      <c r="CL55" s="378" t="str">
        <f t="shared" si="19"/>
        <v xml:space="preserve"> -</v>
      </c>
      <c r="CM55" s="517">
        <f t="shared" si="20"/>
        <v>10000</v>
      </c>
      <c r="CN55" s="518">
        <f t="shared" si="21"/>
        <v>0</v>
      </c>
      <c r="CO55" s="518">
        <f t="shared" si="22"/>
        <v>0</v>
      </c>
      <c r="CP55" s="504">
        <f t="shared" si="23"/>
        <v>0</v>
      </c>
      <c r="CQ55" s="378" t="str">
        <f t="shared" si="24"/>
        <v xml:space="preserve"> -</v>
      </c>
      <c r="CR55" s="591" t="s">
        <v>1223</v>
      </c>
      <c r="CS55" s="99" t="s">
        <v>1395</v>
      </c>
      <c r="CT55" s="102" t="s">
        <v>1965</v>
      </c>
    </row>
    <row r="56" spans="2:98" ht="45.75" customHeight="1">
      <c r="B56" s="994"/>
      <c r="C56" s="991"/>
      <c r="D56" s="1015"/>
      <c r="E56" s="947"/>
      <c r="F56" s="956"/>
      <c r="G56" s="858"/>
      <c r="H56" s="858"/>
      <c r="I56" s="845"/>
      <c r="J56" s="858"/>
      <c r="K56" s="845"/>
      <c r="L56" s="858"/>
      <c r="M56" s="858"/>
      <c r="N56" s="845"/>
      <c r="O56" s="858"/>
      <c r="P56" s="858"/>
      <c r="Q56" s="845"/>
      <c r="R56" s="858"/>
      <c r="S56" s="858"/>
      <c r="T56" s="845"/>
      <c r="U56" s="914"/>
      <c r="V56" s="1063"/>
      <c r="W56" s="845"/>
      <c r="X56" s="883"/>
      <c r="Y56" s="845"/>
      <c r="Z56" s="858"/>
      <c r="AA56" s="845"/>
      <c r="AB56" s="1065"/>
      <c r="AC56" s="1067"/>
      <c r="AD56" s="1020"/>
      <c r="AE56" s="790"/>
      <c r="AF56" s="798"/>
      <c r="AG56" s="790"/>
      <c r="AH56" s="798"/>
      <c r="AI56" s="790"/>
      <c r="AJ56" s="798"/>
      <c r="AK56" s="790"/>
      <c r="AL56" s="798"/>
      <c r="AM56" s="790"/>
      <c r="AN56" s="798"/>
      <c r="AO56" s="950"/>
      <c r="AP56" s="939"/>
      <c r="AQ56" s="230" t="s">
        <v>287</v>
      </c>
      <c r="AR56" s="278" t="s">
        <v>1980</v>
      </c>
      <c r="AS56" s="27" t="s">
        <v>1451</v>
      </c>
      <c r="AT56" s="40">
        <v>1</v>
      </c>
      <c r="AU56" s="60">
        <v>1</v>
      </c>
      <c r="AV56" s="60">
        <v>1</v>
      </c>
      <c r="AW56" s="413">
        <v>0.25</v>
      </c>
      <c r="AX56" s="60">
        <v>1</v>
      </c>
      <c r="AY56" s="413">
        <v>0.25</v>
      </c>
      <c r="AZ56" s="60">
        <v>1</v>
      </c>
      <c r="BA56" s="415">
        <v>0.25</v>
      </c>
      <c r="BB56" s="47">
        <v>1</v>
      </c>
      <c r="BC56" s="415">
        <v>0.25</v>
      </c>
      <c r="BD56" s="54">
        <v>0.8</v>
      </c>
      <c r="BE56" s="55">
        <v>1</v>
      </c>
      <c r="BF56" s="55">
        <v>1</v>
      </c>
      <c r="BG56" s="342">
        <v>0</v>
      </c>
      <c r="BH56" s="333">
        <f t="shared" si="1"/>
        <v>0.8</v>
      </c>
      <c r="BI56" s="453">
        <f t="shared" si="2"/>
        <v>0.8</v>
      </c>
      <c r="BJ56" s="334">
        <f t="shared" si="3"/>
        <v>1</v>
      </c>
      <c r="BK56" s="453">
        <f t="shared" si="4"/>
        <v>1</v>
      </c>
      <c r="BL56" s="334">
        <f t="shared" si="5"/>
        <v>1</v>
      </c>
      <c r="BM56" s="453">
        <f t="shared" si="6"/>
        <v>1</v>
      </c>
      <c r="BN56" s="334">
        <f t="shared" si="7"/>
        <v>0</v>
      </c>
      <c r="BO56" s="453">
        <f t="shared" si="8"/>
        <v>0</v>
      </c>
      <c r="BP56" s="657">
        <f t="shared" si="9"/>
        <v>0.7</v>
      </c>
      <c r="BQ56" s="652">
        <f t="shared" si="10"/>
        <v>0.7</v>
      </c>
      <c r="BR56" s="642">
        <f t="shared" si="11"/>
        <v>0.7</v>
      </c>
      <c r="BS56" s="54">
        <v>363230</v>
      </c>
      <c r="BT56" s="60">
        <v>254380</v>
      </c>
      <c r="BU56" s="60">
        <v>0</v>
      </c>
      <c r="BV56" s="125">
        <f t="shared" si="12"/>
        <v>0.70032761611100403</v>
      </c>
      <c r="BW56" s="378" t="str">
        <f t="shared" si="13"/>
        <v xml:space="preserve"> -</v>
      </c>
      <c r="BX56" s="55">
        <v>427306</v>
      </c>
      <c r="BY56" s="60">
        <v>410566</v>
      </c>
      <c r="BZ56" s="60">
        <v>0</v>
      </c>
      <c r="CA56" s="125">
        <f t="shared" si="14"/>
        <v>0.96082432729706579</v>
      </c>
      <c r="CB56" s="378" t="str">
        <f t="shared" si="15"/>
        <v xml:space="preserve"> -</v>
      </c>
      <c r="CC56" s="54">
        <v>443000</v>
      </c>
      <c r="CD56" s="60">
        <v>419866</v>
      </c>
      <c r="CE56" s="60">
        <v>0</v>
      </c>
      <c r="CF56" s="125">
        <f t="shared" si="16"/>
        <v>0.94777878103837476</v>
      </c>
      <c r="CG56" s="378" t="str">
        <f t="shared" si="17"/>
        <v xml:space="preserve"> -</v>
      </c>
      <c r="CH56" s="55">
        <v>415385</v>
      </c>
      <c r="CI56" s="60">
        <v>0</v>
      </c>
      <c r="CJ56" s="60">
        <v>0</v>
      </c>
      <c r="CK56" s="125">
        <f t="shared" si="18"/>
        <v>0</v>
      </c>
      <c r="CL56" s="378" t="str">
        <f t="shared" si="19"/>
        <v xml:space="preserve"> -</v>
      </c>
      <c r="CM56" s="517">
        <f t="shared" si="20"/>
        <v>1648921</v>
      </c>
      <c r="CN56" s="518">
        <f t="shared" si="21"/>
        <v>1084812</v>
      </c>
      <c r="CO56" s="518">
        <f t="shared" si="22"/>
        <v>0</v>
      </c>
      <c r="CP56" s="504">
        <f t="shared" si="23"/>
        <v>0.65789203970353949</v>
      </c>
      <c r="CQ56" s="378" t="str">
        <f t="shared" si="24"/>
        <v xml:space="preserve"> -</v>
      </c>
      <c r="CR56" s="591" t="s">
        <v>1223</v>
      </c>
      <c r="CS56" s="99" t="s">
        <v>1395</v>
      </c>
      <c r="CT56" s="102" t="s">
        <v>1975</v>
      </c>
    </row>
    <row r="57" spans="2:98" ht="30" customHeight="1">
      <c r="B57" s="994"/>
      <c r="C57" s="991"/>
      <c r="D57" s="1015"/>
      <c r="E57" s="947"/>
      <c r="F57" s="956"/>
      <c r="G57" s="858"/>
      <c r="H57" s="858"/>
      <c r="I57" s="845"/>
      <c r="J57" s="858"/>
      <c r="K57" s="845"/>
      <c r="L57" s="858"/>
      <c r="M57" s="858"/>
      <c r="N57" s="845"/>
      <c r="O57" s="858"/>
      <c r="P57" s="858"/>
      <c r="Q57" s="845"/>
      <c r="R57" s="858"/>
      <c r="S57" s="858"/>
      <c r="T57" s="845"/>
      <c r="U57" s="914"/>
      <c r="V57" s="1063"/>
      <c r="W57" s="845"/>
      <c r="X57" s="883"/>
      <c r="Y57" s="845"/>
      <c r="Z57" s="858"/>
      <c r="AA57" s="845"/>
      <c r="AB57" s="1065"/>
      <c r="AC57" s="1067"/>
      <c r="AD57" s="1020"/>
      <c r="AE57" s="790"/>
      <c r="AF57" s="798"/>
      <c r="AG57" s="790"/>
      <c r="AH57" s="798"/>
      <c r="AI57" s="790"/>
      <c r="AJ57" s="798"/>
      <c r="AK57" s="790"/>
      <c r="AL57" s="798"/>
      <c r="AM57" s="790"/>
      <c r="AN57" s="798"/>
      <c r="AO57" s="950"/>
      <c r="AP57" s="939"/>
      <c r="AQ57" s="27" t="s">
        <v>288</v>
      </c>
      <c r="AR57" s="133" t="s">
        <v>1981</v>
      </c>
      <c r="AS57" s="27" t="s">
        <v>1452</v>
      </c>
      <c r="AT57" s="40">
        <v>4</v>
      </c>
      <c r="AU57" s="60">
        <v>4</v>
      </c>
      <c r="AV57" s="60">
        <v>1</v>
      </c>
      <c r="AW57" s="413">
        <f t="shared" si="25"/>
        <v>0.25</v>
      </c>
      <c r="AX57" s="60">
        <v>1</v>
      </c>
      <c r="AY57" s="413">
        <f t="shared" si="26"/>
        <v>0.25</v>
      </c>
      <c r="AZ57" s="60">
        <v>1</v>
      </c>
      <c r="BA57" s="415">
        <f t="shared" si="27"/>
        <v>0.25</v>
      </c>
      <c r="BB57" s="47">
        <v>1</v>
      </c>
      <c r="BC57" s="415">
        <f t="shared" si="28"/>
        <v>0.25</v>
      </c>
      <c r="BD57" s="54">
        <v>1</v>
      </c>
      <c r="BE57" s="55">
        <v>1</v>
      </c>
      <c r="BF57" s="55">
        <v>1</v>
      </c>
      <c r="BG57" s="342">
        <v>0</v>
      </c>
      <c r="BH57" s="333">
        <f t="shared" si="1"/>
        <v>1</v>
      </c>
      <c r="BI57" s="453">
        <f t="shared" si="2"/>
        <v>1</v>
      </c>
      <c r="BJ57" s="334">
        <f t="shared" si="3"/>
        <v>1</v>
      </c>
      <c r="BK57" s="453">
        <f t="shared" si="4"/>
        <v>1</v>
      </c>
      <c r="BL57" s="334">
        <f t="shared" si="5"/>
        <v>1</v>
      </c>
      <c r="BM57" s="453">
        <f t="shared" si="6"/>
        <v>1</v>
      </c>
      <c r="BN57" s="334">
        <f t="shared" si="7"/>
        <v>0</v>
      </c>
      <c r="BO57" s="453">
        <f t="shared" si="8"/>
        <v>0</v>
      </c>
      <c r="BP57" s="657">
        <f>+SUM(BD57:BG57)/AU57</f>
        <v>0.75</v>
      </c>
      <c r="BQ57" s="652">
        <f t="shared" si="10"/>
        <v>0.75</v>
      </c>
      <c r="BR57" s="642">
        <f t="shared" si="11"/>
        <v>0.75</v>
      </c>
      <c r="BS57" s="54">
        <v>0</v>
      </c>
      <c r="BT57" s="60">
        <v>0</v>
      </c>
      <c r="BU57" s="60">
        <v>0</v>
      </c>
      <c r="BV57" s="125" t="str">
        <f t="shared" si="12"/>
        <v xml:space="preserve"> -</v>
      </c>
      <c r="BW57" s="378" t="str">
        <f t="shared" si="13"/>
        <v xml:space="preserve"> -</v>
      </c>
      <c r="BX57" s="55">
        <v>46350</v>
      </c>
      <c r="BY57" s="60">
        <v>42164</v>
      </c>
      <c r="BZ57" s="60">
        <v>0</v>
      </c>
      <c r="CA57" s="125">
        <f t="shared" si="14"/>
        <v>0.90968716289104634</v>
      </c>
      <c r="CB57" s="378" t="str">
        <f t="shared" si="15"/>
        <v xml:space="preserve"> -</v>
      </c>
      <c r="CC57" s="54">
        <v>32760</v>
      </c>
      <c r="CD57" s="60">
        <v>32760</v>
      </c>
      <c r="CE57" s="60">
        <v>0</v>
      </c>
      <c r="CF57" s="125">
        <f t="shared" si="16"/>
        <v>1</v>
      </c>
      <c r="CG57" s="378" t="str">
        <f t="shared" si="17"/>
        <v xml:space="preserve"> -</v>
      </c>
      <c r="CH57" s="55">
        <v>34235</v>
      </c>
      <c r="CI57" s="60">
        <v>0</v>
      </c>
      <c r="CJ57" s="60">
        <v>0</v>
      </c>
      <c r="CK57" s="125">
        <f t="shared" si="18"/>
        <v>0</v>
      </c>
      <c r="CL57" s="378" t="str">
        <f t="shared" si="19"/>
        <v xml:space="preserve"> -</v>
      </c>
      <c r="CM57" s="517">
        <f t="shared" si="20"/>
        <v>113345</v>
      </c>
      <c r="CN57" s="518">
        <f t="shared" si="21"/>
        <v>74924</v>
      </c>
      <c r="CO57" s="518">
        <f t="shared" si="22"/>
        <v>0</v>
      </c>
      <c r="CP57" s="504">
        <f t="shared" si="23"/>
        <v>0.66102607084564824</v>
      </c>
      <c r="CQ57" s="378" t="str">
        <f t="shared" si="24"/>
        <v xml:space="preserve"> -</v>
      </c>
      <c r="CR57" s="591" t="s">
        <v>1223</v>
      </c>
      <c r="CS57" s="212" t="s">
        <v>1424</v>
      </c>
      <c r="CT57" s="102" t="s">
        <v>365</v>
      </c>
    </row>
    <row r="58" spans="2:98" ht="30" customHeight="1" thickBot="1">
      <c r="B58" s="994"/>
      <c r="C58" s="991"/>
      <c r="D58" s="1015"/>
      <c r="E58" s="947"/>
      <c r="F58" s="956"/>
      <c r="G58" s="858"/>
      <c r="H58" s="858"/>
      <c r="I58" s="845"/>
      <c r="J58" s="858"/>
      <c r="K58" s="845"/>
      <c r="L58" s="858"/>
      <c r="M58" s="858"/>
      <c r="N58" s="845"/>
      <c r="O58" s="858"/>
      <c r="P58" s="858"/>
      <c r="Q58" s="845"/>
      <c r="R58" s="858"/>
      <c r="S58" s="858"/>
      <c r="T58" s="845"/>
      <c r="U58" s="914"/>
      <c r="V58" s="1063"/>
      <c r="W58" s="845"/>
      <c r="X58" s="883"/>
      <c r="Y58" s="845"/>
      <c r="Z58" s="858"/>
      <c r="AA58" s="845"/>
      <c r="AB58" s="1065"/>
      <c r="AC58" s="1067"/>
      <c r="AD58" s="1020"/>
      <c r="AE58" s="790"/>
      <c r="AF58" s="798"/>
      <c r="AG58" s="790"/>
      <c r="AH58" s="798"/>
      <c r="AI58" s="790"/>
      <c r="AJ58" s="798"/>
      <c r="AK58" s="790"/>
      <c r="AL58" s="798"/>
      <c r="AM58" s="790"/>
      <c r="AN58" s="798"/>
      <c r="AO58" s="951"/>
      <c r="AP58" s="940"/>
      <c r="AQ58" s="29" t="s">
        <v>289</v>
      </c>
      <c r="AR58" s="136">
        <v>0</v>
      </c>
      <c r="AS58" s="29" t="s">
        <v>1453</v>
      </c>
      <c r="AT58" s="44">
        <v>0</v>
      </c>
      <c r="AU58" s="105">
        <v>7</v>
      </c>
      <c r="AV58" s="105">
        <v>0</v>
      </c>
      <c r="AW58" s="416">
        <f t="shared" si="25"/>
        <v>0</v>
      </c>
      <c r="AX58" s="105">
        <v>1</v>
      </c>
      <c r="AY58" s="416">
        <f t="shared" si="26"/>
        <v>0.14285714285714285</v>
      </c>
      <c r="AZ58" s="105">
        <v>0</v>
      </c>
      <c r="BA58" s="417">
        <f t="shared" si="27"/>
        <v>0</v>
      </c>
      <c r="BB58" s="50">
        <v>6</v>
      </c>
      <c r="BC58" s="417">
        <f t="shared" si="28"/>
        <v>0.8571428571428571</v>
      </c>
      <c r="BD58" s="62">
        <v>0</v>
      </c>
      <c r="BE58" s="63">
        <v>1</v>
      </c>
      <c r="BF58" s="63">
        <v>47</v>
      </c>
      <c r="BG58" s="344">
        <v>0</v>
      </c>
      <c r="BH58" s="331" t="str">
        <f t="shared" si="1"/>
        <v xml:space="preserve"> -</v>
      </c>
      <c r="BI58" s="457" t="str">
        <f t="shared" si="2"/>
        <v xml:space="preserve"> -</v>
      </c>
      <c r="BJ58" s="332">
        <f t="shared" si="3"/>
        <v>1</v>
      </c>
      <c r="BK58" s="457">
        <f t="shared" si="4"/>
        <v>1</v>
      </c>
      <c r="BL58" s="332" t="str">
        <f t="shared" si="5"/>
        <v xml:space="preserve"> -</v>
      </c>
      <c r="BM58" s="457" t="str">
        <f t="shared" si="6"/>
        <v xml:space="preserve"> -</v>
      </c>
      <c r="BN58" s="332">
        <f t="shared" si="7"/>
        <v>0</v>
      </c>
      <c r="BO58" s="457">
        <f t="shared" si="8"/>
        <v>0</v>
      </c>
      <c r="BP58" s="658">
        <f>+SUM(BD58:BG58)/AU58</f>
        <v>6.8571428571428568</v>
      </c>
      <c r="BQ58" s="653">
        <f t="shared" si="10"/>
        <v>1</v>
      </c>
      <c r="BR58" s="643">
        <f t="shared" si="11"/>
        <v>1</v>
      </c>
      <c r="BS58" s="62">
        <v>0</v>
      </c>
      <c r="BT58" s="92">
        <v>0</v>
      </c>
      <c r="BU58" s="92">
        <v>0</v>
      </c>
      <c r="BV58" s="148" t="str">
        <f t="shared" si="12"/>
        <v xml:space="preserve"> -</v>
      </c>
      <c r="BW58" s="385" t="str">
        <f t="shared" si="13"/>
        <v xml:space="preserve"> -</v>
      </c>
      <c r="BX58" s="63">
        <v>36886</v>
      </c>
      <c r="BY58" s="92">
        <v>36750</v>
      </c>
      <c r="BZ58" s="92">
        <v>187520</v>
      </c>
      <c r="CA58" s="148">
        <f t="shared" si="14"/>
        <v>0.99631296426828608</v>
      </c>
      <c r="CB58" s="385">
        <f t="shared" si="15"/>
        <v>5.1025850340136056</v>
      </c>
      <c r="CC58" s="62">
        <v>0</v>
      </c>
      <c r="CD58" s="92">
        <v>0</v>
      </c>
      <c r="CE58" s="92">
        <v>0</v>
      </c>
      <c r="CF58" s="148" t="str">
        <f t="shared" si="16"/>
        <v xml:space="preserve"> -</v>
      </c>
      <c r="CG58" s="385" t="str">
        <f t="shared" si="17"/>
        <v xml:space="preserve"> -</v>
      </c>
      <c r="CH58" s="63">
        <v>400000</v>
      </c>
      <c r="CI58" s="92">
        <v>0</v>
      </c>
      <c r="CJ58" s="92">
        <v>0</v>
      </c>
      <c r="CK58" s="148">
        <f t="shared" si="18"/>
        <v>0</v>
      </c>
      <c r="CL58" s="385" t="str">
        <f t="shared" si="19"/>
        <v xml:space="preserve"> -</v>
      </c>
      <c r="CM58" s="523">
        <f t="shared" si="20"/>
        <v>436886</v>
      </c>
      <c r="CN58" s="524">
        <f t="shared" si="21"/>
        <v>36750</v>
      </c>
      <c r="CO58" s="524">
        <f t="shared" si="22"/>
        <v>187520</v>
      </c>
      <c r="CP58" s="505">
        <f t="shared" si="23"/>
        <v>8.4118053679907351E-2</v>
      </c>
      <c r="CQ58" s="385">
        <f t="shared" si="24"/>
        <v>5.1025850340136056</v>
      </c>
      <c r="CR58" s="592" t="s">
        <v>1223</v>
      </c>
      <c r="CS58" s="106" t="s">
        <v>1395</v>
      </c>
      <c r="CT58" s="107" t="s">
        <v>213</v>
      </c>
    </row>
    <row r="59" spans="2:98" ht="30" customHeight="1">
      <c r="B59" s="994"/>
      <c r="C59" s="991"/>
      <c r="D59" s="1015"/>
      <c r="E59" s="947"/>
      <c r="F59" s="956"/>
      <c r="G59" s="858"/>
      <c r="H59" s="858"/>
      <c r="I59" s="845"/>
      <c r="J59" s="858"/>
      <c r="K59" s="845"/>
      <c r="L59" s="858"/>
      <c r="M59" s="858"/>
      <c r="N59" s="845"/>
      <c r="O59" s="858"/>
      <c r="P59" s="858"/>
      <c r="Q59" s="845"/>
      <c r="R59" s="858"/>
      <c r="S59" s="858"/>
      <c r="T59" s="845"/>
      <c r="U59" s="914"/>
      <c r="V59" s="1063"/>
      <c r="W59" s="845"/>
      <c r="X59" s="883"/>
      <c r="Y59" s="845"/>
      <c r="Z59" s="858"/>
      <c r="AA59" s="845"/>
      <c r="AB59" s="1065"/>
      <c r="AC59" s="1067"/>
      <c r="AD59" s="1020"/>
      <c r="AE59" s="790"/>
      <c r="AF59" s="798"/>
      <c r="AG59" s="790"/>
      <c r="AH59" s="798"/>
      <c r="AI59" s="790"/>
      <c r="AJ59" s="798"/>
      <c r="AK59" s="790"/>
      <c r="AL59" s="798"/>
      <c r="AM59" s="790"/>
      <c r="AN59" s="798"/>
      <c r="AO59" s="952">
        <f>+RESUMEN!J47</f>
        <v>0.69444444444444431</v>
      </c>
      <c r="AP59" s="941" t="s">
        <v>302</v>
      </c>
      <c r="AQ59" s="245" t="s">
        <v>290</v>
      </c>
      <c r="AR59" s="286">
        <v>0</v>
      </c>
      <c r="AS59" s="26" t="s">
        <v>1454</v>
      </c>
      <c r="AT59" s="39">
        <v>1</v>
      </c>
      <c r="AU59" s="90">
        <v>1</v>
      </c>
      <c r="AV59" s="90">
        <v>1</v>
      </c>
      <c r="AW59" s="412">
        <v>0.25</v>
      </c>
      <c r="AX59" s="90">
        <v>1</v>
      </c>
      <c r="AY59" s="412">
        <v>0.25</v>
      </c>
      <c r="AZ59" s="90">
        <v>1</v>
      </c>
      <c r="BA59" s="414">
        <v>0.25</v>
      </c>
      <c r="BB59" s="46">
        <v>1</v>
      </c>
      <c r="BC59" s="421">
        <v>0.25</v>
      </c>
      <c r="BD59" s="52">
        <v>1</v>
      </c>
      <c r="BE59" s="53">
        <v>1</v>
      </c>
      <c r="BF59" s="53">
        <v>1</v>
      </c>
      <c r="BG59" s="341">
        <v>0</v>
      </c>
      <c r="BH59" s="458">
        <f t="shared" si="1"/>
        <v>1</v>
      </c>
      <c r="BI59" s="459">
        <f t="shared" si="2"/>
        <v>1</v>
      </c>
      <c r="BJ59" s="460">
        <f t="shared" si="3"/>
        <v>1</v>
      </c>
      <c r="BK59" s="459">
        <f t="shared" si="4"/>
        <v>1</v>
      </c>
      <c r="BL59" s="460">
        <f t="shared" si="5"/>
        <v>1</v>
      </c>
      <c r="BM59" s="459">
        <f t="shared" si="6"/>
        <v>1</v>
      </c>
      <c r="BN59" s="460">
        <f t="shared" si="7"/>
        <v>0</v>
      </c>
      <c r="BO59" s="459">
        <f t="shared" si="8"/>
        <v>0</v>
      </c>
      <c r="BP59" s="659">
        <f t="shared" si="9"/>
        <v>0.75</v>
      </c>
      <c r="BQ59" s="654">
        <f t="shared" si="10"/>
        <v>0.75</v>
      </c>
      <c r="BR59" s="644">
        <f t="shared" si="11"/>
        <v>0.75</v>
      </c>
      <c r="BS59" s="61">
        <v>0</v>
      </c>
      <c r="BT59" s="59">
        <v>0</v>
      </c>
      <c r="BU59" s="59">
        <v>0</v>
      </c>
      <c r="BV59" s="145" t="str">
        <f t="shared" si="12"/>
        <v xml:space="preserve"> -</v>
      </c>
      <c r="BW59" s="377" t="str">
        <f t="shared" si="13"/>
        <v xml:space="preserve"> -</v>
      </c>
      <c r="BX59" s="61">
        <v>0</v>
      </c>
      <c r="BY59" s="59">
        <v>0</v>
      </c>
      <c r="BZ59" s="59">
        <v>0</v>
      </c>
      <c r="CA59" s="145" t="str">
        <f t="shared" si="14"/>
        <v xml:space="preserve"> -</v>
      </c>
      <c r="CB59" s="377" t="str">
        <f t="shared" si="15"/>
        <v xml:space="preserve"> -</v>
      </c>
      <c r="CC59" s="58">
        <v>0</v>
      </c>
      <c r="CD59" s="59">
        <v>0</v>
      </c>
      <c r="CE59" s="59">
        <v>0</v>
      </c>
      <c r="CF59" s="145" t="str">
        <f t="shared" si="16"/>
        <v xml:space="preserve"> -</v>
      </c>
      <c r="CG59" s="377" t="str">
        <f t="shared" si="17"/>
        <v xml:space="preserve"> -</v>
      </c>
      <c r="CH59" s="61">
        <v>78000</v>
      </c>
      <c r="CI59" s="59">
        <v>0</v>
      </c>
      <c r="CJ59" s="59">
        <v>0</v>
      </c>
      <c r="CK59" s="145">
        <f t="shared" si="18"/>
        <v>0</v>
      </c>
      <c r="CL59" s="377" t="str">
        <f t="shared" si="19"/>
        <v xml:space="preserve"> -</v>
      </c>
      <c r="CM59" s="515">
        <f t="shared" si="20"/>
        <v>78000</v>
      </c>
      <c r="CN59" s="516">
        <f t="shared" si="21"/>
        <v>0</v>
      </c>
      <c r="CO59" s="516">
        <f t="shared" si="22"/>
        <v>0</v>
      </c>
      <c r="CP59" s="506">
        <f t="shared" si="23"/>
        <v>0</v>
      </c>
      <c r="CQ59" s="377" t="str">
        <f t="shared" si="24"/>
        <v xml:space="preserve"> -</v>
      </c>
      <c r="CR59" s="590" t="s">
        <v>1223</v>
      </c>
      <c r="CS59" s="98" t="s">
        <v>1395</v>
      </c>
      <c r="CT59" s="101" t="s">
        <v>1964</v>
      </c>
    </row>
    <row r="60" spans="2:98" ht="45.75" customHeight="1">
      <c r="B60" s="994"/>
      <c r="C60" s="991"/>
      <c r="D60" s="1015"/>
      <c r="E60" s="947"/>
      <c r="F60" s="956"/>
      <c r="G60" s="858"/>
      <c r="H60" s="858"/>
      <c r="I60" s="845"/>
      <c r="J60" s="858"/>
      <c r="K60" s="845"/>
      <c r="L60" s="858"/>
      <c r="M60" s="858"/>
      <c r="N60" s="845"/>
      <c r="O60" s="858"/>
      <c r="P60" s="858"/>
      <c r="Q60" s="845"/>
      <c r="R60" s="858"/>
      <c r="S60" s="858"/>
      <c r="T60" s="845"/>
      <c r="U60" s="914"/>
      <c r="V60" s="1063"/>
      <c r="W60" s="845"/>
      <c r="X60" s="883"/>
      <c r="Y60" s="845"/>
      <c r="Z60" s="858"/>
      <c r="AA60" s="845"/>
      <c r="AB60" s="1065"/>
      <c r="AC60" s="1067"/>
      <c r="AD60" s="1020"/>
      <c r="AE60" s="790"/>
      <c r="AF60" s="798"/>
      <c r="AG60" s="790"/>
      <c r="AH60" s="798"/>
      <c r="AI60" s="790"/>
      <c r="AJ60" s="798"/>
      <c r="AK60" s="790"/>
      <c r="AL60" s="798"/>
      <c r="AM60" s="790"/>
      <c r="AN60" s="798"/>
      <c r="AO60" s="950"/>
      <c r="AP60" s="939"/>
      <c r="AQ60" s="448" t="s">
        <v>291</v>
      </c>
      <c r="AR60" s="449">
        <v>0</v>
      </c>
      <c r="AS60" s="27" t="s">
        <v>1455</v>
      </c>
      <c r="AT60" s="40">
        <v>1</v>
      </c>
      <c r="AU60" s="60">
        <v>1</v>
      </c>
      <c r="AV60" s="60">
        <v>0</v>
      </c>
      <c r="AW60" s="413">
        <f t="shared" si="25"/>
        <v>0</v>
      </c>
      <c r="AX60" s="60">
        <v>1</v>
      </c>
      <c r="AY60" s="413">
        <v>0.33</v>
      </c>
      <c r="AZ60" s="60">
        <v>1</v>
      </c>
      <c r="BA60" s="415">
        <v>0.33</v>
      </c>
      <c r="BB60" s="47">
        <v>1</v>
      </c>
      <c r="BC60" s="422">
        <v>0.34</v>
      </c>
      <c r="BD60" s="54">
        <v>0</v>
      </c>
      <c r="BE60" s="55">
        <v>1</v>
      </c>
      <c r="BF60" s="55">
        <v>1</v>
      </c>
      <c r="BG60" s="342">
        <v>0</v>
      </c>
      <c r="BH60" s="333" t="str">
        <f t="shared" si="1"/>
        <v xml:space="preserve"> -</v>
      </c>
      <c r="BI60" s="453" t="str">
        <f t="shared" si="2"/>
        <v xml:space="preserve"> -</v>
      </c>
      <c r="BJ60" s="334">
        <f t="shared" si="3"/>
        <v>1</v>
      </c>
      <c r="BK60" s="453">
        <f t="shared" si="4"/>
        <v>1</v>
      </c>
      <c r="BL60" s="334">
        <f t="shared" si="5"/>
        <v>1</v>
      </c>
      <c r="BM60" s="453">
        <f t="shared" si="6"/>
        <v>1</v>
      </c>
      <c r="BN60" s="334">
        <f t="shared" si="7"/>
        <v>0</v>
      </c>
      <c r="BO60" s="453">
        <f t="shared" si="8"/>
        <v>0</v>
      </c>
      <c r="BP60" s="657">
        <f>+AVERAGE(BE60:BG60)/AU60</f>
        <v>0.66666666666666663</v>
      </c>
      <c r="BQ60" s="652">
        <f t="shared" si="10"/>
        <v>0.66666666666666663</v>
      </c>
      <c r="BR60" s="642">
        <f t="shared" si="11"/>
        <v>0.66666666666666663</v>
      </c>
      <c r="BS60" s="55">
        <v>0</v>
      </c>
      <c r="BT60" s="60">
        <v>0</v>
      </c>
      <c r="BU60" s="60">
        <v>0</v>
      </c>
      <c r="BV60" s="125" t="str">
        <f t="shared" si="12"/>
        <v xml:space="preserve"> -</v>
      </c>
      <c r="BW60" s="378" t="str">
        <f t="shared" si="13"/>
        <v xml:space="preserve"> -</v>
      </c>
      <c r="BX60" s="55">
        <v>0</v>
      </c>
      <c r="BY60" s="60">
        <v>0</v>
      </c>
      <c r="BZ60" s="60">
        <v>0</v>
      </c>
      <c r="CA60" s="125" t="str">
        <f t="shared" si="14"/>
        <v xml:space="preserve"> -</v>
      </c>
      <c r="CB60" s="378" t="str">
        <f t="shared" si="15"/>
        <v xml:space="preserve"> -</v>
      </c>
      <c r="CC60" s="54">
        <v>0</v>
      </c>
      <c r="CD60" s="60">
        <v>0</v>
      </c>
      <c r="CE60" s="60">
        <v>0</v>
      </c>
      <c r="CF60" s="125" t="str">
        <f t="shared" si="16"/>
        <v xml:space="preserve"> -</v>
      </c>
      <c r="CG60" s="378" t="str">
        <f t="shared" si="17"/>
        <v xml:space="preserve"> -</v>
      </c>
      <c r="CH60" s="55">
        <v>0</v>
      </c>
      <c r="CI60" s="60">
        <v>0</v>
      </c>
      <c r="CJ60" s="60">
        <v>0</v>
      </c>
      <c r="CK60" s="125" t="str">
        <f t="shared" si="18"/>
        <v xml:space="preserve"> -</v>
      </c>
      <c r="CL60" s="378" t="str">
        <f t="shared" si="19"/>
        <v xml:space="preserve"> -</v>
      </c>
      <c r="CM60" s="517">
        <f t="shared" si="20"/>
        <v>0</v>
      </c>
      <c r="CN60" s="518">
        <f t="shared" si="21"/>
        <v>0</v>
      </c>
      <c r="CO60" s="518">
        <f t="shared" si="22"/>
        <v>0</v>
      </c>
      <c r="CP60" s="504" t="str">
        <f t="shared" si="23"/>
        <v xml:space="preserve"> -</v>
      </c>
      <c r="CQ60" s="378" t="str">
        <f t="shared" si="24"/>
        <v xml:space="preserve"> -</v>
      </c>
      <c r="CR60" s="591" t="s">
        <v>1223</v>
      </c>
      <c r="CS60" s="99" t="s">
        <v>1395</v>
      </c>
      <c r="CT60" s="102" t="s">
        <v>1964</v>
      </c>
    </row>
    <row r="61" spans="2:98" ht="30" customHeight="1" thickBot="1">
      <c r="B61" s="994"/>
      <c r="C61" s="991"/>
      <c r="D61" s="1015"/>
      <c r="E61" s="947"/>
      <c r="F61" s="956"/>
      <c r="G61" s="858"/>
      <c r="H61" s="858"/>
      <c r="I61" s="845"/>
      <c r="J61" s="858"/>
      <c r="K61" s="845"/>
      <c r="L61" s="858"/>
      <c r="M61" s="858"/>
      <c r="N61" s="845"/>
      <c r="O61" s="858"/>
      <c r="P61" s="858"/>
      <c r="Q61" s="845"/>
      <c r="R61" s="858"/>
      <c r="S61" s="858"/>
      <c r="T61" s="845"/>
      <c r="U61" s="914"/>
      <c r="V61" s="1063"/>
      <c r="W61" s="845"/>
      <c r="X61" s="883"/>
      <c r="Y61" s="845"/>
      <c r="Z61" s="858"/>
      <c r="AA61" s="845"/>
      <c r="AB61" s="1065"/>
      <c r="AC61" s="1067"/>
      <c r="AD61" s="1020"/>
      <c r="AE61" s="790"/>
      <c r="AF61" s="798"/>
      <c r="AG61" s="790"/>
      <c r="AH61" s="798"/>
      <c r="AI61" s="790"/>
      <c r="AJ61" s="798"/>
      <c r="AK61" s="790"/>
      <c r="AL61" s="798"/>
      <c r="AM61" s="790"/>
      <c r="AN61" s="798"/>
      <c r="AO61" s="953"/>
      <c r="AP61" s="942"/>
      <c r="AQ61" s="461" t="s">
        <v>292</v>
      </c>
      <c r="AR61" s="462" t="s">
        <v>1217</v>
      </c>
      <c r="AS61" s="123" t="s">
        <v>1456</v>
      </c>
      <c r="AT61" s="45">
        <v>0</v>
      </c>
      <c r="AU61" s="92">
        <v>1</v>
      </c>
      <c r="AV61" s="92">
        <v>0</v>
      </c>
      <c r="AW61" s="423">
        <f t="shared" si="25"/>
        <v>0</v>
      </c>
      <c r="AX61" s="92">
        <v>1</v>
      </c>
      <c r="AY61" s="423">
        <v>0.33</v>
      </c>
      <c r="AZ61" s="92">
        <v>1</v>
      </c>
      <c r="BA61" s="424">
        <v>0.33</v>
      </c>
      <c r="BB61" s="51">
        <v>1</v>
      </c>
      <c r="BC61" s="425">
        <v>0.34</v>
      </c>
      <c r="BD61" s="62">
        <v>0</v>
      </c>
      <c r="BE61" s="63">
        <v>1</v>
      </c>
      <c r="BF61" s="63">
        <v>1</v>
      </c>
      <c r="BG61" s="344">
        <v>0</v>
      </c>
      <c r="BH61" s="455" t="str">
        <f t="shared" si="1"/>
        <v xml:space="preserve"> -</v>
      </c>
      <c r="BI61" s="456" t="str">
        <f t="shared" si="2"/>
        <v xml:space="preserve"> -</v>
      </c>
      <c r="BJ61" s="365">
        <f t="shared" si="3"/>
        <v>1</v>
      </c>
      <c r="BK61" s="456">
        <f t="shared" si="4"/>
        <v>1</v>
      </c>
      <c r="BL61" s="365">
        <f t="shared" si="5"/>
        <v>1</v>
      </c>
      <c r="BM61" s="456">
        <f t="shared" si="6"/>
        <v>1</v>
      </c>
      <c r="BN61" s="365">
        <f t="shared" si="7"/>
        <v>0</v>
      </c>
      <c r="BO61" s="456">
        <f t="shared" si="8"/>
        <v>0</v>
      </c>
      <c r="BP61" s="660">
        <f>+AVERAGE(BE61:BG61)/AU61</f>
        <v>0.66666666666666663</v>
      </c>
      <c r="BQ61" s="655">
        <f t="shared" si="10"/>
        <v>0.66666666666666663</v>
      </c>
      <c r="BR61" s="645">
        <f t="shared" si="11"/>
        <v>0.66666666666666663</v>
      </c>
      <c r="BS61" s="57">
        <v>0</v>
      </c>
      <c r="BT61" s="105">
        <v>0</v>
      </c>
      <c r="BU61" s="105">
        <v>0</v>
      </c>
      <c r="BV61" s="147" t="str">
        <f t="shared" si="12"/>
        <v xml:space="preserve"> -</v>
      </c>
      <c r="BW61" s="381" t="str">
        <f t="shared" si="13"/>
        <v xml:space="preserve"> -</v>
      </c>
      <c r="BX61" s="57">
        <v>0</v>
      </c>
      <c r="BY61" s="105">
        <v>0</v>
      </c>
      <c r="BZ61" s="105">
        <v>0</v>
      </c>
      <c r="CA61" s="147" t="str">
        <f t="shared" si="14"/>
        <v xml:space="preserve"> -</v>
      </c>
      <c r="CB61" s="381" t="str">
        <f t="shared" si="15"/>
        <v xml:space="preserve"> -</v>
      </c>
      <c r="CC61" s="56">
        <v>0</v>
      </c>
      <c r="CD61" s="105">
        <v>0</v>
      </c>
      <c r="CE61" s="105">
        <v>0</v>
      </c>
      <c r="CF61" s="147" t="str">
        <f t="shared" si="16"/>
        <v xml:space="preserve"> -</v>
      </c>
      <c r="CG61" s="381" t="str">
        <f t="shared" si="17"/>
        <v xml:space="preserve"> -</v>
      </c>
      <c r="CH61" s="57">
        <v>0</v>
      </c>
      <c r="CI61" s="105">
        <v>0</v>
      </c>
      <c r="CJ61" s="105">
        <v>0</v>
      </c>
      <c r="CK61" s="147" t="str">
        <f t="shared" si="18"/>
        <v xml:space="preserve"> -</v>
      </c>
      <c r="CL61" s="381" t="str">
        <f t="shared" si="19"/>
        <v xml:space="preserve"> -</v>
      </c>
      <c r="CM61" s="519">
        <f t="shared" si="20"/>
        <v>0</v>
      </c>
      <c r="CN61" s="520">
        <f t="shared" si="21"/>
        <v>0</v>
      </c>
      <c r="CO61" s="520">
        <f t="shared" si="22"/>
        <v>0</v>
      </c>
      <c r="CP61" s="507" t="str">
        <f t="shared" si="23"/>
        <v xml:space="preserve"> -</v>
      </c>
      <c r="CQ61" s="381" t="str">
        <f t="shared" si="24"/>
        <v xml:space="preserve"> -</v>
      </c>
      <c r="CR61" s="593" t="s">
        <v>1223</v>
      </c>
      <c r="CS61" s="100" t="s">
        <v>1395</v>
      </c>
      <c r="CT61" s="103" t="s">
        <v>213</v>
      </c>
    </row>
    <row r="62" spans="2:98" ht="30" customHeight="1">
      <c r="B62" s="994"/>
      <c r="C62" s="991"/>
      <c r="D62" s="1015"/>
      <c r="E62" s="947"/>
      <c r="F62" s="956"/>
      <c r="G62" s="858"/>
      <c r="H62" s="858"/>
      <c r="I62" s="845"/>
      <c r="J62" s="858"/>
      <c r="K62" s="845"/>
      <c r="L62" s="858"/>
      <c r="M62" s="858"/>
      <c r="N62" s="845"/>
      <c r="O62" s="858"/>
      <c r="P62" s="858"/>
      <c r="Q62" s="845"/>
      <c r="R62" s="858"/>
      <c r="S62" s="858"/>
      <c r="T62" s="845"/>
      <c r="U62" s="914"/>
      <c r="V62" s="1063"/>
      <c r="W62" s="845"/>
      <c r="X62" s="883"/>
      <c r="Y62" s="845"/>
      <c r="Z62" s="858"/>
      <c r="AA62" s="845"/>
      <c r="AB62" s="1065"/>
      <c r="AC62" s="1067"/>
      <c r="AD62" s="1020"/>
      <c r="AE62" s="790"/>
      <c r="AF62" s="798"/>
      <c r="AG62" s="790"/>
      <c r="AH62" s="798"/>
      <c r="AI62" s="790"/>
      <c r="AJ62" s="798"/>
      <c r="AK62" s="790"/>
      <c r="AL62" s="798"/>
      <c r="AM62" s="790"/>
      <c r="AN62" s="798"/>
      <c r="AO62" s="952">
        <f>+RESUMEN!J48</f>
        <v>0.70333333333333337</v>
      </c>
      <c r="AP62" s="941" t="s">
        <v>303</v>
      </c>
      <c r="AQ62" s="427" t="s">
        <v>293</v>
      </c>
      <c r="AR62" s="275">
        <v>2210813</v>
      </c>
      <c r="AS62" s="161" t="s">
        <v>1457</v>
      </c>
      <c r="AT62" s="39">
        <v>2</v>
      </c>
      <c r="AU62" s="112">
        <v>2</v>
      </c>
      <c r="AV62" s="112">
        <v>2</v>
      </c>
      <c r="AW62" s="412">
        <v>0.25</v>
      </c>
      <c r="AX62" s="112">
        <v>2</v>
      </c>
      <c r="AY62" s="412">
        <v>0.25</v>
      </c>
      <c r="AZ62" s="112">
        <v>2</v>
      </c>
      <c r="BA62" s="414">
        <v>0.25</v>
      </c>
      <c r="BB62" s="127">
        <v>2</v>
      </c>
      <c r="BC62" s="421">
        <v>0.25</v>
      </c>
      <c r="BD62" s="113">
        <v>1</v>
      </c>
      <c r="BE62" s="111">
        <v>2</v>
      </c>
      <c r="BF62" s="111">
        <v>0</v>
      </c>
      <c r="BG62" s="345">
        <v>0</v>
      </c>
      <c r="BH62" s="329">
        <f t="shared" si="1"/>
        <v>0.5</v>
      </c>
      <c r="BI62" s="452">
        <f t="shared" si="2"/>
        <v>0.5</v>
      </c>
      <c r="BJ62" s="330">
        <f t="shared" si="3"/>
        <v>1</v>
      </c>
      <c r="BK62" s="452">
        <f t="shared" si="4"/>
        <v>1</v>
      </c>
      <c r="BL62" s="330">
        <f t="shared" si="5"/>
        <v>0</v>
      </c>
      <c r="BM62" s="452">
        <f t="shared" si="6"/>
        <v>0</v>
      </c>
      <c r="BN62" s="330">
        <f t="shared" si="7"/>
        <v>0</v>
      </c>
      <c r="BO62" s="452">
        <f t="shared" si="8"/>
        <v>0</v>
      </c>
      <c r="BP62" s="656">
        <f t="shared" si="9"/>
        <v>0.375</v>
      </c>
      <c r="BQ62" s="651">
        <f t="shared" si="10"/>
        <v>0.375</v>
      </c>
      <c r="BR62" s="641">
        <f t="shared" si="11"/>
        <v>0.375</v>
      </c>
      <c r="BS62" s="391">
        <v>100000</v>
      </c>
      <c r="BT62" s="392">
        <v>27000</v>
      </c>
      <c r="BU62" s="392">
        <v>0</v>
      </c>
      <c r="BV62" s="146">
        <f t="shared" si="12"/>
        <v>0.27</v>
      </c>
      <c r="BW62" s="384" t="str">
        <f t="shared" si="13"/>
        <v xml:space="preserve"> -</v>
      </c>
      <c r="BX62" s="393">
        <v>99730</v>
      </c>
      <c r="BY62" s="392">
        <v>58927</v>
      </c>
      <c r="BZ62" s="392">
        <v>0</v>
      </c>
      <c r="CA62" s="146">
        <f t="shared" si="14"/>
        <v>0.59086533640830241</v>
      </c>
      <c r="CB62" s="384" t="str">
        <f t="shared" si="15"/>
        <v xml:space="preserve"> -</v>
      </c>
      <c r="CC62" s="391">
        <v>0</v>
      </c>
      <c r="CD62" s="392">
        <v>0</v>
      </c>
      <c r="CE62" s="392">
        <v>0</v>
      </c>
      <c r="CF62" s="146" t="str">
        <f t="shared" si="16"/>
        <v xml:space="preserve"> -</v>
      </c>
      <c r="CG62" s="384" t="str">
        <f t="shared" si="17"/>
        <v xml:space="preserve"> -</v>
      </c>
      <c r="CH62" s="393">
        <v>108891</v>
      </c>
      <c r="CI62" s="392">
        <v>0</v>
      </c>
      <c r="CJ62" s="392">
        <v>0</v>
      </c>
      <c r="CK62" s="146">
        <f t="shared" si="18"/>
        <v>0</v>
      </c>
      <c r="CL62" s="384" t="str">
        <f t="shared" si="19"/>
        <v xml:space="preserve"> -</v>
      </c>
      <c r="CM62" s="521">
        <f t="shared" si="20"/>
        <v>308621</v>
      </c>
      <c r="CN62" s="522">
        <f t="shared" si="21"/>
        <v>85927</v>
      </c>
      <c r="CO62" s="522">
        <f t="shared" si="22"/>
        <v>0</v>
      </c>
      <c r="CP62" s="503">
        <f t="shared" si="23"/>
        <v>0.27842240158641179</v>
      </c>
      <c r="CQ62" s="384" t="str">
        <f t="shared" si="24"/>
        <v xml:space="preserve"> -</v>
      </c>
      <c r="CR62" s="594" t="s">
        <v>1223</v>
      </c>
      <c r="CS62" s="108" t="s">
        <v>1458</v>
      </c>
      <c r="CT62" s="75" t="s">
        <v>1965</v>
      </c>
    </row>
    <row r="63" spans="2:98" ht="45.75" customHeight="1">
      <c r="B63" s="994"/>
      <c r="C63" s="991"/>
      <c r="D63" s="1015"/>
      <c r="E63" s="947"/>
      <c r="F63" s="956"/>
      <c r="G63" s="858"/>
      <c r="H63" s="858"/>
      <c r="I63" s="845"/>
      <c r="J63" s="858"/>
      <c r="K63" s="845"/>
      <c r="L63" s="858"/>
      <c r="M63" s="858"/>
      <c r="N63" s="845"/>
      <c r="O63" s="858"/>
      <c r="P63" s="858"/>
      <c r="Q63" s="845"/>
      <c r="R63" s="858"/>
      <c r="S63" s="858"/>
      <c r="T63" s="845"/>
      <c r="U63" s="914"/>
      <c r="V63" s="1063"/>
      <c r="W63" s="845"/>
      <c r="X63" s="883"/>
      <c r="Y63" s="845"/>
      <c r="Z63" s="858"/>
      <c r="AA63" s="845"/>
      <c r="AB63" s="1065"/>
      <c r="AC63" s="1067"/>
      <c r="AD63" s="1020"/>
      <c r="AE63" s="790"/>
      <c r="AF63" s="798"/>
      <c r="AG63" s="790"/>
      <c r="AH63" s="798"/>
      <c r="AI63" s="790"/>
      <c r="AJ63" s="798"/>
      <c r="AK63" s="790"/>
      <c r="AL63" s="798"/>
      <c r="AM63" s="790"/>
      <c r="AN63" s="798"/>
      <c r="AO63" s="950"/>
      <c r="AP63" s="939"/>
      <c r="AQ63" s="448" t="s">
        <v>426</v>
      </c>
      <c r="AR63" s="449">
        <v>2210813</v>
      </c>
      <c r="AS63" s="27" t="s">
        <v>1459</v>
      </c>
      <c r="AT63" s="40">
        <v>0</v>
      </c>
      <c r="AU63" s="66">
        <v>1</v>
      </c>
      <c r="AV63" s="66">
        <v>1</v>
      </c>
      <c r="AW63" s="413">
        <v>0.25</v>
      </c>
      <c r="AX63" s="66">
        <v>1</v>
      </c>
      <c r="AY63" s="413">
        <v>0.25</v>
      </c>
      <c r="AZ63" s="66">
        <v>1</v>
      </c>
      <c r="BA63" s="415">
        <v>0.25</v>
      </c>
      <c r="BB63" s="149">
        <v>1</v>
      </c>
      <c r="BC63" s="422">
        <v>0.25</v>
      </c>
      <c r="BD63" s="64">
        <v>1</v>
      </c>
      <c r="BE63" s="65">
        <v>0.9</v>
      </c>
      <c r="BF63" s="65">
        <v>1</v>
      </c>
      <c r="BG63" s="346">
        <v>0</v>
      </c>
      <c r="BH63" s="333">
        <f t="shared" si="1"/>
        <v>1</v>
      </c>
      <c r="BI63" s="453">
        <f t="shared" si="2"/>
        <v>1</v>
      </c>
      <c r="BJ63" s="334">
        <f t="shared" si="3"/>
        <v>0.9</v>
      </c>
      <c r="BK63" s="453">
        <f t="shared" si="4"/>
        <v>0.9</v>
      </c>
      <c r="BL63" s="334">
        <f t="shared" si="5"/>
        <v>1</v>
      </c>
      <c r="BM63" s="453">
        <f t="shared" si="6"/>
        <v>1</v>
      </c>
      <c r="BN63" s="334">
        <f t="shared" si="7"/>
        <v>0</v>
      </c>
      <c r="BO63" s="453">
        <f t="shared" si="8"/>
        <v>0</v>
      </c>
      <c r="BP63" s="657">
        <f>+AVERAGE(BD63:BG63)/AU63</f>
        <v>0.72499999999999998</v>
      </c>
      <c r="BQ63" s="652">
        <f t="shared" si="10"/>
        <v>0.72499999999999998</v>
      </c>
      <c r="BR63" s="642">
        <f t="shared" si="11"/>
        <v>0.72499999999999998</v>
      </c>
      <c r="BS63" s="144">
        <v>65000</v>
      </c>
      <c r="BT63" s="134">
        <v>65000</v>
      </c>
      <c r="BU63" s="134">
        <v>0</v>
      </c>
      <c r="BV63" s="125">
        <f t="shared" si="12"/>
        <v>1</v>
      </c>
      <c r="BW63" s="378" t="str">
        <f t="shared" si="13"/>
        <v xml:space="preserve"> -</v>
      </c>
      <c r="BX63" s="143">
        <v>0</v>
      </c>
      <c r="BY63" s="134">
        <v>0</v>
      </c>
      <c r="BZ63" s="134">
        <v>0</v>
      </c>
      <c r="CA63" s="125" t="str">
        <f t="shared" si="14"/>
        <v xml:space="preserve"> -</v>
      </c>
      <c r="CB63" s="378" t="str">
        <f t="shared" si="15"/>
        <v xml:space="preserve"> -</v>
      </c>
      <c r="CC63" s="144">
        <v>30000</v>
      </c>
      <c r="CD63" s="134">
        <v>29996</v>
      </c>
      <c r="CE63" s="134">
        <v>14855</v>
      </c>
      <c r="CF63" s="125">
        <f t="shared" si="16"/>
        <v>0.99986666666666668</v>
      </c>
      <c r="CG63" s="378">
        <f t="shared" si="17"/>
        <v>0.49523269769302575</v>
      </c>
      <c r="CH63" s="143">
        <v>0</v>
      </c>
      <c r="CI63" s="134">
        <v>0</v>
      </c>
      <c r="CJ63" s="134">
        <v>0</v>
      </c>
      <c r="CK63" s="125" t="str">
        <f t="shared" si="18"/>
        <v xml:space="preserve"> -</v>
      </c>
      <c r="CL63" s="378" t="str">
        <f t="shared" si="19"/>
        <v xml:space="preserve"> -</v>
      </c>
      <c r="CM63" s="517">
        <f t="shared" si="20"/>
        <v>95000</v>
      </c>
      <c r="CN63" s="518">
        <f t="shared" si="21"/>
        <v>94996</v>
      </c>
      <c r="CO63" s="518">
        <f t="shared" si="22"/>
        <v>14855</v>
      </c>
      <c r="CP63" s="504">
        <f t="shared" si="23"/>
        <v>0.99995789473684216</v>
      </c>
      <c r="CQ63" s="378">
        <f t="shared" si="24"/>
        <v>0.15637500526337952</v>
      </c>
      <c r="CR63" s="591" t="s">
        <v>1223</v>
      </c>
      <c r="CS63" s="99" t="s">
        <v>1458</v>
      </c>
      <c r="CT63" s="102" t="s">
        <v>1965</v>
      </c>
    </row>
    <row r="64" spans="2:98" ht="30" customHeight="1">
      <c r="B64" s="994"/>
      <c r="C64" s="991"/>
      <c r="D64" s="1015"/>
      <c r="E64" s="947"/>
      <c r="F64" s="956"/>
      <c r="G64" s="858"/>
      <c r="H64" s="858"/>
      <c r="I64" s="845"/>
      <c r="J64" s="858"/>
      <c r="K64" s="845"/>
      <c r="L64" s="858"/>
      <c r="M64" s="858"/>
      <c r="N64" s="845"/>
      <c r="O64" s="858"/>
      <c r="P64" s="858"/>
      <c r="Q64" s="845"/>
      <c r="R64" s="858"/>
      <c r="S64" s="858"/>
      <c r="T64" s="845"/>
      <c r="U64" s="914"/>
      <c r="V64" s="1063"/>
      <c r="W64" s="845"/>
      <c r="X64" s="883"/>
      <c r="Y64" s="845"/>
      <c r="Z64" s="858"/>
      <c r="AA64" s="845"/>
      <c r="AB64" s="1065"/>
      <c r="AC64" s="1067"/>
      <c r="AD64" s="1020"/>
      <c r="AE64" s="790"/>
      <c r="AF64" s="798"/>
      <c r="AG64" s="790"/>
      <c r="AH64" s="798"/>
      <c r="AI64" s="790"/>
      <c r="AJ64" s="798"/>
      <c r="AK64" s="790"/>
      <c r="AL64" s="798"/>
      <c r="AM64" s="790"/>
      <c r="AN64" s="798"/>
      <c r="AO64" s="950"/>
      <c r="AP64" s="939"/>
      <c r="AQ64" s="122" t="s">
        <v>294</v>
      </c>
      <c r="AR64" s="366">
        <v>2210813</v>
      </c>
      <c r="AS64" s="122" t="s">
        <v>1460</v>
      </c>
      <c r="AT64" s="40">
        <v>1</v>
      </c>
      <c r="AU64" s="66">
        <v>3</v>
      </c>
      <c r="AV64" s="66">
        <v>0</v>
      </c>
      <c r="AW64" s="413">
        <f t="shared" si="25"/>
        <v>0</v>
      </c>
      <c r="AX64" s="66">
        <v>1</v>
      </c>
      <c r="AY64" s="413">
        <f t="shared" si="26"/>
        <v>0.33333333333333331</v>
      </c>
      <c r="AZ64" s="66">
        <v>1</v>
      </c>
      <c r="BA64" s="415">
        <f t="shared" si="27"/>
        <v>0.33333333333333331</v>
      </c>
      <c r="BB64" s="149">
        <v>1</v>
      </c>
      <c r="BC64" s="422">
        <f t="shared" si="28"/>
        <v>0.33333333333333331</v>
      </c>
      <c r="BD64" s="64">
        <v>0</v>
      </c>
      <c r="BE64" s="65">
        <v>2</v>
      </c>
      <c r="BF64" s="65">
        <v>4</v>
      </c>
      <c r="BG64" s="346">
        <v>0</v>
      </c>
      <c r="BH64" s="333" t="str">
        <f t="shared" si="1"/>
        <v xml:space="preserve"> -</v>
      </c>
      <c r="BI64" s="453" t="str">
        <f t="shared" si="2"/>
        <v xml:space="preserve"> -</v>
      </c>
      <c r="BJ64" s="334">
        <f t="shared" si="3"/>
        <v>2</v>
      </c>
      <c r="BK64" s="453">
        <f t="shared" si="4"/>
        <v>1</v>
      </c>
      <c r="BL64" s="334">
        <f t="shared" si="5"/>
        <v>4</v>
      </c>
      <c r="BM64" s="453">
        <f t="shared" si="6"/>
        <v>1</v>
      </c>
      <c r="BN64" s="334">
        <f t="shared" si="7"/>
        <v>0</v>
      </c>
      <c r="BO64" s="453">
        <f t="shared" si="8"/>
        <v>0</v>
      </c>
      <c r="BP64" s="657">
        <f>+SUM(BD64:BG64)/AU64</f>
        <v>2</v>
      </c>
      <c r="BQ64" s="652">
        <f t="shared" si="10"/>
        <v>1</v>
      </c>
      <c r="BR64" s="642">
        <f t="shared" si="11"/>
        <v>1</v>
      </c>
      <c r="BS64" s="64">
        <v>60000</v>
      </c>
      <c r="BT64" s="66">
        <v>0</v>
      </c>
      <c r="BU64" s="66">
        <v>0</v>
      </c>
      <c r="BV64" s="125">
        <f t="shared" si="12"/>
        <v>0</v>
      </c>
      <c r="BW64" s="378" t="str">
        <f t="shared" si="13"/>
        <v xml:space="preserve"> -</v>
      </c>
      <c r="BX64" s="65">
        <v>0</v>
      </c>
      <c r="BY64" s="66">
        <v>0</v>
      </c>
      <c r="BZ64" s="66">
        <v>73104</v>
      </c>
      <c r="CA64" s="125" t="str">
        <f t="shared" si="14"/>
        <v xml:space="preserve"> -</v>
      </c>
      <c r="CB64" s="378">
        <f t="shared" si="15"/>
        <v>1</v>
      </c>
      <c r="CC64" s="64">
        <v>202333</v>
      </c>
      <c r="CD64" s="66">
        <v>53333</v>
      </c>
      <c r="CE64" s="66">
        <v>0</v>
      </c>
      <c r="CF64" s="125">
        <f t="shared" si="16"/>
        <v>0.26359022008273492</v>
      </c>
      <c r="CG64" s="378" t="str">
        <f t="shared" si="17"/>
        <v xml:space="preserve"> -</v>
      </c>
      <c r="CH64" s="65">
        <v>200000</v>
      </c>
      <c r="CI64" s="66">
        <v>0</v>
      </c>
      <c r="CJ64" s="66">
        <v>0</v>
      </c>
      <c r="CK64" s="125">
        <f t="shared" si="18"/>
        <v>0</v>
      </c>
      <c r="CL64" s="378" t="str">
        <f t="shared" si="19"/>
        <v xml:space="preserve"> -</v>
      </c>
      <c r="CM64" s="517">
        <f t="shared" si="20"/>
        <v>462333</v>
      </c>
      <c r="CN64" s="518">
        <f t="shared" si="21"/>
        <v>53333</v>
      </c>
      <c r="CO64" s="518">
        <f t="shared" si="22"/>
        <v>73104</v>
      </c>
      <c r="CP64" s="504">
        <f t="shared" si="23"/>
        <v>0.11535624755317055</v>
      </c>
      <c r="CQ64" s="378">
        <f t="shared" si="24"/>
        <v>1.3707085669285433</v>
      </c>
      <c r="CR64" s="591" t="s">
        <v>1223</v>
      </c>
      <c r="CS64" s="99" t="s">
        <v>1458</v>
      </c>
      <c r="CT64" s="102" t="s">
        <v>1964</v>
      </c>
    </row>
    <row r="65" spans="2:98" ht="30" customHeight="1">
      <c r="B65" s="994"/>
      <c r="C65" s="991"/>
      <c r="D65" s="1015"/>
      <c r="E65" s="947"/>
      <c r="F65" s="956"/>
      <c r="G65" s="858"/>
      <c r="H65" s="858"/>
      <c r="I65" s="845"/>
      <c r="J65" s="858"/>
      <c r="K65" s="845"/>
      <c r="L65" s="858"/>
      <c r="M65" s="858"/>
      <c r="N65" s="845"/>
      <c r="O65" s="858"/>
      <c r="P65" s="858"/>
      <c r="Q65" s="845"/>
      <c r="R65" s="858"/>
      <c r="S65" s="858"/>
      <c r="T65" s="845"/>
      <c r="U65" s="914"/>
      <c r="V65" s="1063"/>
      <c r="W65" s="845"/>
      <c r="X65" s="883"/>
      <c r="Y65" s="845"/>
      <c r="Z65" s="858"/>
      <c r="AA65" s="845"/>
      <c r="AB65" s="1065"/>
      <c r="AC65" s="1067"/>
      <c r="AD65" s="1020"/>
      <c r="AE65" s="790"/>
      <c r="AF65" s="798"/>
      <c r="AG65" s="790"/>
      <c r="AH65" s="798"/>
      <c r="AI65" s="790"/>
      <c r="AJ65" s="798"/>
      <c r="AK65" s="790"/>
      <c r="AL65" s="798"/>
      <c r="AM65" s="790"/>
      <c r="AN65" s="798"/>
      <c r="AO65" s="950"/>
      <c r="AP65" s="939"/>
      <c r="AQ65" s="448" t="s">
        <v>427</v>
      </c>
      <c r="AR65" s="449">
        <v>2210813</v>
      </c>
      <c r="AS65" s="27" t="s">
        <v>1461</v>
      </c>
      <c r="AT65" s="40">
        <v>0</v>
      </c>
      <c r="AU65" s="66">
        <v>1</v>
      </c>
      <c r="AV65" s="66">
        <v>0</v>
      </c>
      <c r="AW65" s="413">
        <f t="shared" si="25"/>
        <v>0</v>
      </c>
      <c r="AX65" s="66">
        <v>1</v>
      </c>
      <c r="AY65" s="413">
        <v>0.33</v>
      </c>
      <c r="AZ65" s="66">
        <v>1</v>
      </c>
      <c r="BA65" s="415">
        <v>0.33</v>
      </c>
      <c r="BB65" s="149">
        <v>1</v>
      </c>
      <c r="BC65" s="422">
        <v>0.34</v>
      </c>
      <c r="BD65" s="64">
        <v>0</v>
      </c>
      <c r="BE65" s="65">
        <v>1</v>
      </c>
      <c r="BF65" s="65">
        <v>1</v>
      </c>
      <c r="BG65" s="346">
        <v>0</v>
      </c>
      <c r="BH65" s="333" t="str">
        <f t="shared" si="1"/>
        <v xml:space="preserve"> -</v>
      </c>
      <c r="BI65" s="453" t="str">
        <f t="shared" si="2"/>
        <v xml:space="preserve"> -</v>
      </c>
      <c r="BJ65" s="334">
        <f t="shared" si="3"/>
        <v>1</v>
      </c>
      <c r="BK65" s="453">
        <f t="shared" si="4"/>
        <v>1</v>
      </c>
      <c r="BL65" s="334">
        <f t="shared" si="5"/>
        <v>1</v>
      </c>
      <c r="BM65" s="453">
        <f t="shared" si="6"/>
        <v>1</v>
      </c>
      <c r="BN65" s="334">
        <f t="shared" si="7"/>
        <v>0</v>
      </c>
      <c r="BO65" s="453">
        <f t="shared" si="8"/>
        <v>0</v>
      </c>
      <c r="BP65" s="657">
        <f>+AVERAGE(BE65:BG65)/AU65</f>
        <v>0.66666666666666663</v>
      </c>
      <c r="BQ65" s="652">
        <f t="shared" si="10"/>
        <v>0.66666666666666663</v>
      </c>
      <c r="BR65" s="642">
        <f t="shared" si="11"/>
        <v>0.66666666666666663</v>
      </c>
      <c r="BS65" s="64">
        <v>40000</v>
      </c>
      <c r="BT65" s="66">
        <v>0</v>
      </c>
      <c r="BU65" s="66">
        <v>0</v>
      </c>
      <c r="BV65" s="125">
        <f t="shared" si="12"/>
        <v>0</v>
      </c>
      <c r="BW65" s="378" t="str">
        <f t="shared" si="13"/>
        <v xml:space="preserve"> -</v>
      </c>
      <c r="BX65" s="65">
        <v>120000</v>
      </c>
      <c r="BY65" s="66">
        <v>27833</v>
      </c>
      <c r="BZ65" s="66">
        <v>0</v>
      </c>
      <c r="CA65" s="125">
        <f t="shared" si="14"/>
        <v>0.23194166666666666</v>
      </c>
      <c r="CB65" s="378" t="str">
        <f t="shared" si="15"/>
        <v xml:space="preserve"> -</v>
      </c>
      <c r="CC65" s="64">
        <v>26666</v>
      </c>
      <c r="CD65" s="66">
        <v>26666</v>
      </c>
      <c r="CE65" s="66">
        <v>0</v>
      </c>
      <c r="CF65" s="125">
        <f t="shared" si="16"/>
        <v>1</v>
      </c>
      <c r="CG65" s="378" t="str">
        <f t="shared" si="17"/>
        <v xml:space="preserve"> -</v>
      </c>
      <c r="CH65" s="65">
        <v>0</v>
      </c>
      <c r="CI65" s="66">
        <v>0</v>
      </c>
      <c r="CJ65" s="66">
        <v>0</v>
      </c>
      <c r="CK65" s="125" t="str">
        <f t="shared" si="18"/>
        <v xml:space="preserve"> -</v>
      </c>
      <c r="CL65" s="378" t="str">
        <f t="shared" si="19"/>
        <v xml:space="preserve"> -</v>
      </c>
      <c r="CM65" s="517">
        <f t="shared" si="20"/>
        <v>186666</v>
      </c>
      <c r="CN65" s="518">
        <f t="shared" si="21"/>
        <v>54499</v>
      </c>
      <c r="CO65" s="518">
        <f t="shared" si="22"/>
        <v>0</v>
      </c>
      <c r="CP65" s="504">
        <f t="shared" si="23"/>
        <v>0.29195997128561174</v>
      </c>
      <c r="CQ65" s="378" t="str">
        <f t="shared" si="24"/>
        <v xml:space="preserve"> -</v>
      </c>
      <c r="CR65" s="591" t="s">
        <v>1223</v>
      </c>
      <c r="CS65" s="99" t="s">
        <v>1458</v>
      </c>
      <c r="CT65" s="102" t="s">
        <v>1964</v>
      </c>
    </row>
    <row r="66" spans="2:98" ht="30" customHeight="1" thickBot="1">
      <c r="B66" s="994"/>
      <c r="C66" s="991"/>
      <c r="D66" s="1016"/>
      <c r="E66" s="948"/>
      <c r="F66" s="957"/>
      <c r="G66" s="910"/>
      <c r="H66" s="910"/>
      <c r="I66" s="1060"/>
      <c r="J66" s="910"/>
      <c r="K66" s="1060"/>
      <c r="L66" s="910"/>
      <c r="M66" s="910"/>
      <c r="N66" s="1060"/>
      <c r="O66" s="910"/>
      <c r="P66" s="910"/>
      <c r="Q66" s="1060"/>
      <c r="R66" s="910"/>
      <c r="S66" s="910"/>
      <c r="T66" s="1060"/>
      <c r="U66" s="1061"/>
      <c r="V66" s="1064"/>
      <c r="W66" s="1060"/>
      <c r="X66" s="1003"/>
      <c r="Y66" s="1060"/>
      <c r="Z66" s="910"/>
      <c r="AA66" s="1060"/>
      <c r="AB66" s="1066"/>
      <c r="AC66" s="1068"/>
      <c r="AD66" s="1021"/>
      <c r="AE66" s="791"/>
      <c r="AF66" s="799"/>
      <c r="AG66" s="791"/>
      <c r="AH66" s="799"/>
      <c r="AI66" s="791"/>
      <c r="AJ66" s="799"/>
      <c r="AK66" s="791"/>
      <c r="AL66" s="799"/>
      <c r="AM66" s="791"/>
      <c r="AN66" s="799"/>
      <c r="AO66" s="953"/>
      <c r="AP66" s="942"/>
      <c r="AQ66" s="124" t="s">
        <v>295</v>
      </c>
      <c r="AR66" s="10" t="s">
        <v>1982</v>
      </c>
      <c r="AS66" s="124" t="s">
        <v>1462</v>
      </c>
      <c r="AT66" s="45">
        <v>8</v>
      </c>
      <c r="AU66" s="91">
        <v>8</v>
      </c>
      <c r="AV66" s="91">
        <v>2</v>
      </c>
      <c r="AW66" s="423">
        <f t="shared" si="25"/>
        <v>0.25</v>
      </c>
      <c r="AX66" s="91">
        <v>2</v>
      </c>
      <c r="AY66" s="423">
        <f t="shared" si="26"/>
        <v>0.25</v>
      </c>
      <c r="AZ66" s="91">
        <v>2</v>
      </c>
      <c r="BA66" s="424">
        <f t="shared" si="27"/>
        <v>0.25</v>
      </c>
      <c r="BB66" s="162">
        <v>2</v>
      </c>
      <c r="BC66" s="425">
        <f t="shared" si="28"/>
        <v>0.25</v>
      </c>
      <c r="BD66" s="97">
        <v>2</v>
      </c>
      <c r="BE66" s="94">
        <v>2</v>
      </c>
      <c r="BF66" s="94">
        <v>2</v>
      </c>
      <c r="BG66" s="347">
        <v>0</v>
      </c>
      <c r="BH66" s="331">
        <f t="shared" si="1"/>
        <v>1</v>
      </c>
      <c r="BI66" s="457">
        <f t="shared" si="2"/>
        <v>1</v>
      </c>
      <c r="BJ66" s="332">
        <f t="shared" si="3"/>
        <v>1</v>
      </c>
      <c r="BK66" s="457">
        <f t="shared" si="4"/>
        <v>1</v>
      </c>
      <c r="BL66" s="332">
        <f t="shared" si="5"/>
        <v>1</v>
      </c>
      <c r="BM66" s="457">
        <f t="shared" si="6"/>
        <v>1</v>
      </c>
      <c r="BN66" s="332">
        <f t="shared" si="7"/>
        <v>0</v>
      </c>
      <c r="BO66" s="457">
        <f t="shared" si="8"/>
        <v>0</v>
      </c>
      <c r="BP66" s="658">
        <f>+SUM(BD66:BG66)/AU66</f>
        <v>0.75</v>
      </c>
      <c r="BQ66" s="653">
        <f t="shared" si="10"/>
        <v>0.75</v>
      </c>
      <c r="BR66" s="643">
        <f t="shared" si="11"/>
        <v>0.75</v>
      </c>
      <c r="BS66" s="97">
        <v>22000</v>
      </c>
      <c r="BT66" s="91">
        <v>22000</v>
      </c>
      <c r="BU66" s="91">
        <v>0</v>
      </c>
      <c r="BV66" s="148">
        <f t="shared" si="12"/>
        <v>1</v>
      </c>
      <c r="BW66" s="385" t="str">
        <f t="shared" si="13"/>
        <v xml:space="preserve"> -</v>
      </c>
      <c r="BX66" s="94">
        <v>49890</v>
      </c>
      <c r="BY66" s="91">
        <v>48223</v>
      </c>
      <c r="BZ66" s="91">
        <v>0</v>
      </c>
      <c r="CA66" s="148">
        <f t="shared" si="14"/>
        <v>0.96658649027861299</v>
      </c>
      <c r="CB66" s="385" t="str">
        <f t="shared" si="15"/>
        <v xml:space="preserve"> -</v>
      </c>
      <c r="CC66" s="97">
        <v>45864</v>
      </c>
      <c r="CD66" s="91">
        <v>13248</v>
      </c>
      <c r="CE66" s="91">
        <v>0</v>
      </c>
      <c r="CF66" s="148">
        <f t="shared" si="16"/>
        <v>0.28885400313971743</v>
      </c>
      <c r="CG66" s="385" t="str">
        <f t="shared" si="17"/>
        <v xml:space="preserve"> -</v>
      </c>
      <c r="CH66" s="94">
        <v>47928</v>
      </c>
      <c r="CI66" s="91">
        <v>0</v>
      </c>
      <c r="CJ66" s="91">
        <v>0</v>
      </c>
      <c r="CK66" s="148">
        <f t="shared" si="18"/>
        <v>0</v>
      </c>
      <c r="CL66" s="385" t="str">
        <f t="shared" si="19"/>
        <v xml:space="preserve"> -</v>
      </c>
      <c r="CM66" s="523">
        <f t="shared" si="20"/>
        <v>165682</v>
      </c>
      <c r="CN66" s="524">
        <f t="shared" si="21"/>
        <v>83471</v>
      </c>
      <c r="CO66" s="524">
        <f t="shared" si="22"/>
        <v>0</v>
      </c>
      <c r="CP66" s="505">
        <f t="shared" si="23"/>
        <v>0.50380246496300141</v>
      </c>
      <c r="CQ66" s="385" t="str">
        <f t="shared" si="24"/>
        <v xml:space="preserve"> -</v>
      </c>
      <c r="CR66" s="593" t="s">
        <v>1223</v>
      </c>
      <c r="CS66" s="213" t="s">
        <v>1424</v>
      </c>
      <c r="CT66" s="103" t="s">
        <v>365</v>
      </c>
    </row>
    <row r="67" spans="2:98" ht="15" customHeight="1" thickBot="1">
      <c r="B67" s="994"/>
      <c r="C67" s="991"/>
      <c r="D67" s="81"/>
      <c r="E67" s="80"/>
      <c r="F67" s="82"/>
      <c r="G67" s="81"/>
      <c r="H67" s="81"/>
      <c r="I67" s="617"/>
      <c r="J67" s="81"/>
      <c r="K67" s="617"/>
      <c r="L67" s="81"/>
      <c r="M67" s="81"/>
      <c r="N67" s="617"/>
      <c r="O67" s="81"/>
      <c r="P67" s="81"/>
      <c r="Q67" s="617"/>
      <c r="R67" s="81"/>
      <c r="S67" s="81"/>
      <c r="T67" s="617"/>
      <c r="U67" s="81"/>
      <c r="V67" s="81"/>
      <c r="W67" s="617"/>
      <c r="X67" s="81"/>
      <c r="Y67" s="617"/>
      <c r="Z67" s="81"/>
      <c r="AA67" s="617"/>
      <c r="AB67" s="81"/>
      <c r="AC67" s="617"/>
      <c r="AD67" s="358"/>
      <c r="AE67" s="618"/>
      <c r="AF67" s="358"/>
      <c r="AG67" s="618"/>
      <c r="AH67" s="358"/>
      <c r="AI67" s="618"/>
      <c r="AJ67" s="358"/>
      <c r="AK67" s="618"/>
      <c r="AL67" s="358"/>
      <c r="AM67" s="618"/>
      <c r="AN67" s="81"/>
      <c r="AO67" s="81"/>
      <c r="AP67" s="80"/>
      <c r="AQ67" s="82"/>
      <c r="AR67" s="80"/>
      <c r="AS67" s="82"/>
      <c r="AT67" s="81"/>
      <c r="AU67" s="306"/>
      <c r="AV67" s="306"/>
      <c r="AW67" s="358"/>
      <c r="AX67" s="306"/>
      <c r="AY67" s="358"/>
      <c r="AZ67" s="306"/>
      <c r="BA67" s="358"/>
      <c r="BB67" s="306"/>
      <c r="BC67" s="358">
        <f t="shared" ref="BC67" si="29">+AVERAGE(BC11:BC66)</f>
        <v>0.27223639455782317</v>
      </c>
      <c r="BD67" s="306"/>
      <c r="BE67" s="306"/>
      <c r="BF67" s="306"/>
      <c r="BG67" s="306"/>
      <c r="BH67" s="80"/>
      <c r="BI67" s="555">
        <f t="shared" ref="BI67:BO67" si="30">+AVERAGE(BI11:BI66)</f>
        <v>0.75379166666666664</v>
      </c>
      <c r="BJ67" s="555"/>
      <c r="BK67" s="555">
        <f t="shared" si="30"/>
        <v>0.83151488095238091</v>
      </c>
      <c r="BL67" s="555"/>
      <c r="BM67" s="555">
        <f t="shared" si="30"/>
        <v>0.81075247079964063</v>
      </c>
      <c r="BN67" s="555"/>
      <c r="BO67" s="555">
        <f t="shared" si="30"/>
        <v>0</v>
      </c>
      <c r="BP67" s="661"/>
      <c r="BQ67" s="555">
        <f>+AVERAGE(BQ11:BQ66)</f>
        <v>0.60633609693877555</v>
      </c>
      <c r="BR67" s="637"/>
      <c r="BS67" s="83"/>
      <c r="BT67" s="83"/>
      <c r="BU67" s="83"/>
      <c r="BV67" s="83"/>
      <c r="BW67" s="83"/>
      <c r="BX67" s="83"/>
      <c r="BY67" s="83"/>
      <c r="BZ67" s="83"/>
      <c r="CA67" s="83"/>
      <c r="CB67" s="83"/>
      <c r="CC67" s="83"/>
      <c r="CD67" s="83"/>
      <c r="CE67" s="83"/>
      <c r="CF67" s="83"/>
      <c r="CG67" s="83"/>
      <c r="CH67" s="83"/>
      <c r="CI67" s="83"/>
      <c r="CJ67" s="83"/>
      <c r="CK67" s="83"/>
      <c r="CL67" s="83"/>
      <c r="CM67" s="84"/>
      <c r="CN67" s="84"/>
      <c r="CO67" s="84"/>
      <c r="CP67" s="84"/>
      <c r="CQ67" s="84"/>
      <c r="CR67" s="595"/>
      <c r="CS67" s="80"/>
      <c r="CT67" s="89"/>
    </row>
    <row r="68" spans="2:98" ht="45.75" customHeight="1">
      <c r="B68" s="994"/>
      <c r="C68" s="991"/>
      <c r="D68" s="1014">
        <f>+RESUMEN!J49</f>
        <v>0.63102709046581595</v>
      </c>
      <c r="E68" s="946" t="s">
        <v>1006</v>
      </c>
      <c r="F68" s="977" t="s">
        <v>415</v>
      </c>
      <c r="G68" s="973">
        <v>10.5</v>
      </c>
      <c r="H68" s="979">
        <v>10</v>
      </c>
      <c r="I68" s="1011">
        <f>+H68-G68</f>
        <v>-0.5</v>
      </c>
      <c r="J68" s="979">
        <v>10</v>
      </c>
      <c r="K68" s="1011">
        <f>+J68-G68</f>
        <v>-0.5</v>
      </c>
      <c r="L68" s="979"/>
      <c r="M68" s="979">
        <v>10</v>
      </c>
      <c r="N68" s="1013">
        <f>+M68-J68</f>
        <v>0</v>
      </c>
      <c r="O68" s="979"/>
      <c r="P68" s="979">
        <v>10</v>
      </c>
      <c r="Q68" s="1013">
        <f>+P68-M68</f>
        <v>0</v>
      </c>
      <c r="R68" s="979"/>
      <c r="S68" s="979">
        <v>10</v>
      </c>
      <c r="T68" s="1013">
        <f>+S68-P68</f>
        <v>0</v>
      </c>
      <c r="U68" s="1030"/>
      <c r="V68" s="1031">
        <v>3.8</v>
      </c>
      <c r="W68" s="1013">
        <f>+V68</f>
        <v>3.8</v>
      </c>
      <c r="X68" s="973">
        <v>6.2</v>
      </c>
      <c r="Y68" s="1013">
        <f>+X68</f>
        <v>6.2</v>
      </c>
      <c r="Z68" s="979"/>
      <c r="AA68" s="1013">
        <f>+Z68</f>
        <v>0</v>
      </c>
      <c r="AB68" s="1022"/>
      <c r="AC68" s="1025">
        <f>+AB68</f>
        <v>0</v>
      </c>
      <c r="AD68" s="1019"/>
      <c r="AE68" s="1018">
        <f>+AD68</f>
        <v>0</v>
      </c>
      <c r="AF68" s="1017"/>
      <c r="AG68" s="1018">
        <f>+AF68</f>
        <v>0</v>
      </c>
      <c r="AH68" s="1017"/>
      <c r="AI68" s="1018">
        <f>+AH68</f>
        <v>0</v>
      </c>
      <c r="AJ68" s="1017"/>
      <c r="AK68" s="1018">
        <f>+AJ68</f>
        <v>0</v>
      </c>
      <c r="AL68" s="1017"/>
      <c r="AM68" s="1018">
        <f>+AL68</f>
        <v>0</v>
      </c>
      <c r="AN68" s="1017"/>
      <c r="AO68" s="952">
        <f>+RESUMEN!J49+RESUMEN!J50</f>
        <v>1.3232889952277207</v>
      </c>
      <c r="AP68" s="941" t="s">
        <v>366</v>
      </c>
      <c r="AQ68" s="120" t="s">
        <v>308</v>
      </c>
      <c r="AR68" s="373">
        <v>2210707</v>
      </c>
      <c r="AS68" s="120" t="s">
        <v>1463</v>
      </c>
      <c r="AT68" s="39">
        <v>600</v>
      </c>
      <c r="AU68" s="90">
        <v>1500</v>
      </c>
      <c r="AV68" s="90">
        <v>300</v>
      </c>
      <c r="AW68" s="412">
        <f t="shared" si="25"/>
        <v>0.2</v>
      </c>
      <c r="AX68" s="90">
        <v>400</v>
      </c>
      <c r="AY68" s="412">
        <f t="shared" si="26"/>
        <v>0.26666666666666666</v>
      </c>
      <c r="AZ68" s="90">
        <v>400</v>
      </c>
      <c r="BA68" s="414">
        <f t="shared" si="27"/>
        <v>0.26666666666666666</v>
      </c>
      <c r="BB68" s="46">
        <v>400</v>
      </c>
      <c r="BC68" s="421">
        <f t="shared" si="28"/>
        <v>0.26666666666666666</v>
      </c>
      <c r="BD68" s="52">
        <v>1300</v>
      </c>
      <c r="BE68" s="53">
        <v>2000</v>
      </c>
      <c r="BF68" s="53">
        <v>2546</v>
      </c>
      <c r="BG68" s="341">
        <v>0</v>
      </c>
      <c r="BH68" s="329">
        <f t="shared" si="1"/>
        <v>4.333333333333333</v>
      </c>
      <c r="BI68" s="452">
        <f t="shared" si="2"/>
        <v>1</v>
      </c>
      <c r="BJ68" s="330">
        <f t="shared" si="3"/>
        <v>5</v>
      </c>
      <c r="BK68" s="452">
        <f t="shared" si="4"/>
        <v>1</v>
      </c>
      <c r="BL68" s="330">
        <f t="shared" si="5"/>
        <v>6.3650000000000002</v>
      </c>
      <c r="BM68" s="452">
        <f t="shared" si="6"/>
        <v>1</v>
      </c>
      <c r="BN68" s="330">
        <f t="shared" si="7"/>
        <v>0</v>
      </c>
      <c r="BO68" s="452">
        <f t="shared" si="8"/>
        <v>0</v>
      </c>
      <c r="BP68" s="656">
        <f>+SUM(BD68:BG68)/AU68</f>
        <v>3.8973333333333335</v>
      </c>
      <c r="BQ68" s="651">
        <f t="shared" si="10"/>
        <v>1</v>
      </c>
      <c r="BR68" s="641">
        <f t="shared" si="11"/>
        <v>1</v>
      </c>
      <c r="BS68" s="52">
        <v>273000</v>
      </c>
      <c r="BT68" s="90">
        <v>113249</v>
      </c>
      <c r="BU68" s="90">
        <v>0</v>
      </c>
      <c r="BV68" s="146">
        <f t="shared" si="12"/>
        <v>0.41483150183150186</v>
      </c>
      <c r="BW68" s="384" t="str">
        <f t="shared" si="13"/>
        <v xml:space="preserve"> -</v>
      </c>
      <c r="BX68" s="53">
        <v>195306</v>
      </c>
      <c r="BY68" s="90">
        <v>169306</v>
      </c>
      <c r="BZ68" s="90">
        <v>0</v>
      </c>
      <c r="CA68" s="146">
        <f t="shared" si="14"/>
        <v>0.86687556961895695</v>
      </c>
      <c r="CB68" s="384" t="str">
        <f t="shared" si="15"/>
        <v xml:space="preserve"> -</v>
      </c>
      <c r="CC68" s="52">
        <v>621333</v>
      </c>
      <c r="CD68" s="90">
        <v>550483</v>
      </c>
      <c r="CE68" s="90">
        <v>86640</v>
      </c>
      <c r="CF68" s="146">
        <f t="shared" si="16"/>
        <v>0.88597096886854554</v>
      </c>
      <c r="CG68" s="384">
        <f t="shared" si="17"/>
        <v>0.15738905651945656</v>
      </c>
      <c r="CH68" s="53">
        <v>104500</v>
      </c>
      <c r="CI68" s="90">
        <v>0</v>
      </c>
      <c r="CJ68" s="90">
        <v>0</v>
      </c>
      <c r="CK68" s="146">
        <f t="shared" si="18"/>
        <v>0</v>
      </c>
      <c r="CL68" s="384" t="str">
        <f t="shared" si="19"/>
        <v xml:space="preserve"> -</v>
      </c>
      <c r="CM68" s="521">
        <f t="shared" si="20"/>
        <v>1194139</v>
      </c>
      <c r="CN68" s="522">
        <f t="shared" si="21"/>
        <v>833038</v>
      </c>
      <c r="CO68" s="522">
        <f t="shared" si="22"/>
        <v>86640</v>
      </c>
      <c r="CP68" s="503">
        <f t="shared" si="23"/>
        <v>0.69760555513219147</v>
      </c>
      <c r="CQ68" s="384">
        <f t="shared" si="24"/>
        <v>0.10400485932214376</v>
      </c>
      <c r="CR68" s="590" t="s">
        <v>1464</v>
      </c>
      <c r="CS68" s="98" t="s">
        <v>1395</v>
      </c>
      <c r="CT68" s="101" t="s">
        <v>1965</v>
      </c>
    </row>
    <row r="69" spans="2:98" ht="30" customHeight="1">
      <c r="B69" s="994"/>
      <c r="C69" s="991"/>
      <c r="D69" s="1015"/>
      <c r="E69" s="947"/>
      <c r="F69" s="978"/>
      <c r="G69" s="837"/>
      <c r="H69" s="840"/>
      <c r="I69" s="1012"/>
      <c r="J69" s="840"/>
      <c r="K69" s="1012"/>
      <c r="L69" s="840"/>
      <c r="M69" s="840"/>
      <c r="N69" s="825"/>
      <c r="O69" s="840"/>
      <c r="P69" s="840"/>
      <c r="Q69" s="825"/>
      <c r="R69" s="840"/>
      <c r="S69" s="840"/>
      <c r="T69" s="825"/>
      <c r="U69" s="971"/>
      <c r="V69" s="1032"/>
      <c r="W69" s="825"/>
      <c r="X69" s="837"/>
      <c r="Y69" s="825"/>
      <c r="Z69" s="840"/>
      <c r="AA69" s="825"/>
      <c r="AB69" s="1023"/>
      <c r="AC69" s="1026"/>
      <c r="AD69" s="1020"/>
      <c r="AE69" s="790"/>
      <c r="AF69" s="798"/>
      <c r="AG69" s="790"/>
      <c r="AH69" s="798"/>
      <c r="AI69" s="790"/>
      <c r="AJ69" s="798"/>
      <c r="AK69" s="790"/>
      <c r="AL69" s="798"/>
      <c r="AM69" s="790"/>
      <c r="AN69" s="798"/>
      <c r="AO69" s="950"/>
      <c r="AP69" s="939"/>
      <c r="AQ69" s="254" t="s">
        <v>309</v>
      </c>
      <c r="AR69" s="276" t="s">
        <v>1983</v>
      </c>
      <c r="AS69" s="119" t="s">
        <v>1465</v>
      </c>
      <c r="AT69" s="43">
        <v>0.3</v>
      </c>
      <c r="AU69" s="85">
        <v>0.3</v>
      </c>
      <c r="AV69" s="85">
        <v>0.3</v>
      </c>
      <c r="AW69" s="413">
        <v>0.25</v>
      </c>
      <c r="AX69" s="85">
        <v>0.3</v>
      </c>
      <c r="AY69" s="413">
        <v>0.25</v>
      </c>
      <c r="AZ69" s="85">
        <v>0.3</v>
      </c>
      <c r="BA69" s="415">
        <v>0.25</v>
      </c>
      <c r="BB69" s="125">
        <v>0.3</v>
      </c>
      <c r="BC69" s="422">
        <v>0.25</v>
      </c>
      <c r="BD69" s="318">
        <v>0.05</v>
      </c>
      <c r="BE69" s="313">
        <v>1</v>
      </c>
      <c r="BF69" s="313">
        <v>0.3</v>
      </c>
      <c r="BG69" s="343">
        <v>0</v>
      </c>
      <c r="BH69" s="333">
        <f t="shared" si="1"/>
        <v>0.16666666666666669</v>
      </c>
      <c r="BI69" s="453">
        <f t="shared" si="2"/>
        <v>0.16666666666666669</v>
      </c>
      <c r="BJ69" s="334">
        <f t="shared" si="3"/>
        <v>3.3333333333333335</v>
      </c>
      <c r="BK69" s="453">
        <f t="shared" si="4"/>
        <v>1</v>
      </c>
      <c r="BL69" s="334">
        <f t="shared" si="5"/>
        <v>1</v>
      </c>
      <c r="BM69" s="453">
        <f t="shared" si="6"/>
        <v>1</v>
      </c>
      <c r="BN69" s="334">
        <f t="shared" si="7"/>
        <v>0</v>
      </c>
      <c r="BO69" s="453">
        <f t="shared" si="8"/>
        <v>0</v>
      </c>
      <c r="BP69" s="657">
        <f t="shared" si="9"/>
        <v>1.1250000000000002</v>
      </c>
      <c r="BQ69" s="652">
        <f t="shared" si="10"/>
        <v>1</v>
      </c>
      <c r="BR69" s="642">
        <f t="shared" si="11"/>
        <v>1</v>
      </c>
      <c r="BS69" s="54">
        <v>85000</v>
      </c>
      <c r="BT69" s="60">
        <v>0</v>
      </c>
      <c r="BU69" s="60">
        <v>0</v>
      </c>
      <c r="BV69" s="125">
        <f t="shared" si="12"/>
        <v>0</v>
      </c>
      <c r="BW69" s="378" t="str">
        <f t="shared" si="13"/>
        <v xml:space="preserve"> -</v>
      </c>
      <c r="BX69" s="55">
        <v>111250</v>
      </c>
      <c r="BY69" s="60">
        <v>111250</v>
      </c>
      <c r="BZ69" s="60">
        <v>0</v>
      </c>
      <c r="CA69" s="125">
        <f t="shared" si="14"/>
        <v>1</v>
      </c>
      <c r="CB69" s="378" t="str">
        <f t="shared" si="15"/>
        <v xml:space="preserve"> -</v>
      </c>
      <c r="CC69" s="54">
        <v>77000</v>
      </c>
      <c r="CD69" s="60">
        <v>12000</v>
      </c>
      <c r="CE69" s="60">
        <v>0</v>
      </c>
      <c r="CF69" s="125">
        <f t="shared" si="16"/>
        <v>0.15584415584415584</v>
      </c>
      <c r="CG69" s="378" t="str">
        <f t="shared" si="17"/>
        <v xml:space="preserve"> -</v>
      </c>
      <c r="CH69" s="55">
        <v>70000</v>
      </c>
      <c r="CI69" s="60">
        <v>0</v>
      </c>
      <c r="CJ69" s="60">
        <v>0</v>
      </c>
      <c r="CK69" s="125">
        <f t="shared" si="18"/>
        <v>0</v>
      </c>
      <c r="CL69" s="378" t="str">
        <f t="shared" si="19"/>
        <v xml:space="preserve"> -</v>
      </c>
      <c r="CM69" s="517">
        <f t="shared" si="20"/>
        <v>343250</v>
      </c>
      <c r="CN69" s="518">
        <f t="shared" si="21"/>
        <v>123250</v>
      </c>
      <c r="CO69" s="518">
        <f t="shared" si="22"/>
        <v>0</v>
      </c>
      <c r="CP69" s="504">
        <f t="shared" si="23"/>
        <v>0.35906773488710853</v>
      </c>
      <c r="CQ69" s="378" t="str">
        <f t="shared" si="24"/>
        <v xml:space="preserve"> -</v>
      </c>
      <c r="CR69" s="591" t="s">
        <v>1464</v>
      </c>
      <c r="CS69" s="99" t="s">
        <v>1395</v>
      </c>
      <c r="CT69" s="102" t="s">
        <v>1965</v>
      </c>
    </row>
    <row r="70" spans="2:98" ht="45.75" customHeight="1">
      <c r="B70" s="994"/>
      <c r="C70" s="991"/>
      <c r="D70" s="1015"/>
      <c r="E70" s="947"/>
      <c r="F70" s="978"/>
      <c r="G70" s="837"/>
      <c r="H70" s="840"/>
      <c r="I70" s="1012"/>
      <c r="J70" s="840"/>
      <c r="K70" s="1012"/>
      <c r="L70" s="840"/>
      <c r="M70" s="840"/>
      <c r="N70" s="825"/>
      <c r="O70" s="840"/>
      <c r="P70" s="840"/>
      <c r="Q70" s="825"/>
      <c r="R70" s="840"/>
      <c r="S70" s="840"/>
      <c r="T70" s="825"/>
      <c r="U70" s="971"/>
      <c r="V70" s="1032"/>
      <c r="W70" s="825"/>
      <c r="X70" s="837"/>
      <c r="Y70" s="825"/>
      <c r="Z70" s="840"/>
      <c r="AA70" s="825"/>
      <c r="AB70" s="1023"/>
      <c r="AC70" s="1026"/>
      <c r="AD70" s="1020"/>
      <c r="AE70" s="790"/>
      <c r="AF70" s="798"/>
      <c r="AG70" s="790"/>
      <c r="AH70" s="798"/>
      <c r="AI70" s="790"/>
      <c r="AJ70" s="798"/>
      <c r="AK70" s="790"/>
      <c r="AL70" s="798"/>
      <c r="AM70" s="790"/>
      <c r="AN70" s="798"/>
      <c r="AO70" s="950"/>
      <c r="AP70" s="939"/>
      <c r="AQ70" s="254" t="s">
        <v>310</v>
      </c>
      <c r="AR70" s="276">
        <v>2210707</v>
      </c>
      <c r="AS70" s="747" t="s">
        <v>1466</v>
      </c>
      <c r="AT70" s="43">
        <v>1</v>
      </c>
      <c r="AU70" s="85">
        <v>1</v>
      </c>
      <c r="AV70" s="85">
        <v>1</v>
      </c>
      <c r="AW70" s="413">
        <v>0.25</v>
      </c>
      <c r="AX70" s="85">
        <v>1</v>
      </c>
      <c r="AY70" s="413">
        <v>0.25</v>
      </c>
      <c r="AZ70" s="85">
        <v>1</v>
      </c>
      <c r="BA70" s="415">
        <v>0.25</v>
      </c>
      <c r="BB70" s="125">
        <v>1</v>
      </c>
      <c r="BC70" s="422">
        <v>0.25</v>
      </c>
      <c r="BD70" s="318">
        <v>1</v>
      </c>
      <c r="BE70" s="313">
        <v>1</v>
      </c>
      <c r="BF70" s="313">
        <v>1</v>
      </c>
      <c r="BG70" s="343">
        <v>0</v>
      </c>
      <c r="BH70" s="333">
        <f t="shared" si="1"/>
        <v>1</v>
      </c>
      <c r="BI70" s="453">
        <f t="shared" si="2"/>
        <v>1</v>
      </c>
      <c r="BJ70" s="334">
        <f t="shared" si="3"/>
        <v>1</v>
      </c>
      <c r="BK70" s="453">
        <f t="shared" si="4"/>
        <v>1</v>
      </c>
      <c r="BL70" s="334">
        <f t="shared" si="5"/>
        <v>1</v>
      </c>
      <c r="BM70" s="453">
        <f t="shared" si="6"/>
        <v>1</v>
      </c>
      <c r="BN70" s="334">
        <f t="shared" si="7"/>
        <v>0</v>
      </c>
      <c r="BO70" s="453">
        <f t="shared" si="8"/>
        <v>0</v>
      </c>
      <c r="BP70" s="657">
        <f t="shared" si="9"/>
        <v>0.75</v>
      </c>
      <c r="BQ70" s="652">
        <f t="shared" si="10"/>
        <v>0.75</v>
      </c>
      <c r="BR70" s="642">
        <f t="shared" si="11"/>
        <v>0.75</v>
      </c>
      <c r="BS70" s="54">
        <v>90000</v>
      </c>
      <c r="BT70" s="60">
        <v>50000</v>
      </c>
      <c r="BU70" s="60">
        <v>0</v>
      </c>
      <c r="BV70" s="125">
        <f t="shared" si="12"/>
        <v>0.55555555555555558</v>
      </c>
      <c r="BW70" s="378" t="str">
        <f t="shared" si="13"/>
        <v xml:space="preserve"> -</v>
      </c>
      <c r="BX70" s="55">
        <v>215797</v>
      </c>
      <c r="BY70" s="60">
        <v>122000</v>
      </c>
      <c r="BZ70" s="60">
        <v>0</v>
      </c>
      <c r="CA70" s="125">
        <f t="shared" si="14"/>
        <v>0.56534613548844515</v>
      </c>
      <c r="CB70" s="378" t="str">
        <f t="shared" si="15"/>
        <v xml:space="preserve"> -</v>
      </c>
      <c r="CC70" s="54">
        <v>80000</v>
      </c>
      <c r="CD70" s="60">
        <v>80000</v>
      </c>
      <c r="CE70" s="60">
        <v>0</v>
      </c>
      <c r="CF70" s="125">
        <f t="shared" si="16"/>
        <v>1</v>
      </c>
      <c r="CG70" s="378" t="str">
        <f t="shared" si="17"/>
        <v xml:space="preserve"> -</v>
      </c>
      <c r="CH70" s="55">
        <v>125400</v>
      </c>
      <c r="CI70" s="60">
        <v>0</v>
      </c>
      <c r="CJ70" s="60">
        <v>0</v>
      </c>
      <c r="CK70" s="125">
        <f t="shared" si="18"/>
        <v>0</v>
      </c>
      <c r="CL70" s="378" t="str">
        <f t="shared" si="19"/>
        <v xml:space="preserve"> -</v>
      </c>
      <c r="CM70" s="517">
        <f t="shared" si="20"/>
        <v>511197</v>
      </c>
      <c r="CN70" s="518">
        <f t="shared" si="21"/>
        <v>252000</v>
      </c>
      <c r="CO70" s="518">
        <f t="shared" si="22"/>
        <v>0</v>
      </c>
      <c r="CP70" s="504">
        <f t="shared" si="23"/>
        <v>0.49296063944037233</v>
      </c>
      <c r="CQ70" s="378" t="str">
        <f t="shared" si="24"/>
        <v xml:space="preserve"> -</v>
      </c>
      <c r="CR70" s="591" t="s">
        <v>1464</v>
      </c>
      <c r="CS70" s="99" t="s">
        <v>1395</v>
      </c>
      <c r="CT70" s="102" t="s">
        <v>1965</v>
      </c>
    </row>
    <row r="71" spans="2:98" ht="30" customHeight="1">
      <c r="B71" s="994"/>
      <c r="C71" s="991"/>
      <c r="D71" s="1015"/>
      <c r="E71" s="947"/>
      <c r="F71" s="978"/>
      <c r="G71" s="837"/>
      <c r="H71" s="840"/>
      <c r="I71" s="1012"/>
      <c r="J71" s="840"/>
      <c r="K71" s="1012"/>
      <c r="L71" s="840"/>
      <c r="M71" s="840"/>
      <c r="N71" s="825"/>
      <c r="O71" s="840"/>
      <c r="P71" s="840"/>
      <c r="Q71" s="825"/>
      <c r="R71" s="840"/>
      <c r="S71" s="840"/>
      <c r="T71" s="825"/>
      <c r="U71" s="971"/>
      <c r="V71" s="1032"/>
      <c r="W71" s="825"/>
      <c r="X71" s="837"/>
      <c r="Y71" s="825"/>
      <c r="Z71" s="840"/>
      <c r="AA71" s="825"/>
      <c r="AB71" s="1023"/>
      <c r="AC71" s="1026"/>
      <c r="AD71" s="1020"/>
      <c r="AE71" s="790"/>
      <c r="AF71" s="798"/>
      <c r="AG71" s="790"/>
      <c r="AH71" s="798"/>
      <c r="AI71" s="790"/>
      <c r="AJ71" s="798"/>
      <c r="AK71" s="790"/>
      <c r="AL71" s="798"/>
      <c r="AM71" s="790"/>
      <c r="AN71" s="798"/>
      <c r="AO71" s="950"/>
      <c r="AP71" s="939"/>
      <c r="AQ71" s="119" t="s">
        <v>311</v>
      </c>
      <c r="AR71" s="366">
        <v>2210707</v>
      </c>
      <c r="AS71" s="119" t="s">
        <v>1467</v>
      </c>
      <c r="AT71" s="40">
        <v>4</v>
      </c>
      <c r="AU71" s="60">
        <v>4</v>
      </c>
      <c r="AV71" s="60">
        <v>1</v>
      </c>
      <c r="AW71" s="413">
        <f t="shared" si="25"/>
        <v>0.25</v>
      </c>
      <c r="AX71" s="60">
        <v>1</v>
      </c>
      <c r="AY71" s="413">
        <f t="shared" si="26"/>
        <v>0.25</v>
      </c>
      <c r="AZ71" s="60">
        <v>1</v>
      </c>
      <c r="BA71" s="415">
        <f t="shared" si="27"/>
        <v>0.25</v>
      </c>
      <c r="BB71" s="47">
        <v>1</v>
      </c>
      <c r="BC71" s="422">
        <f t="shared" si="28"/>
        <v>0.25</v>
      </c>
      <c r="BD71" s="54">
        <v>1</v>
      </c>
      <c r="BE71" s="55">
        <v>1</v>
      </c>
      <c r="BF71" s="55">
        <v>4</v>
      </c>
      <c r="BG71" s="342">
        <v>0</v>
      </c>
      <c r="BH71" s="333">
        <f t="shared" si="1"/>
        <v>1</v>
      </c>
      <c r="BI71" s="453">
        <f t="shared" si="2"/>
        <v>1</v>
      </c>
      <c r="BJ71" s="334">
        <f t="shared" si="3"/>
        <v>1</v>
      </c>
      <c r="BK71" s="453">
        <f t="shared" si="4"/>
        <v>1</v>
      </c>
      <c r="BL71" s="334">
        <f t="shared" si="5"/>
        <v>4</v>
      </c>
      <c r="BM71" s="453">
        <f t="shared" si="6"/>
        <v>1</v>
      </c>
      <c r="BN71" s="334">
        <f t="shared" si="7"/>
        <v>0</v>
      </c>
      <c r="BO71" s="453">
        <f t="shared" si="8"/>
        <v>0</v>
      </c>
      <c r="BP71" s="657">
        <f>+SUM(BD71:BG71)/AU71</f>
        <v>1.5</v>
      </c>
      <c r="BQ71" s="652">
        <f t="shared" si="10"/>
        <v>1</v>
      </c>
      <c r="BR71" s="642">
        <f t="shared" si="11"/>
        <v>1</v>
      </c>
      <c r="BS71" s="54">
        <v>66000</v>
      </c>
      <c r="BT71" s="60">
        <v>66000</v>
      </c>
      <c r="BU71" s="60">
        <v>0</v>
      </c>
      <c r="BV71" s="125">
        <f t="shared" si="12"/>
        <v>1</v>
      </c>
      <c r="BW71" s="378" t="str">
        <f t="shared" si="13"/>
        <v xml:space="preserve"> -</v>
      </c>
      <c r="BX71" s="55">
        <v>266753</v>
      </c>
      <c r="BY71" s="60">
        <v>266753</v>
      </c>
      <c r="BZ71" s="60">
        <v>0</v>
      </c>
      <c r="CA71" s="125">
        <f t="shared" si="14"/>
        <v>1</v>
      </c>
      <c r="CB71" s="378" t="str">
        <f t="shared" si="15"/>
        <v xml:space="preserve"> -</v>
      </c>
      <c r="CC71" s="54">
        <v>289750</v>
      </c>
      <c r="CD71" s="60">
        <v>289738</v>
      </c>
      <c r="CE71" s="60">
        <v>100309</v>
      </c>
      <c r="CF71" s="125">
        <f t="shared" si="16"/>
        <v>0.99995858498705781</v>
      </c>
      <c r="CG71" s="378">
        <f t="shared" si="17"/>
        <v>0.34620588255596435</v>
      </c>
      <c r="CH71" s="55">
        <v>125400</v>
      </c>
      <c r="CI71" s="60">
        <v>0</v>
      </c>
      <c r="CJ71" s="60">
        <v>0</v>
      </c>
      <c r="CK71" s="125">
        <f t="shared" si="18"/>
        <v>0</v>
      </c>
      <c r="CL71" s="378" t="str">
        <f t="shared" si="19"/>
        <v xml:space="preserve"> -</v>
      </c>
      <c r="CM71" s="517">
        <f t="shared" si="20"/>
        <v>747903</v>
      </c>
      <c r="CN71" s="518">
        <f t="shared" si="21"/>
        <v>622491</v>
      </c>
      <c r="CO71" s="518">
        <f t="shared" si="22"/>
        <v>100309</v>
      </c>
      <c r="CP71" s="504">
        <f t="shared" si="23"/>
        <v>0.83231515316825844</v>
      </c>
      <c r="CQ71" s="378">
        <f t="shared" si="24"/>
        <v>0.16114128557681959</v>
      </c>
      <c r="CR71" s="591" t="s">
        <v>1464</v>
      </c>
      <c r="CS71" s="99" t="s">
        <v>1395</v>
      </c>
      <c r="CT71" s="102" t="s">
        <v>1965</v>
      </c>
    </row>
    <row r="72" spans="2:98" ht="30" customHeight="1">
      <c r="B72" s="994"/>
      <c r="C72" s="991"/>
      <c r="D72" s="1015"/>
      <c r="E72" s="947"/>
      <c r="F72" s="978"/>
      <c r="G72" s="837"/>
      <c r="H72" s="840"/>
      <c r="I72" s="1012"/>
      <c r="J72" s="840"/>
      <c r="K72" s="1012"/>
      <c r="L72" s="840"/>
      <c r="M72" s="840"/>
      <c r="N72" s="825"/>
      <c r="O72" s="840"/>
      <c r="P72" s="840"/>
      <c r="Q72" s="825"/>
      <c r="R72" s="840"/>
      <c r="S72" s="840"/>
      <c r="T72" s="825"/>
      <c r="U72" s="971"/>
      <c r="V72" s="1032"/>
      <c r="W72" s="825"/>
      <c r="X72" s="837"/>
      <c r="Y72" s="825"/>
      <c r="Z72" s="840"/>
      <c r="AA72" s="825"/>
      <c r="AB72" s="1023"/>
      <c r="AC72" s="1026"/>
      <c r="AD72" s="1020"/>
      <c r="AE72" s="790"/>
      <c r="AF72" s="798"/>
      <c r="AG72" s="790"/>
      <c r="AH72" s="798"/>
      <c r="AI72" s="790"/>
      <c r="AJ72" s="798"/>
      <c r="AK72" s="790"/>
      <c r="AL72" s="798"/>
      <c r="AM72" s="790"/>
      <c r="AN72" s="798"/>
      <c r="AO72" s="950"/>
      <c r="AP72" s="939"/>
      <c r="AQ72" s="119" t="s">
        <v>372</v>
      </c>
      <c r="AR72" s="366">
        <v>2210707</v>
      </c>
      <c r="AS72" s="119" t="s">
        <v>1468</v>
      </c>
      <c r="AT72" s="40">
        <v>4</v>
      </c>
      <c r="AU72" s="60">
        <v>8</v>
      </c>
      <c r="AV72" s="60">
        <v>1</v>
      </c>
      <c r="AW72" s="413">
        <f t="shared" si="25"/>
        <v>0.125</v>
      </c>
      <c r="AX72" s="60">
        <v>2</v>
      </c>
      <c r="AY72" s="413">
        <f t="shared" si="26"/>
        <v>0.25</v>
      </c>
      <c r="AZ72" s="60">
        <v>2</v>
      </c>
      <c r="BA72" s="415">
        <f t="shared" si="27"/>
        <v>0.25</v>
      </c>
      <c r="BB72" s="47">
        <v>3</v>
      </c>
      <c r="BC72" s="422">
        <f t="shared" si="28"/>
        <v>0.375</v>
      </c>
      <c r="BD72" s="54">
        <v>0</v>
      </c>
      <c r="BE72" s="55">
        <v>3</v>
      </c>
      <c r="BF72" s="55">
        <v>1</v>
      </c>
      <c r="BG72" s="342">
        <v>0</v>
      </c>
      <c r="BH72" s="333">
        <f t="shared" si="1"/>
        <v>0</v>
      </c>
      <c r="BI72" s="453">
        <f t="shared" si="2"/>
        <v>0</v>
      </c>
      <c r="BJ72" s="334">
        <f t="shared" si="3"/>
        <v>1.5</v>
      </c>
      <c r="BK72" s="453">
        <f t="shared" si="4"/>
        <v>1</v>
      </c>
      <c r="BL72" s="334">
        <f t="shared" si="5"/>
        <v>0.5</v>
      </c>
      <c r="BM72" s="453">
        <f t="shared" si="6"/>
        <v>0.5</v>
      </c>
      <c r="BN72" s="334">
        <f t="shared" si="7"/>
        <v>0</v>
      </c>
      <c r="BO72" s="453">
        <f t="shared" si="8"/>
        <v>0</v>
      </c>
      <c r="BP72" s="657">
        <f>+SUM(BD72:BG72)/AU72</f>
        <v>0.5</v>
      </c>
      <c r="BQ72" s="652">
        <f t="shared" si="10"/>
        <v>0.5</v>
      </c>
      <c r="BR72" s="642">
        <f t="shared" si="11"/>
        <v>0.5</v>
      </c>
      <c r="BS72" s="54">
        <v>10000</v>
      </c>
      <c r="BT72" s="60">
        <v>0</v>
      </c>
      <c r="BU72" s="60">
        <v>0</v>
      </c>
      <c r="BV72" s="125">
        <f t="shared" si="12"/>
        <v>0</v>
      </c>
      <c r="BW72" s="378" t="str">
        <f t="shared" si="13"/>
        <v xml:space="preserve"> -</v>
      </c>
      <c r="BX72" s="55">
        <v>3000</v>
      </c>
      <c r="BY72" s="60">
        <v>2995</v>
      </c>
      <c r="BZ72" s="60">
        <v>0</v>
      </c>
      <c r="CA72" s="125">
        <f t="shared" si="14"/>
        <v>0.99833333333333329</v>
      </c>
      <c r="CB72" s="378" t="str">
        <f t="shared" si="15"/>
        <v xml:space="preserve"> -</v>
      </c>
      <c r="CC72" s="54">
        <v>5000</v>
      </c>
      <c r="CD72" s="60">
        <v>5000</v>
      </c>
      <c r="CE72" s="60">
        <v>0</v>
      </c>
      <c r="CF72" s="125">
        <f t="shared" si="16"/>
        <v>1</v>
      </c>
      <c r="CG72" s="378" t="str">
        <f t="shared" si="17"/>
        <v xml:space="preserve"> -</v>
      </c>
      <c r="CH72" s="55">
        <v>22823</v>
      </c>
      <c r="CI72" s="60">
        <v>0</v>
      </c>
      <c r="CJ72" s="60">
        <v>0</v>
      </c>
      <c r="CK72" s="125">
        <f t="shared" si="18"/>
        <v>0</v>
      </c>
      <c r="CL72" s="378" t="str">
        <f t="shared" si="19"/>
        <v xml:space="preserve"> -</v>
      </c>
      <c r="CM72" s="517">
        <f t="shared" si="20"/>
        <v>40823</v>
      </c>
      <c r="CN72" s="518">
        <f t="shared" si="21"/>
        <v>7995</v>
      </c>
      <c r="CO72" s="518">
        <f t="shared" si="22"/>
        <v>0</v>
      </c>
      <c r="CP72" s="504">
        <f t="shared" si="23"/>
        <v>0.19584547926414031</v>
      </c>
      <c r="CQ72" s="378" t="str">
        <f t="shared" si="24"/>
        <v xml:space="preserve"> -</v>
      </c>
      <c r="CR72" s="591" t="s">
        <v>1464</v>
      </c>
      <c r="CS72" s="99" t="s">
        <v>1395</v>
      </c>
      <c r="CT72" s="102" t="s">
        <v>1965</v>
      </c>
    </row>
    <row r="73" spans="2:98" ht="30" customHeight="1">
      <c r="B73" s="994"/>
      <c r="C73" s="991"/>
      <c r="D73" s="1015"/>
      <c r="E73" s="947"/>
      <c r="F73" s="978"/>
      <c r="G73" s="837"/>
      <c r="H73" s="840"/>
      <c r="I73" s="1012"/>
      <c r="J73" s="840"/>
      <c r="K73" s="1012"/>
      <c r="L73" s="840"/>
      <c r="M73" s="840"/>
      <c r="N73" s="825"/>
      <c r="O73" s="840"/>
      <c r="P73" s="840"/>
      <c r="Q73" s="825"/>
      <c r="R73" s="840"/>
      <c r="S73" s="840"/>
      <c r="T73" s="825"/>
      <c r="U73" s="971"/>
      <c r="V73" s="1032"/>
      <c r="W73" s="825"/>
      <c r="X73" s="837"/>
      <c r="Y73" s="825"/>
      <c r="Z73" s="840"/>
      <c r="AA73" s="825"/>
      <c r="AB73" s="1023"/>
      <c r="AC73" s="1026"/>
      <c r="AD73" s="1020"/>
      <c r="AE73" s="790"/>
      <c r="AF73" s="798"/>
      <c r="AG73" s="790"/>
      <c r="AH73" s="798"/>
      <c r="AI73" s="790"/>
      <c r="AJ73" s="798"/>
      <c r="AK73" s="790"/>
      <c r="AL73" s="798"/>
      <c r="AM73" s="790"/>
      <c r="AN73" s="798"/>
      <c r="AO73" s="950"/>
      <c r="AP73" s="939"/>
      <c r="AQ73" s="119" t="s">
        <v>312</v>
      </c>
      <c r="AR73" s="366" t="s">
        <v>1983</v>
      </c>
      <c r="AS73" s="119" t="s">
        <v>1469</v>
      </c>
      <c r="AT73" s="40">
        <v>0</v>
      </c>
      <c r="AU73" s="60">
        <v>4</v>
      </c>
      <c r="AV73" s="60">
        <v>1</v>
      </c>
      <c r="AW73" s="413">
        <f t="shared" si="25"/>
        <v>0.25</v>
      </c>
      <c r="AX73" s="60">
        <v>1</v>
      </c>
      <c r="AY73" s="413">
        <f t="shared" si="26"/>
        <v>0.25</v>
      </c>
      <c r="AZ73" s="60">
        <v>1</v>
      </c>
      <c r="BA73" s="415">
        <f t="shared" si="27"/>
        <v>0.25</v>
      </c>
      <c r="BB73" s="47">
        <v>1</v>
      </c>
      <c r="BC73" s="422">
        <f t="shared" si="28"/>
        <v>0.25</v>
      </c>
      <c r="BD73" s="54">
        <v>1</v>
      </c>
      <c r="BE73" s="55">
        <v>1</v>
      </c>
      <c r="BF73" s="55">
        <v>1</v>
      </c>
      <c r="BG73" s="342">
        <v>0</v>
      </c>
      <c r="BH73" s="333">
        <f t="shared" si="1"/>
        <v>1</v>
      </c>
      <c r="BI73" s="453">
        <f t="shared" si="2"/>
        <v>1</v>
      </c>
      <c r="BJ73" s="334">
        <f t="shared" si="3"/>
        <v>1</v>
      </c>
      <c r="BK73" s="453">
        <f t="shared" si="4"/>
        <v>1</v>
      </c>
      <c r="BL73" s="334">
        <f t="shared" si="5"/>
        <v>1</v>
      </c>
      <c r="BM73" s="453">
        <f t="shared" si="6"/>
        <v>1</v>
      </c>
      <c r="BN73" s="334">
        <f t="shared" si="7"/>
        <v>0</v>
      </c>
      <c r="BO73" s="453">
        <f t="shared" si="8"/>
        <v>0</v>
      </c>
      <c r="BP73" s="657">
        <f>+SUM(BD73:BG73)/AU73</f>
        <v>0.75</v>
      </c>
      <c r="BQ73" s="652">
        <f t="shared" si="10"/>
        <v>0.75</v>
      </c>
      <c r="BR73" s="642">
        <f t="shared" si="11"/>
        <v>0.75</v>
      </c>
      <c r="BS73" s="54">
        <v>267337</v>
      </c>
      <c r="BT73" s="60">
        <v>267337</v>
      </c>
      <c r="BU73" s="60">
        <v>0</v>
      </c>
      <c r="BV73" s="125">
        <f t="shared" si="12"/>
        <v>1</v>
      </c>
      <c r="BW73" s="378" t="str">
        <f t="shared" si="13"/>
        <v xml:space="preserve"> -</v>
      </c>
      <c r="BX73" s="55">
        <v>1224442</v>
      </c>
      <c r="BY73" s="60">
        <v>1031128</v>
      </c>
      <c r="BZ73" s="60">
        <v>0</v>
      </c>
      <c r="CA73" s="125">
        <f t="shared" si="14"/>
        <v>0.84212073744611826</v>
      </c>
      <c r="CB73" s="378" t="str">
        <f t="shared" si="15"/>
        <v xml:space="preserve"> -</v>
      </c>
      <c r="CC73" s="54">
        <v>909973</v>
      </c>
      <c r="CD73" s="60">
        <v>279969</v>
      </c>
      <c r="CE73" s="60">
        <v>0</v>
      </c>
      <c r="CF73" s="125">
        <f t="shared" si="16"/>
        <v>0.30766737035054886</v>
      </c>
      <c r="CG73" s="378" t="str">
        <f t="shared" si="17"/>
        <v xml:space="preserve"> -</v>
      </c>
      <c r="CH73" s="55">
        <v>188100</v>
      </c>
      <c r="CI73" s="60">
        <v>0</v>
      </c>
      <c r="CJ73" s="60">
        <v>0</v>
      </c>
      <c r="CK73" s="125">
        <f t="shared" si="18"/>
        <v>0</v>
      </c>
      <c r="CL73" s="378" t="str">
        <f t="shared" si="19"/>
        <v xml:space="preserve"> -</v>
      </c>
      <c r="CM73" s="517">
        <f t="shared" si="20"/>
        <v>2589852</v>
      </c>
      <c r="CN73" s="518">
        <f t="shared" si="21"/>
        <v>1578434</v>
      </c>
      <c r="CO73" s="518">
        <f t="shared" si="22"/>
        <v>0</v>
      </c>
      <c r="CP73" s="504">
        <f t="shared" si="23"/>
        <v>0.60946880362275524</v>
      </c>
      <c r="CQ73" s="378" t="str">
        <f t="shared" si="24"/>
        <v xml:space="preserve"> -</v>
      </c>
      <c r="CR73" s="591" t="s">
        <v>1464</v>
      </c>
      <c r="CS73" s="99" t="s">
        <v>1395</v>
      </c>
      <c r="CT73" s="102" t="s">
        <v>1965</v>
      </c>
    </row>
    <row r="74" spans="2:98" ht="60" customHeight="1">
      <c r="B74" s="994"/>
      <c r="C74" s="991"/>
      <c r="D74" s="1015"/>
      <c r="E74" s="947"/>
      <c r="F74" s="978"/>
      <c r="G74" s="837"/>
      <c r="H74" s="840"/>
      <c r="I74" s="1012"/>
      <c r="J74" s="840"/>
      <c r="K74" s="1012"/>
      <c r="L74" s="840"/>
      <c r="M74" s="840"/>
      <c r="N74" s="825"/>
      <c r="O74" s="840"/>
      <c r="P74" s="840"/>
      <c r="Q74" s="825"/>
      <c r="R74" s="840"/>
      <c r="S74" s="840"/>
      <c r="T74" s="825"/>
      <c r="U74" s="971"/>
      <c r="V74" s="1032"/>
      <c r="W74" s="825"/>
      <c r="X74" s="837"/>
      <c r="Y74" s="825"/>
      <c r="Z74" s="840"/>
      <c r="AA74" s="825"/>
      <c r="AB74" s="1023"/>
      <c r="AC74" s="1026"/>
      <c r="AD74" s="1069"/>
      <c r="AE74" s="790"/>
      <c r="AF74" s="787"/>
      <c r="AG74" s="777"/>
      <c r="AH74" s="787"/>
      <c r="AI74" s="777"/>
      <c r="AJ74" s="787"/>
      <c r="AK74" s="777"/>
      <c r="AL74" s="798"/>
      <c r="AM74" s="790"/>
      <c r="AN74" s="798"/>
      <c r="AO74" s="950"/>
      <c r="AP74" s="939"/>
      <c r="AQ74" s="254" t="s">
        <v>313</v>
      </c>
      <c r="AR74" s="276" t="s">
        <v>1983</v>
      </c>
      <c r="AS74" s="119" t="s">
        <v>1470</v>
      </c>
      <c r="AT74" s="43">
        <v>0</v>
      </c>
      <c r="AU74" s="85">
        <v>1</v>
      </c>
      <c r="AV74" s="85">
        <v>1</v>
      </c>
      <c r="AW74" s="413">
        <v>0.25</v>
      </c>
      <c r="AX74" s="85">
        <v>1</v>
      </c>
      <c r="AY74" s="413">
        <v>0.25</v>
      </c>
      <c r="AZ74" s="85">
        <v>1</v>
      </c>
      <c r="BA74" s="415">
        <v>0.25</v>
      </c>
      <c r="BB74" s="125">
        <v>1</v>
      </c>
      <c r="BC74" s="422">
        <v>0.25</v>
      </c>
      <c r="BD74" s="318">
        <v>0.5</v>
      </c>
      <c r="BE74" s="313">
        <v>1</v>
      </c>
      <c r="BF74" s="313">
        <v>1</v>
      </c>
      <c r="BG74" s="343">
        <v>0</v>
      </c>
      <c r="BH74" s="333">
        <f t="shared" si="1"/>
        <v>0.5</v>
      </c>
      <c r="BI74" s="453">
        <f t="shared" si="2"/>
        <v>0.5</v>
      </c>
      <c r="BJ74" s="334">
        <f t="shared" si="3"/>
        <v>1</v>
      </c>
      <c r="BK74" s="453">
        <f t="shared" si="4"/>
        <v>1</v>
      </c>
      <c r="BL74" s="334">
        <f t="shared" si="5"/>
        <v>1</v>
      </c>
      <c r="BM74" s="453">
        <f t="shared" si="6"/>
        <v>1</v>
      </c>
      <c r="BN74" s="334">
        <f t="shared" si="7"/>
        <v>0</v>
      </c>
      <c r="BO74" s="453">
        <f t="shared" si="8"/>
        <v>0</v>
      </c>
      <c r="BP74" s="657">
        <f t="shared" si="9"/>
        <v>0.625</v>
      </c>
      <c r="BQ74" s="652">
        <f t="shared" si="10"/>
        <v>0.625</v>
      </c>
      <c r="BR74" s="642">
        <f t="shared" si="11"/>
        <v>0.625</v>
      </c>
      <c r="BS74" s="54">
        <v>232166</v>
      </c>
      <c r="BT74" s="60">
        <v>232166</v>
      </c>
      <c r="BU74" s="60">
        <v>0</v>
      </c>
      <c r="BV74" s="125">
        <f t="shared" si="12"/>
        <v>1</v>
      </c>
      <c r="BW74" s="378" t="str">
        <f t="shared" si="13"/>
        <v xml:space="preserve"> -</v>
      </c>
      <c r="BX74" s="55">
        <v>85900</v>
      </c>
      <c r="BY74" s="60">
        <v>85900</v>
      </c>
      <c r="BZ74" s="60">
        <v>0</v>
      </c>
      <c r="CA74" s="125">
        <f t="shared" si="14"/>
        <v>1</v>
      </c>
      <c r="CB74" s="378" t="str">
        <f t="shared" si="15"/>
        <v xml:space="preserve"> -</v>
      </c>
      <c r="CC74" s="54">
        <v>87000</v>
      </c>
      <c r="CD74" s="60">
        <v>69980</v>
      </c>
      <c r="CE74" s="60">
        <v>0</v>
      </c>
      <c r="CF74" s="125">
        <f t="shared" si="16"/>
        <v>0.80436781609195407</v>
      </c>
      <c r="CG74" s="378" t="str">
        <f t="shared" si="17"/>
        <v xml:space="preserve"> -</v>
      </c>
      <c r="CH74" s="55">
        <v>0</v>
      </c>
      <c r="CI74" s="60">
        <v>0</v>
      </c>
      <c r="CJ74" s="60">
        <v>0</v>
      </c>
      <c r="CK74" s="125" t="str">
        <f t="shared" si="18"/>
        <v xml:space="preserve"> -</v>
      </c>
      <c r="CL74" s="378" t="str">
        <f t="shared" si="19"/>
        <v xml:space="preserve"> -</v>
      </c>
      <c r="CM74" s="517">
        <f t="shared" si="20"/>
        <v>405066</v>
      </c>
      <c r="CN74" s="518">
        <f t="shared" si="21"/>
        <v>388046</v>
      </c>
      <c r="CO74" s="518">
        <f t="shared" si="22"/>
        <v>0</v>
      </c>
      <c r="CP74" s="504">
        <f t="shared" si="23"/>
        <v>0.95798215599433179</v>
      </c>
      <c r="CQ74" s="378" t="str">
        <f t="shared" si="24"/>
        <v xml:space="preserve"> -</v>
      </c>
      <c r="CR74" s="591" t="s">
        <v>1464</v>
      </c>
      <c r="CS74" s="99" t="s">
        <v>1395</v>
      </c>
      <c r="CT74" s="102" t="s">
        <v>1965</v>
      </c>
    </row>
    <row r="75" spans="2:98" ht="30" customHeight="1">
      <c r="B75" s="994"/>
      <c r="C75" s="991"/>
      <c r="D75" s="1015"/>
      <c r="E75" s="947"/>
      <c r="F75" s="1028" t="s">
        <v>416</v>
      </c>
      <c r="G75" s="837">
        <v>10.3</v>
      </c>
      <c r="H75" s="840">
        <v>10</v>
      </c>
      <c r="I75" s="1012">
        <f>+H75-G75</f>
        <v>-0.30000000000000071</v>
      </c>
      <c r="J75" s="840">
        <v>10</v>
      </c>
      <c r="K75" s="1012">
        <f>+J75-G75</f>
        <v>-0.30000000000000071</v>
      </c>
      <c r="L75" s="840"/>
      <c r="M75" s="840">
        <v>10</v>
      </c>
      <c r="N75" s="825">
        <f>+M75-J75</f>
        <v>0</v>
      </c>
      <c r="O75" s="840"/>
      <c r="P75" s="840">
        <v>10</v>
      </c>
      <c r="Q75" s="825">
        <f>+P75-M75</f>
        <v>0</v>
      </c>
      <c r="R75" s="840"/>
      <c r="S75" s="840">
        <v>10</v>
      </c>
      <c r="T75" s="825">
        <f>+S75-P75</f>
        <v>0</v>
      </c>
      <c r="U75" s="971"/>
      <c r="V75" s="1032">
        <v>9.1999999999999993</v>
      </c>
      <c r="W75" s="1012">
        <f>+V75</f>
        <v>9.1999999999999993</v>
      </c>
      <c r="X75" s="837">
        <v>6.3</v>
      </c>
      <c r="Y75" s="825"/>
      <c r="Z75" s="840"/>
      <c r="AA75" s="825"/>
      <c r="AB75" s="1023"/>
      <c r="AC75" s="1026">
        <f>+AB75</f>
        <v>0</v>
      </c>
      <c r="AD75" s="796"/>
      <c r="AE75" s="790">
        <f>+AD75</f>
        <v>0</v>
      </c>
      <c r="AF75" s="798"/>
      <c r="AG75" s="790">
        <f>+AF75</f>
        <v>0</v>
      </c>
      <c r="AH75" s="798"/>
      <c r="AI75" s="790">
        <f>+AH75</f>
        <v>0</v>
      </c>
      <c r="AJ75" s="798"/>
      <c r="AK75" s="790">
        <f>+AJ75</f>
        <v>0</v>
      </c>
      <c r="AL75" s="798"/>
      <c r="AM75" s="790">
        <f>+AL75</f>
        <v>0</v>
      </c>
      <c r="AN75" s="798"/>
      <c r="AO75" s="950"/>
      <c r="AP75" s="939"/>
      <c r="AQ75" s="254" t="s">
        <v>314</v>
      </c>
      <c r="AR75" s="276">
        <v>2210707</v>
      </c>
      <c r="AS75" s="747" t="s">
        <v>1471</v>
      </c>
      <c r="AT75" s="40">
        <v>0</v>
      </c>
      <c r="AU75" s="60">
        <v>1</v>
      </c>
      <c r="AV75" s="60">
        <v>0</v>
      </c>
      <c r="AW75" s="413">
        <v>0</v>
      </c>
      <c r="AX75" s="60">
        <v>1</v>
      </c>
      <c r="AY75" s="413">
        <v>0.33</v>
      </c>
      <c r="AZ75" s="60">
        <v>1</v>
      </c>
      <c r="BA75" s="415">
        <v>0.33</v>
      </c>
      <c r="BB75" s="47">
        <v>1</v>
      </c>
      <c r="BC75" s="422">
        <v>0.34</v>
      </c>
      <c r="BD75" s="54">
        <v>0</v>
      </c>
      <c r="BE75" s="55">
        <v>0</v>
      </c>
      <c r="BF75" s="55">
        <v>0</v>
      </c>
      <c r="BG75" s="342">
        <v>0</v>
      </c>
      <c r="BH75" s="333" t="str">
        <f t="shared" si="1"/>
        <v xml:space="preserve"> -</v>
      </c>
      <c r="BI75" s="453" t="str">
        <f t="shared" si="2"/>
        <v xml:space="preserve"> -</v>
      </c>
      <c r="BJ75" s="334">
        <f t="shared" si="3"/>
        <v>0</v>
      </c>
      <c r="BK75" s="453">
        <f t="shared" si="4"/>
        <v>0</v>
      </c>
      <c r="BL75" s="334">
        <f t="shared" si="5"/>
        <v>0</v>
      </c>
      <c r="BM75" s="453">
        <f t="shared" si="6"/>
        <v>0</v>
      </c>
      <c r="BN75" s="334">
        <f t="shared" si="7"/>
        <v>0</v>
      </c>
      <c r="BO75" s="453">
        <f t="shared" si="8"/>
        <v>0</v>
      </c>
      <c r="BP75" s="657">
        <f>+AVERAGE(BE75:BG75)/AU75</f>
        <v>0</v>
      </c>
      <c r="BQ75" s="652">
        <f t="shared" si="10"/>
        <v>0</v>
      </c>
      <c r="BR75" s="642">
        <f t="shared" si="11"/>
        <v>0</v>
      </c>
      <c r="BS75" s="54">
        <v>200000</v>
      </c>
      <c r="BT75" s="60">
        <v>0</v>
      </c>
      <c r="BU75" s="60">
        <v>0</v>
      </c>
      <c r="BV75" s="125">
        <f t="shared" si="12"/>
        <v>0</v>
      </c>
      <c r="BW75" s="378" t="str">
        <f t="shared" si="13"/>
        <v xml:space="preserve"> -</v>
      </c>
      <c r="BX75" s="55">
        <v>176040</v>
      </c>
      <c r="BY75" s="60">
        <v>0</v>
      </c>
      <c r="BZ75" s="60">
        <v>0</v>
      </c>
      <c r="CA75" s="125">
        <f t="shared" si="14"/>
        <v>0</v>
      </c>
      <c r="CB75" s="378" t="str">
        <f t="shared" si="15"/>
        <v xml:space="preserve"> -</v>
      </c>
      <c r="CC75" s="54">
        <v>0</v>
      </c>
      <c r="CD75" s="60">
        <v>0</v>
      </c>
      <c r="CE75" s="60">
        <v>0</v>
      </c>
      <c r="CF75" s="125" t="str">
        <f t="shared" si="16"/>
        <v xml:space="preserve"> -</v>
      </c>
      <c r="CG75" s="378" t="str">
        <f t="shared" si="17"/>
        <v xml:space="preserve"> -</v>
      </c>
      <c r="CH75" s="55">
        <v>209000</v>
      </c>
      <c r="CI75" s="60">
        <v>0</v>
      </c>
      <c r="CJ75" s="60">
        <v>0</v>
      </c>
      <c r="CK75" s="125">
        <f t="shared" si="18"/>
        <v>0</v>
      </c>
      <c r="CL75" s="378" t="str">
        <f t="shared" si="19"/>
        <v xml:space="preserve"> -</v>
      </c>
      <c r="CM75" s="517">
        <f t="shared" si="20"/>
        <v>585040</v>
      </c>
      <c r="CN75" s="518">
        <f t="shared" si="21"/>
        <v>0</v>
      </c>
      <c r="CO75" s="518">
        <f t="shared" si="22"/>
        <v>0</v>
      </c>
      <c r="CP75" s="504">
        <f t="shared" si="23"/>
        <v>0</v>
      </c>
      <c r="CQ75" s="378" t="str">
        <f t="shared" si="24"/>
        <v xml:space="preserve"> -</v>
      </c>
      <c r="CR75" s="591" t="s">
        <v>1464</v>
      </c>
      <c r="CS75" s="99" t="s">
        <v>1395</v>
      </c>
      <c r="CT75" s="102" t="s">
        <v>1965</v>
      </c>
    </row>
    <row r="76" spans="2:98" ht="30" customHeight="1">
      <c r="B76" s="994"/>
      <c r="C76" s="991"/>
      <c r="D76" s="1015"/>
      <c r="E76" s="947"/>
      <c r="F76" s="1028"/>
      <c r="G76" s="837"/>
      <c r="H76" s="840"/>
      <c r="I76" s="1012"/>
      <c r="J76" s="840"/>
      <c r="K76" s="1012"/>
      <c r="L76" s="840"/>
      <c r="M76" s="840"/>
      <c r="N76" s="825"/>
      <c r="O76" s="840"/>
      <c r="P76" s="840"/>
      <c r="Q76" s="825"/>
      <c r="R76" s="840"/>
      <c r="S76" s="840"/>
      <c r="T76" s="825"/>
      <c r="U76" s="971"/>
      <c r="V76" s="1032"/>
      <c r="W76" s="1012"/>
      <c r="X76" s="837"/>
      <c r="Y76" s="825"/>
      <c r="Z76" s="840"/>
      <c r="AA76" s="825"/>
      <c r="AB76" s="1023"/>
      <c r="AC76" s="1026"/>
      <c r="AD76" s="796"/>
      <c r="AE76" s="790"/>
      <c r="AF76" s="798"/>
      <c r="AG76" s="790"/>
      <c r="AH76" s="798"/>
      <c r="AI76" s="790"/>
      <c r="AJ76" s="798"/>
      <c r="AK76" s="790"/>
      <c r="AL76" s="798"/>
      <c r="AM76" s="790"/>
      <c r="AN76" s="798"/>
      <c r="AO76" s="950"/>
      <c r="AP76" s="939"/>
      <c r="AQ76" s="119" t="s">
        <v>315</v>
      </c>
      <c r="AR76" s="366">
        <v>2210707</v>
      </c>
      <c r="AS76" s="119" t="s">
        <v>1472</v>
      </c>
      <c r="AT76" s="40">
        <v>1</v>
      </c>
      <c r="AU76" s="60">
        <v>1</v>
      </c>
      <c r="AV76" s="60">
        <v>0</v>
      </c>
      <c r="AW76" s="413">
        <f t="shared" si="25"/>
        <v>0</v>
      </c>
      <c r="AX76" s="60">
        <v>1</v>
      </c>
      <c r="AY76" s="413">
        <f t="shared" si="26"/>
        <v>1</v>
      </c>
      <c r="AZ76" s="60">
        <v>0</v>
      </c>
      <c r="BA76" s="415">
        <f t="shared" si="27"/>
        <v>0</v>
      </c>
      <c r="BB76" s="47">
        <v>0</v>
      </c>
      <c r="BC76" s="422">
        <f t="shared" si="28"/>
        <v>0</v>
      </c>
      <c r="BD76" s="54">
        <v>0</v>
      </c>
      <c r="BE76" s="55">
        <v>0.5</v>
      </c>
      <c r="BF76" s="55">
        <v>0.9</v>
      </c>
      <c r="BG76" s="342">
        <v>0</v>
      </c>
      <c r="BH76" s="333" t="str">
        <f t="shared" ref="BH76:BH139" si="31">IF(AV76=0," -",BD76/AV76)</f>
        <v xml:space="preserve"> -</v>
      </c>
      <c r="BI76" s="453" t="str">
        <f t="shared" ref="BI76:BI139" si="32">IF(AV76=0," -",IF(BH76&gt;100%,100%,BH76))</f>
        <v xml:space="preserve"> -</v>
      </c>
      <c r="BJ76" s="334">
        <f t="shared" ref="BJ76:BJ139" si="33">IF(AX76=0," -",BE76/AX76)</f>
        <v>0.5</v>
      </c>
      <c r="BK76" s="453">
        <f t="shared" ref="BK76:BK139" si="34">IF(AX76=0," -",IF(BJ76&gt;100%,100%,BJ76))</f>
        <v>0.5</v>
      </c>
      <c r="BL76" s="334" t="str">
        <f t="shared" ref="BL76:BL139" si="35">IF(AZ76=0," -",BF76/AZ76)</f>
        <v xml:space="preserve"> -</v>
      </c>
      <c r="BM76" s="453" t="str">
        <f t="shared" ref="BM76:BM139" si="36">IF(AZ76=0," -",IF(BL76&gt;100%,100%,BL76))</f>
        <v xml:space="preserve"> -</v>
      </c>
      <c r="BN76" s="334" t="str">
        <f t="shared" ref="BN76:BN139" si="37">IF(BB76=0," -",BG76/BB76)</f>
        <v xml:space="preserve"> -</v>
      </c>
      <c r="BO76" s="453" t="str">
        <f t="shared" ref="BO76:BO139" si="38">IF(BB76=0," -",IF(BN76&gt;100%,100%,BN76))</f>
        <v xml:space="preserve"> -</v>
      </c>
      <c r="BP76" s="657">
        <f>+SUM(BD76:BG76)/AU76</f>
        <v>1.4</v>
      </c>
      <c r="BQ76" s="652">
        <f t="shared" ref="BQ76:BQ139" si="39">+IF(BP76&gt;100%,100%,BP76)</f>
        <v>1</v>
      </c>
      <c r="BR76" s="642">
        <f t="shared" ref="BR76:BR139" si="40">+BQ76</f>
        <v>1</v>
      </c>
      <c r="BS76" s="54">
        <v>8000</v>
      </c>
      <c r="BT76" s="60">
        <v>0</v>
      </c>
      <c r="BU76" s="60">
        <v>0</v>
      </c>
      <c r="BV76" s="125">
        <f t="shared" si="12"/>
        <v>0</v>
      </c>
      <c r="BW76" s="378" t="str">
        <f t="shared" si="13"/>
        <v xml:space="preserve"> -</v>
      </c>
      <c r="BX76" s="55">
        <v>10000</v>
      </c>
      <c r="BY76" s="60">
        <v>4000</v>
      </c>
      <c r="BZ76" s="60">
        <v>0</v>
      </c>
      <c r="CA76" s="125">
        <f t="shared" si="14"/>
        <v>0.4</v>
      </c>
      <c r="CB76" s="378" t="str">
        <f t="shared" si="15"/>
        <v xml:space="preserve"> -</v>
      </c>
      <c r="CC76" s="54">
        <v>20000</v>
      </c>
      <c r="CD76" s="60">
        <v>17400</v>
      </c>
      <c r="CE76" s="60">
        <v>0</v>
      </c>
      <c r="CF76" s="125">
        <f t="shared" si="16"/>
        <v>0.87</v>
      </c>
      <c r="CG76" s="378" t="str">
        <f t="shared" si="17"/>
        <v xml:space="preserve"> -</v>
      </c>
      <c r="CH76" s="55">
        <v>0</v>
      </c>
      <c r="CI76" s="60">
        <v>0</v>
      </c>
      <c r="CJ76" s="60">
        <v>0</v>
      </c>
      <c r="CK76" s="125" t="str">
        <f t="shared" si="18"/>
        <v xml:space="preserve"> -</v>
      </c>
      <c r="CL76" s="378" t="str">
        <f t="shared" si="19"/>
        <v xml:space="preserve"> -</v>
      </c>
      <c r="CM76" s="517">
        <f t="shared" si="20"/>
        <v>38000</v>
      </c>
      <c r="CN76" s="518">
        <f t="shared" si="21"/>
        <v>21400</v>
      </c>
      <c r="CO76" s="518">
        <f t="shared" si="22"/>
        <v>0</v>
      </c>
      <c r="CP76" s="504">
        <f t="shared" si="23"/>
        <v>0.56315789473684208</v>
      </c>
      <c r="CQ76" s="378" t="str">
        <f t="shared" si="24"/>
        <v xml:space="preserve"> -</v>
      </c>
      <c r="CR76" s="591" t="s">
        <v>1464</v>
      </c>
      <c r="CS76" s="99" t="s">
        <v>1395</v>
      </c>
      <c r="CT76" s="102" t="s">
        <v>1965</v>
      </c>
    </row>
    <row r="77" spans="2:98" ht="30" customHeight="1">
      <c r="B77" s="994"/>
      <c r="C77" s="991"/>
      <c r="D77" s="1015"/>
      <c r="E77" s="947"/>
      <c r="F77" s="1028"/>
      <c r="G77" s="837"/>
      <c r="H77" s="840"/>
      <c r="I77" s="1012"/>
      <c r="J77" s="840"/>
      <c r="K77" s="1012"/>
      <c r="L77" s="840"/>
      <c r="M77" s="840"/>
      <c r="N77" s="825"/>
      <c r="O77" s="840"/>
      <c r="P77" s="840"/>
      <c r="Q77" s="825"/>
      <c r="R77" s="840"/>
      <c r="S77" s="840"/>
      <c r="T77" s="825"/>
      <c r="U77" s="971"/>
      <c r="V77" s="1032"/>
      <c r="W77" s="1012"/>
      <c r="X77" s="837"/>
      <c r="Y77" s="825"/>
      <c r="Z77" s="840"/>
      <c r="AA77" s="825"/>
      <c r="AB77" s="1023"/>
      <c r="AC77" s="1026"/>
      <c r="AD77" s="796"/>
      <c r="AE77" s="790"/>
      <c r="AF77" s="798"/>
      <c r="AG77" s="790"/>
      <c r="AH77" s="798"/>
      <c r="AI77" s="790"/>
      <c r="AJ77" s="798"/>
      <c r="AK77" s="790"/>
      <c r="AL77" s="798"/>
      <c r="AM77" s="790"/>
      <c r="AN77" s="798"/>
      <c r="AO77" s="950"/>
      <c r="AP77" s="939"/>
      <c r="AQ77" s="254" t="s">
        <v>316</v>
      </c>
      <c r="AR77" s="276">
        <v>2210869</v>
      </c>
      <c r="AS77" s="119" t="s">
        <v>1473</v>
      </c>
      <c r="AT77" s="40">
        <v>1</v>
      </c>
      <c r="AU77" s="60">
        <v>1</v>
      </c>
      <c r="AV77" s="60">
        <v>1</v>
      </c>
      <c r="AW77" s="413">
        <v>0.25</v>
      </c>
      <c r="AX77" s="60">
        <v>1</v>
      </c>
      <c r="AY77" s="413">
        <v>0.25</v>
      </c>
      <c r="AZ77" s="60">
        <v>1</v>
      </c>
      <c r="BA77" s="415">
        <v>0.25</v>
      </c>
      <c r="BB77" s="47">
        <v>1</v>
      </c>
      <c r="BC77" s="422">
        <v>0.25</v>
      </c>
      <c r="BD77" s="54">
        <v>0</v>
      </c>
      <c r="BE77" s="55">
        <v>1</v>
      </c>
      <c r="BF77" s="55">
        <v>1</v>
      </c>
      <c r="BG77" s="342">
        <v>0</v>
      </c>
      <c r="BH77" s="333">
        <f t="shared" si="31"/>
        <v>0</v>
      </c>
      <c r="BI77" s="453">
        <f t="shared" si="32"/>
        <v>0</v>
      </c>
      <c r="BJ77" s="334">
        <f t="shared" si="33"/>
        <v>1</v>
      </c>
      <c r="BK77" s="453">
        <f t="shared" si="34"/>
        <v>1</v>
      </c>
      <c r="BL77" s="334">
        <f t="shared" si="35"/>
        <v>1</v>
      </c>
      <c r="BM77" s="453">
        <f t="shared" si="36"/>
        <v>1</v>
      </c>
      <c r="BN77" s="334">
        <f t="shared" si="37"/>
        <v>0</v>
      </c>
      <c r="BO77" s="453">
        <f t="shared" si="38"/>
        <v>0</v>
      </c>
      <c r="BP77" s="657">
        <f t="shared" ref="BP77:BP139" si="41">+AVERAGE(BD77:BG77)/AU77</f>
        <v>0.5</v>
      </c>
      <c r="BQ77" s="652">
        <f t="shared" si="39"/>
        <v>0.5</v>
      </c>
      <c r="BR77" s="642">
        <f t="shared" si="40"/>
        <v>0.5</v>
      </c>
      <c r="BS77" s="54">
        <v>20000</v>
      </c>
      <c r="BT77" s="60">
        <v>0</v>
      </c>
      <c r="BU77" s="60">
        <v>0</v>
      </c>
      <c r="BV77" s="125">
        <f t="shared" ref="BV77:BV140" si="42">IF(BS77=0," -",BT77/BS77)</f>
        <v>0</v>
      </c>
      <c r="BW77" s="378" t="str">
        <f t="shared" ref="BW77:BW140" si="43">IF(BU77=0," -",IF(BT77=0,100%,BU77/BT77))</f>
        <v xml:space="preserve"> -</v>
      </c>
      <c r="BX77" s="55">
        <v>30000</v>
      </c>
      <c r="BY77" s="60">
        <v>30000</v>
      </c>
      <c r="BZ77" s="60">
        <v>0</v>
      </c>
      <c r="CA77" s="125">
        <f t="shared" ref="CA77:CA140" si="44">IF(BX77=0," -",BY77/BX77)</f>
        <v>1</v>
      </c>
      <c r="CB77" s="378" t="str">
        <f t="shared" ref="CB77:CB140" si="45">IF(BZ77=0," -",IF(BY77=0,100%,BZ77/BY77))</f>
        <v xml:space="preserve"> -</v>
      </c>
      <c r="CC77" s="54">
        <v>20000</v>
      </c>
      <c r="CD77" s="60">
        <v>20000</v>
      </c>
      <c r="CE77" s="60">
        <v>0</v>
      </c>
      <c r="CF77" s="125">
        <f t="shared" ref="CF77:CF140" si="46">IF(CC77=0," -",CD77/CC77)</f>
        <v>1</v>
      </c>
      <c r="CG77" s="378" t="str">
        <f t="shared" ref="CG77:CG140" si="47">IF(CE77=0," -",IF(CD77=0,100%,CE77/CD77))</f>
        <v xml:space="preserve"> -</v>
      </c>
      <c r="CH77" s="55">
        <v>22823</v>
      </c>
      <c r="CI77" s="60">
        <v>0</v>
      </c>
      <c r="CJ77" s="60">
        <v>0</v>
      </c>
      <c r="CK77" s="125">
        <f t="shared" ref="CK77:CK140" si="48">IF(CH77=0," -",CI77/CH77)</f>
        <v>0</v>
      </c>
      <c r="CL77" s="378" t="str">
        <f t="shared" ref="CL77:CL140" si="49">IF(CJ77=0," -",IF(CI77=0,100%,CJ77/CI77))</f>
        <v xml:space="preserve"> -</v>
      </c>
      <c r="CM77" s="517">
        <f t="shared" ref="CM77:CM140" si="50">+BS77+BX77+CC77+CH77</f>
        <v>92823</v>
      </c>
      <c r="CN77" s="518">
        <f t="shared" ref="CN77:CN140" si="51">+BT77+BY77+CD77+CI77</f>
        <v>50000</v>
      </c>
      <c r="CO77" s="518">
        <f t="shared" ref="CO77:CO140" si="52">+BU77+BZ77+CE77+CJ77</f>
        <v>0</v>
      </c>
      <c r="CP77" s="504">
        <f t="shared" ref="CP77:CP140" si="53">IF(CM77=0," -",CN77/CM77)</f>
        <v>0.53865959945272179</v>
      </c>
      <c r="CQ77" s="378" t="str">
        <f t="shared" ref="CQ77:CQ140" si="54">IF(CO77=0," -",IF(CN77=0,100%,CO77/CN77))</f>
        <v xml:space="preserve"> -</v>
      </c>
      <c r="CR77" s="591" t="s">
        <v>1464</v>
      </c>
      <c r="CS77" s="99" t="s">
        <v>1395</v>
      </c>
      <c r="CT77" s="102" t="s">
        <v>1965</v>
      </c>
    </row>
    <row r="78" spans="2:98" ht="30" customHeight="1">
      <c r="B78" s="994"/>
      <c r="C78" s="991"/>
      <c r="D78" s="1015"/>
      <c r="E78" s="947"/>
      <c r="F78" s="1028"/>
      <c r="G78" s="837"/>
      <c r="H78" s="840"/>
      <c r="I78" s="1012"/>
      <c r="J78" s="840"/>
      <c r="K78" s="1012"/>
      <c r="L78" s="840"/>
      <c r="M78" s="840"/>
      <c r="N78" s="825"/>
      <c r="O78" s="840"/>
      <c r="P78" s="840"/>
      <c r="Q78" s="825"/>
      <c r="R78" s="840"/>
      <c r="S78" s="840"/>
      <c r="T78" s="825"/>
      <c r="U78" s="971"/>
      <c r="V78" s="1032"/>
      <c r="W78" s="1012"/>
      <c r="X78" s="837"/>
      <c r="Y78" s="825"/>
      <c r="Z78" s="840"/>
      <c r="AA78" s="825"/>
      <c r="AB78" s="1023"/>
      <c r="AC78" s="1026"/>
      <c r="AD78" s="796"/>
      <c r="AE78" s="790"/>
      <c r="AF78" s="798"/>
      <c r="AG78" s="790"/>
      <c r="AH78" s="798"/>
      <c r="AI78" s="790"/>
      <c r="AJ78" s="798"/>
      <c r="AK78" s="790"/>
      <c r="AL78" s="798"/>
      <c r="AM78" s="790"/>
      <c r="AN78" s="798"/>
      <c r="AO78" s="950"/>
      <c r="AP78" s="939"/>
      <c r="AQ78" s="254" t="s">
        <v>317</v>
      </c>
      <c r="AR78" s="281">
        <v>2210994</v>
      </c>
      <c r="AS78" s="119" t="s">
        <v>1474</v>
      </c>
      <c r="AT78" s="40">
        <v>0</v>
      </c>
      <c r="AU78" s="60">
        <v>1</v>
      </c>
      <c r="AV78" s="60">
        <v>0</v>
      </c>
      <c r="AW78" s="413">
        <v>0</v>
      </c>
      <c r="AX78" s="60">
        <v>1</v>
      </c>
      <c r="AY78" s="413">
        <v>0.33</v>
      </c>
      <c r="AZ78" s="60">
        <v>1</v>
      </c>
      <c r="BA78" s="415">
        <v>0.33</v>
      </c>
      <c r="BB78" s="47">
        <v>1</v>
      </c>
      <c r="BC78" s="422">
        <v>0.34</v>
      </c>
      <c r="BD78" s="54">
        <v>0</v>
      </c>
      <c r="BE78" s="55">
        <v>1</v>
      </c>
      <c r="BF78" s="55">
        <v>0.1</v>
      </c>
      <c r="BG78" s="342">
        <v>0</v>
      </c>
      <c r="BH78" s="333" t="str">
        <f t="shared" si="31"/>
        <v xml:space="preserve"> -</v>
      </c>
      <c r="BI78" s="453" t="str">
        <f t="shared" si="32"/>
        <v xml:space="preserve"> -</v>
      </c>
      <c r="BJ78" s="334">
        <f t="shared" si="33"/>
        <v>1</v>
      </c>
      <c r="BK78" s="453">
        <f t="shared" si="34"/>
        <v>1</v>
      </c>
      <c r="BL78" s="334">
        <f t="shared" si="35"/>
        <v>0.1</v>
      </c>
      <c r="BM78" s="453">
        <f t="shared" si="36"/>
        <v>0.1</v>
      </c>
      <c r="BN78" s="334">
        <f t="shared" si="37"/>
        <v>0</v>
      </c>
      <c r="BO78" s="453">
        <f t="shared" si="38"/>
        <v>0</v>
      </c>
      <c r="BP78" s="657">
        <f>+AVERAGE(BE78:BG78)/AU78</f>
        <v>0.3666666666666667</v>
      </c>
      <c r="BQ78" s="652">
        <f t="shared" si="39"/>
        <v>0.3666666666666667</v>
      </c>
      <c r="BR78" s="642">
        <f t="shared" si="40"/>
        <v>0.3666666666666667</v>
      </c>
      <c r="BS78" s="54">
        <v>6700</v>
      </c>
      <c r="BT78" s="60">
        <v>0</v>
      </c>
      <c r="BU78" s="60">
        <v>0</v>
      </c>
      <c r="BV78" s="125">
        <f t="shared" si="42"/>
        <v>0</v>
      </c>
      <c r="BW78" s="378" t="str">
        <f t="shared" si="43"/>
        <v xml:space="preserve"> -</v>
      </c>
      <c r="BX78" s="55">
        <v>1081086</v>
      </c>
      <c r="BY78" s="60">
        <v>1081086</v>
      </c>
      <c r="BZ78" s="60">
        <v>0</v>
      </c>
      <c r="CA78" s="125">
        <f t="shared" si="44"/>
        <v>1</v>
      </c>
      <c r="CB78" s="378" t="str">
        <f t="shared" si="45"/>
        <v xml:space="preserve"> -</v>
      </c>
      <c r="CC78" s="54">
        <v>779855</v>
      </c>
      <c r="CD78" s="60">
        <v>0</v>
      </c>
      <c r="CE78" s="60">
        <v>0</v>
      </c>
      <c r="CF78" s="125">
        <f t="shared" si="46"/>
        <v>0</v>
      </c>
      <c r="CG78" s="378" t="str">
        <f t="shared" si="47"/>
        <v xml:space="preserve"> -</v>
      </c>
      <c r="CH78" s="55">
        <v>68470</v>
      </c>
      <c r="CI78" s="60">
        <v>0</v>
      </c>
      <c r="CJ78" s="60">
        <v>0</v>
      </c>
      <c r="CK78" s="125">
        <f t="shared" si="48"/>
        <v>0</v>
      </c>
      <c r="CL78" s="378" t="str">
        <f t="shared" si="49"/>
        <v xml:space="preserve"> -</v>
      </c>
      <c r="CM78" s="517">
        <f t="shared" si="50"/>
        <v>1936111</v>
      </c>
      <c r="CN78" s="518">
        <f t="shared" si="51"/>
        <v>1081086</v>
      </c>
      <c r="CO78" s="518">
        <f t="shared" si="52"/>
        <v>0</v>
      </c>
      <c r="CP78" s="504">
        <f t="shared" si="53"/>
        <v>0.55838017551679631</v>
      </c>
      <c r="CQ78" s="378" t="str">
        <f t="shared" si="54"/>
        <v xml:space="preserve"> -</v>
      </c>
      <c r="CR78" s="591" t="s">
        <v>1431</v>
      </c>
      <c r="CS78" s="99" t="s">
        <v>1395</v>
      </c>
      <c r="CT78" s="102" t="s">
        <v>1975</v>
      </c>
    </row>
    <row r="79" spans="2:98" ht="30" customHeight="1">
      <c r="B79" s="994"/>
      <c r="C79" s="991"/>
      <c r="D79" s="1015"/>
      <c r="E79" s="947"/>
      <c r="F79" s="1028"/>
      <c r="G79" s="837"/>
      <c r="H79" s="840"/>
      <c r="I79" s="1012"/>
      <c r="J79" s="840"/>
      <c r="K79" s="1012"/>
      <c r="L79" s="840"/>
      <c r="M79" s="840"/>
      <c r="N79" s="825"/>
      <c r="O79" s="840"/>
      <c r="P79" s="840"/>
      <c r="Q79" s="825"/>
      <c r="R79" s="840"/>
      <c r="S79" s="840"/>
      <c r="T79" s="825"/>
      <c r="U79" s="971"/>
      <c r="V79" s="1032"/>
      <c r="W79" s="1012"/>
      <c r="X79" s="837"/>
      <c r="Y79" s="825"/>
      <c r="Z79" s="840"/>
      <c r="AA79" s="825"/>
      <c r="AB79" s="1023"/>
      <c r="AC79" s="1026"/>
      <c r="AD79" s="796"/>
      <c r="AE79" s="790"/>
      <c r="AF79" s="798"/>
      <c r="AG79" s="790"/>
      <c r="AH79" s="798"/>
      <c r="AI79" s="790"/>
      <c r="AJ79" s="798"/>
      <c r="AK79" s="790"/>
      <c r="AL79" s="798"/>
      <c r="AM79" s="790"/>
      <c r="AN79" s="798"/>
      <c r="AO79" s="950"/>
      <c r="AP79" s="939"/>
      <c r="AQ79" s="254" t="s">
        <v>318</v>
      </c>
      <c r="AR79" s="281">
        <v>2210994</v>
      </c>
      <c r="AS79" s="747" t="s">
        <v>1475</v>
      </c>
      <c r="AT79" s="40">
        <v>0</v>
      </c>
      <c r="AU79" s="60">
        <v>5</v>
      </c>
      <c r="AV79" s="60">
        <v>5</v>
      </c>
      <c r="AW79" s="413">
        <v>0.25</v>
      </c>
      <c r="AX79" s="60">
        <v>5</v>
      </c>
      <c r="AY79" s="413">
        <v>0.25</v>
      </c>
      <c r="AZ79" s="60">
        <v>5</v>
      </c>
      <c r="BA79" s="415">
        <v>0.25</v>
      </c>
      <c r="BB79" s="47">
        <v>5</v>
      </c>
      <c r="BC79" s="422">
        <v>0.25</v>
      </c>
      <c r="BD79" s="54">
        <v>3</v>
      </c>
      <c r="BE79" s="55">
        <v>5</v>
      </c>
      <c r="BF79" s="55">
        <v>6</v>
      </c>
      <c r="BG79" s="342">
        <v>0</v>
      </c>
      <c r="BH79" s="333">
        <f t="shared" si="31"/>
        <v>0.6</v>
      </c>
      <c r="BI79" s="453">
        <f t="shared" si="32"/>
        <v>0.6</v>
      </c>
      <c r="BJ79" s="334">
        <f t="shared" si="33"/>
        <v>1</v>
      </c>
      <c r="BK79" s="453">
        <f t="shared" si="34"/>
        <v>1</v>
      </c>
      <c r="BL79" s="334">
        <f t="shared" si="35"/>
        <v>1.2</v>
      </c>
      <c r="BM79" s="453">
        <f t="shared" si="36"/>
        <v>1</v>
      </c>
      <c r="BN79" s="334">
        <f t="shared" si="37"/>
        <v>0</v>
      </c>
      <c r="BO79" s="453">
        <f t="shared" si="38"/>
        <v>0</v>
      </c>
      <c r="BP79" s="657">
        <f t="shared" si="41"/>
        <v>0.7</v>
      </c>
      <c r="BQ79" s="652">
        <f t="shared" si="39"/>
        <v>0.7</v>
      </c>
      <c r="BR79" s="642">
        <f t="shared" si="40"/>
        <v>0.7</v>
      </c>
      <c r="BS79" s="54">
        <v>6400</v>
      </c>
      <c r="BT79" s="60">
        <v>1988</v>
      </c>
      <c r="BU79" s="60">
        <v>0</v>
      </c>
      <c r="BV79" s="125">
        <f t="shared" si="42"/>
        <v>0.31062499999999998</v>
      </c>
      <c r="BW79" s="378" t="str">
        <f t="shared" si="43"/>
        <v xml:space="preserve"> -</v>
      </c>
      <c r="BX79" s="55">
        <v>10414</v>
      </c>
      <c r="BY79" s="60">
        <v>9386</v>
      </c>
      <c r="BZ79" s="60">
        <v>0</v>
      </c>
      <c r="CA79" s="125">
        <f t="shared" si="44"/>
        <v>0.90128672940272714</v>
      </c>
      <c r="CB79" s="378" t="str">
        <f t="shared" si="45"/>
        <v xml:space="preserve"> -</v>
      </c>
      <c r="CC79" s="54">
        <v>12728</v>
      </c>
      <c r="CD79" s="60">
        <v>11679</v>
      </c>
      <c r="CE79" s="60">
        <v>0</v>
      </c>
      <c r="CF79" s="125">
        <f t="shared" si="46"/>
        <v>0.917583280955374</v>
      </c>
      <c r="CG79" s="378" t="str">
        <f t="shared" si="47"/>
        <v xml:space="preserve"> -</v>
      </c>
      <c r="CH79" s="55">
        <v>148352</v>
      </c>
      <c r="CI79" s="60">
        <v>0</v>
      </c>
      <c r="CJ79" s="60">
        <v>0</v>
      </c>
      <c r="CK79" s="125">
        <f t="shared" si="48"/>
        <v>0</v>
      </c>
      <c r="CL79" s="378" t="str">
        <f t="shared" si="49"/>
        <v xml:space="preserve"> -</v>
      </c>
      <c r="CM79" s="517">
        <f t="shared" si="50"/>
        <v>177894</v>
      </c>
      <c r="CN79" s="518">
        <f t="shared" si="51"/>
        <v>23053</v>
      </c>
      <c r="CO79" s="518">
        <f t="shared" si="52"/>
        <v>0</v>
      </c>
      <c r="CP79" s="504">
        <f t="shared" si="53"/>
        <v>0.12958840657919884</v>
      </c>
      <c r="CQ79" s="378" t="str">
        <f t="shared" si="54"/>
        <v xml:space="preserve"> -</v>
      </c>
      <c r="CR79" s="591" t="s">
        <v>1431</v>
      </c>
      <c r="CS79" s="99" t="s">
        <v>1395</v>
      </c>
      <c r="CT79" s="102" t="s">
        <v>1975</v>
      </c>
    </row>
    <row r="80" spans="2:98" ht="30" customHeight="1">
      <c r="B80" s="994"/>
      <c r="C80" s="991"/>
      <c r="D80" s="1015"/>
      <c r="E80" s="947"/>
      <c r="F80" s="1028"/>
      <c r="G80" s="837"/>
      <c r="H80" s="840"/>
      <c r="I80" s="1012"/>
      <c r="J80" s="840"/>
      <c r="K80" s="1012"/>
      <c r="L80" s="840"/>
      <c r="M80" s="840"/>
      <c r="N80" s="825"/>
      <c r="O80" s="840"/>
      <c r="P80" s="840"/>
      <c r="Q80" s="825"/>
      <c r="R80" s="840"/>
      <c r="S80" s="840"/>
      <c r="T80" s="825"/>
      <c r="U80" s="971"/>
      <c r="V80" s="1032"/>
      <c r="W80" s="1012"/>
      <c r="X80" s="837"/>
      <c r="Y80" s="825"/>
      <c r="Z80" s="840"/>
      <c r="AA80" s="825"/>
      <c r="AB80" s="1023"/>
      <c r="AC80" s="1026"/>
      <c r="AD80" s="796"/>
      <c r="AE80" s="790"/>
      <c r="AF80" s="798"/>
      <c r="AG80" s="790"/>
      <c r="AH80" s="798"/>
      <c r="AI80" s="790"/>
      <c r="AJ80" s="798"/>
      <c r="AK80" s="790"/>
      <c r="AL80" s="798"/>
      <c r="AM80" s="790"/>
      <c r="AN80" s="798"/>
      <c r="AO80" s="950"/>
      <c r="AP80" s="939"/>
      <c r="AQ80" s="254" t="s">
        <v>319</v>
      </c>
      <c r="AR80" s="276">
        <v>2210994</v>
      </c>
      <c r="AS80" s="747" t="s">
        <v>1476</v>
      </c>
      <c r="AT80" s="43">
        <v>0</v>
      </c>
      <c r="AU80" s="85">
        <v>1</v>
      </c>
      <c r="AV80" s="85">
        <v>1</v>
      </c>
      <c r="AW80" s="413">
        <v>0.25</v>
      </c>
      <c r="AX80" s="85">
        <v>1</v>
      </c>
      <c r="AY80" s="413">
        <v>0.25</v>
      </c>
      <c r="AZ80" s="85">
        <v>1</v>
      </c>
      <c r="BA80" s="415">
        <v>0.25</v>
      </c>
      <c r="BB80" s="125">
        <v>1</v>
      </c>
      <c r="BC80" s="422">
        <v>0.25</v>
      </c>
      <c r="BD80" s="318">
        <v>1</v>
      </c>
      <c r="BE80" s="313">
        <v>1</v>
      </c>
      <c r="BF80" s="313">
        <v>1</v>
      </c>
      <c r="BG80" s="343">
        <v>0</v>
      </c>
      <c r="BH80" s="333">
        <f t="shared" si="31"/>
        <v>1</v>
      </c>
      <c r="BI80" s="453">
        <f t="shared" si="32"/>
        <v>1</v>
      </c>
      <c r="BJ80" s="334">
        <f t="shared" si="33"/>
        <v>1</v>
      </c>
      <c r="BK80" s="453">
        <f t="shared" si="34"/>
        <v>1</v>
      </c>
      <c r="BL80" s="334">
        <f t="shared" si="35"/>
        <v>1</v>
      </c>
      <c r="BM80" s="453">
        <f t="shared" si="36"/>
        <v>1</v>
      </c>
      <c r="BN80" s="334">
        <f t="shared" si="37"/>
        <v>0</v>
      </c>
      <c r="BO80" s="453">
        <f t="shared" si="38"/>
        <v>0</v>
      </c>
      <c r="BP80" s="657">
        <f t="shared" si="41"/>
        <v>0.75</v>
      </c>
      <c r="BQ80" s="652">
        <f t="shared" si="39"/>
        <v>0.75</v>
      </c>
      <c r="BR80" s="642">
        <f t="shared" si="40"/>
        <v>0.75</v>
      </c>
      <c r="BS80" s="54">
        <v>1742</v>
      </c>
      <c r="BT80" s="60">
        <v>1742</v>
      </c>
      <c r="BU80" s="60">
        <v>0</v>
      </c>
      <c r="BV80" s="125">
        <f t="shared" si="42"/>
        <v>1</v>
      </c>
      <c r="BW80" s="378" t="str">
        <f t="shared" si="43"/>
        <v xml:space="preserve"> -</v>
      </c>
      <c r="BX80" s="55">
        <v>10414</v>
      </c>
      <c r="BY80" s="60">
        <v>9386</v>
      </c>
      <c r="BZ80" s="60">
        <v>0</v>
      </c>
      <c r="CA80" s="125">
        <f t="shared" si="44"/>
        <v>0.90128672940272714</v>
      </c>
      <c r="CB80" s="378" t="str">
        <f t="shared" si="45"/>
        <v xml:space="preserve"> -</v>
      </c>
      <c r="CC80" s="54">
        <v>17387</v>
      </c>
      <c r="CD80" s="60">
        <v>15137</v>
      </c>
      <c r="CE80" s="60">
        <v>0</v>
      </c>
      <c r="CF80" s="125">
        <f t="shared" si="46"/>
        <v>0.87059297176051076</v>
      </c>
      <c r="CG80" s="378" t="str">
        <f t="shared" si="47"/>
        <v xml:space="preserve"> -</v>
      </c>
      <c r="CH80" s="55">
        <v>79881</v>
      </c>
      <c r="CI80" s="60">
        <v>0</v>
      </c>
      <c r="CJ80" s="60">
        <v>0</v>
      </c>
      <c r="CK80" s="125">
        <f t="shared" si="48"/>
        <v>0</v>
      </c>
      <c r="CL80" s="378" t="str">
        <f t="shared" si="49"/>
        <v xml:space="preserve"> -</v>
      </c>
      <c r="CM80" s="517">
        <f t="shared" si="50"/>
        <v>109424</v>
      </c>
      <c r="CN80" s="518">
        <f t="shared" si="51"/>
        <v>26265</v>
      </c>
      <c r="CO80" s="518">
        <f t="shared" si="52"/>
        <v>0</v>
      </c>
      <c r="CP80" s="504">
        <f t="shared" si="53"/>
        <v>0.24002960959204561</v>
      </c>
      <c r="CQ80" s="378" t="str">
        <f t="shared" si="54"/>
        <v xml:space="preserve"> -</v>
      </c>
      <c r="CR80" s="591" t="s">
        <v>1431</v>
      </c>
      <c r="CS80" s="99" t="s">
        <v>1395</v>
      </c>
      <c r="CT80" s="102" t="s">
        <v>1975</v>
      </c>
    </row>
    <row r="81" spans="2:98" ht="30" customHeight="1" thickBot="1">
      <c r="B81" s="994"/>
      <c r="C81" s="991"/>
      <c r="D81" s="1015"/>
      <c r="E81" s="947"/>
      <c r="F81" s="1028"/>
      <c r="G81" s="837"/>
      <c r="H81" s="840"/>
      <c r="I81" s="1012"/>
      <c r="J81" s="840"/>
      <c r="K81" s="1012"/>
      <c r="L81" s="840"/>
      <c r="M81" s="840"/>
      <c r="N81" s="825"/>
      <c r="O81" s="840"/>
      <c r="P81" s="840"/>
      <c r="Q81" s="825"/>
      <c r="R81" s="840"/>
      <c r="S81" s="840"/>
      <c r="T81" s="825"/>
      <c r="U81" s="971"/>
      <c r="V81" s="1032"/>
      <c r="W81" s="1012"/>
      <c r="X81" s="837"/>
      <c r="Y81" s="825"/>
      <c r="Z81" s="840"/>
      <c r="AA81" s="825"/>
      <c r="AB81" s="1023"/>
      <c r="AC81" s="1026"/>
      <c r="AD81" s="796"/>
      <c r="AE81" s="790"/>
      <c r="AF81" s="798"/>
      <c r="AG81" s="790"/>
      <c r="AH81" s="798"/>
      <c r="AI81" s="790"/>
      <c r="AJ81" s="798"/>
      <c r="AK81" s="790"/>
      <c r="AL81" s="798"/>
      <c r="AM81" s="790"/>
      <c r="AN81" s="798"/>
      <c r="AO81" s="953"/>
      <c r="AP81" s="942"/>
      <c r="AQ81" s="252" t="s">
        <v>320</v>
      </c>
      <c r="AR81" s="253">
        <v>2210994</v>
      </c>
      <c r="AS81" s="123" t="s">
        <v>1477</v>
      </c>
      <c r="AT81" s="45">
        <v>1</v>
      </c>
      <c r="AU81" s="92">
        <v>1</v>
      </c>
      <c r="AV81" s="92">
        <v>1</v>
      </c>
      <c r="AW81" s="423">
        <v>0.25</v>
      </c>
      <c r="AX81" s="92">
        <v>1</v>
      </c>
      <c r="AY81" s="423">
        <v>0.25</v>
      </c>
      <c r="AZ81" s="92">
        <v>1</v>
      </c>
      <c r="BA81" s="424">
        <v>0.25</v>
      </c>
      <c r="BB81" s="51">
        <v>1</v>
      </c>
      <c r="BC81" s="425">
        <v>0.25</v>
      </c>
      <c r="BD81" s="62">
        <v>1</v>
      </c>
      <c r="BE81" s="63">
        <v>1</v>
      </c>
      <c r="BF81" s="63">
        <v>1</v>
      </c>
      <c r="BG81" s="344">
        <v>0</v>
      </c>
      <c r="BH81" s="331">
        <f t="shared" si="31"/>
        <v>1</v>
      </c>
      <c r="BI81" s="457">
        <f t="shared" si="32"/>
        <v>1</v>
      </c>
      <c r="BJ81" s="332">
        <f t="shared" si="33"/>
        <v>1</v>
      </c>
      <c r="BK81" s="457">
        <f t="shared" si="34"/>
        <v>1</v>
      </c>
      <c r="BL81" s="332">
        <f t="shared" si="35"/>
        <v>1</v>
      </c>
      <c r="BM81" s="457">
        <f t="shared" si="36"/>
        <v>1</v>
      </c>
      <c r="BN81" s="332">
        <f t="shared" si="37"/>
        <v>0</v>
      </c>
      <c r="BO81" s="457">
        <f t="shared" si="38"/>
        <v>0</v>
      </c>
      <c r="BP81" s="658">
        <f t="shared" si="41"/>
        <v>0.75</v>
      </c>
      <c r="BQ81" s="653">
        <f t="shared" si="39"/>
        <v>0.75</v>
      </c>
      <c r="BR81" s="643">
        <f t="shared" si="40"/>
        <v>0.75</v>
      </c>
      <c r="BS81" s="62">
        <v>151884</v>
      </c>
      <c r="BT81" s="92">
        <v>127876</v>
      </c>
      <c r="BU81" s="92">
        <v>0</v>
      </c>
      <c r="BV81" s="148">
        <f t="shared" si="42"/>
        <v>0.84193200073740482</v>
      </c>
      <c r="BW81" s="385" t="str">
        <f t="shared" si="43"/>
        <v xml:space="preserve"> -</v>
      </c>
      <c r="BX81" s="63">
        <v>264786</v>
      </c>
      <c r="BY81" s="92">
        <v>109643</v>
      </c>
      <c r="BZ81" s="92">
        <v>0</v>
      </c>
      <c r="CA81" s="148">
        <f t="shared" si="44"/>
        <v>0.41408156020333403</v>
      </c>
      <c r="CB81" s="385" t="str">
        <f t="shared" si="45"/>
        <v xml:space="preserve"> -</v>
      </c>
      <c r="CC81" s="62">
        <v>278018</v>
      </c>
      <c r="CD81" s="92">
        <v>122573</v>
      </c>
      <c r="CE81" s="92">
        <v>0</v>
      </c>
      <c r="CF81" s="148">
        <f t="shared" si="46"/>
        <v>0.44088152565661215</v>
      </c>
      <c r="CG81" s="385" t="str">
        <f t="shared" si="47"/>
        <v xml:space="preserve"> -</v>
      </c>
      <c r="CH81" s="63">
        <v>168060</v>
      </c>
      <c r="CI81" s="92">
        <v>0</v>
      </c>
      <c r="CJ81" s="92">
        <v>0</v>
      </c>
      <c r="CK81" s="148">
        <f t="shared" si="48"/>
        <v>0</v>
      </c>
      <c r="CL81" s="385" t="str">
        <f t="shared" si="49"/>
        <v xml:space="preserve"> -</v>
      </c>
      <c r="CM81" s="523">
        <f t="shared" si="50"/>
        <v>862748</v>
      </c>
      <c r="CN81" s="524">
        <f t="shared" si="51"/>
        <v>360092</v>
      </c>
      <c r="CO81" s="524">
        <f t="shared" si="52"/>
        <v>0</v>
      </c>
      <c r="CP81" s="505">
        <f t="shared" si="53"/>
        <v>0.41737795972868091</v>
      </c>
      <c r="CQ81" s="385" t="str">
        <f t="shared" si="54"/>
        <v xml:space="preserve"> -</v>
      </c>
      <c r="CR81" s="592" t="s">
        <v>1431</v>
      </c>
      <c r="CS81" s="106" t="s">
        <v>1395</v>
      </c>
      <c r="CT81" s="107" t="s">
        <v>1975</v>
      </c>
    </row>
    <row r="82" spans="2:98" ht="30" customHeight="1">
      <c r="B82" s="994"/>
      <c r="C82" s="991"/>
      <c r="D82" s="1015"/>
      <c r="E82" s="947"/>
      <c r="F82" s="956" t="s">
        <v>417</v>
      </c>
      <c r="G82" s="858">
        <v>0.98</v>
      </c>
      <c r="H82" s="858">
        <v>1</v>
      </c>
      <c r="I82" s="845">
        <f>+H82-G82</f>
        <v>2.0000000000000018E-2</v>
      </c>
      <c r="J82" s="858">
        <v>1</v>
      </c>
      <c r="K82" s="845">
        <f>+J82</f>
        <v>1</v>
      </c>
      <c r="L82" s="858"/>
      <c r="M82" s="858">
        <v>1</v>
      </c>
      <c r="N82" s="845">
        <f>+M82</f>
        <v>1</v>
      </c>
      <c r="O82" s="858"/>
      <c r="P82" s="858">
        <v>1</v>
      </c>
      <c r="Q82" s="845">
        <f>+P82</f>
        <v>1</v>
      </c>
      <c r="R82" s="858"/>
      <c r="S82" s="858">
        <v>1</v>
      </c>
      <c r="T82" s="845">
        <f>+S82</f>
        <v>1</v>
      </c>
      <c r="U82" s="914"/>
      <c r="V82" s="1038">
        <v>0.997</v>
      </c>
      <c r="W82" s="845">
        <f>+V82</f>
        <v>0.997</v>
      </c>
      <c r="X82" s="883">
        <v>0.997</v>
      </c>
      <c r="Y82" s="845">
        <f>+X82</f>
        <v>0.997</v>
      </c>
      <c r="Z82" s="858"/>
      <c r="AA82" s="845">
        <f>+Z82</f>
        <v>0</v>
      </c>
      <c r="AB82" s="1065"/>
      <c r="AC82" s="1067">
        <f>+AB82</f>
        <v>0</v>
      </c>
      <c r="AD82" s="1020">
        <f>+IF(K82=0," -",W82/K82)</f>
        <v>0.997</v>
      </c>
      <c r="AE82" s="790">
        <f>+IF(K82=0," -",IF(AD82&gt;100%,100%,AD82))</f>
        <v>0.997</v>
      </c>
      <c r="AF82" s="798">
        <f>+IF(N82=0," -",Y82/N82)</f>
        <v>0.997</v>
      </c>
      <c r="AG82" s="790">
        <f>+IF(N82=0," -",IF(AF82&gt;100%,100%,AF82))</f>
        <v>0.997</v>
      </c>
      <c r="AH82" s="798">
        <f>+IF(Q82=0," -",AA82/Q82)</f>
        <v>0</v>
      </c>
      <c r="AI82" s="790">
        <f>+IF(Q82=0," -",IF(AH82&gt;100%,100%,AH82))</f>
        <v>0</v>
      </c>
      <c r="AJ82" s="798">
        <f>+IF(T82=0," -",AC82/T82)</f>
        <v>0</v>
      </c>
      <c r="AK82" s="790">
        <f>+IF(T82=0," -",IF(AJ82&gt;100%,100%,AJ82))</f>
        <v>0</v>
      </c>
      <c r="AL82" s="798">
        <f>+AVERAGE(W82,Y82,AA82,AC82)</f>
        <v>0.4985</v>
      </c>
      <c r="AM82" s="790">
        <f>+IF(AL82&gt;100%,100%,IF(AL82&lt;0%,0%,AL82))</f>
        <v>0.4985</v>
      </c>
      <c r="AN82" s="798"/>
      <c r="AO82" s="949">
        <f>+RESUMEN!J51</f>
        <v>0.72472962962962961</v>
      </c>
      <c r="AP82" s="938" t="s">
        <v>367</v>
      </c>
      <c r="AQ82" s="129" t="s">
        <v>321</v>
      </c>
      <c r="AR82" s="369">
        <v>0</v>
      </c>
      <c r="AS82" s="129" t="s">
        <v>1478</v>
      </c>
      <c r="AT82" s="41">
        <v>1</v>
      </c>
      <c r="AU82" s="59">
        <v>8</v>
      </c>
      <c r="AV82" s="59">
        <v>2</v>
      </c>
      <c r="AW82" s="419">
        <f t="shared" ref="AW82:AW140" si="55">+AV82/AU82</f>
        <v>0.25</v>
      </c>
      <c r="AX82" s="59">
        <v>2</v>
      </c>
      <c r="AY82" s="419">
        <f t="shared" ref="AY82:AY140" si="56">+AX82/AU82</f>
        <v>0.25</v>
      </c>
      <c r="AZ82" s="59">
        <v>2</v>
      </c>
      <c r="BA82" s="420">
        <f t="shared" ref="BA82:BA140" si="57">+AZ82/AU82</f>
        <v>0.25</v>
      </c>
      <c r="BB82" s="48">
        <v>2</v>
      </c>
      <c r="BC82" s="420">
        <f t="shared" ref="BC82:BC140" si="58">+BB82/AU82</f>
        <v>0.25</v>
      </c>
      <c r="BD82" s="52">
        <v>1</v>
      </c>
      <c r="BE82" s="53">
        <v>3</v>
      </c>
      <c r="BF82" s="53">
        <v>3</v>
      </c>
      <c r="BG82" s="341">
        <v>0</v>
      </c>
      <c r="BH82" s="329">
        <f t="shared" si="31"/>
        <v>0.5</v>
      </c>
      <c r="BI82" s="452">
        <f t="shared" si="32"/>
        <v>0.5</v>
      </c>
      <c r="BJ82" s="330">
        <f t="shared" si="33"/>
        <v>1.5</v>
      </c>
      <c r="BK82" s="452">
        <f t="shared" si="34"/>
        <v>1</v>
      </c>
      <c r="BL82" s="330">
        <f t="shared" si="35"/>
        <v>1.5</v>
      </c>
      <c r="BM82" s="452">
        <f t="shared" si="36"/>
        <v>1</v>
      </c>
      <c r="BN82" s="330">
        <f t="shared" si="37"/>
        <v>0</v>
      </c>
      <c r="BO82" s="452">
        <f t="shared" si="38"/>
        <v>0</v>
      </c>
      <c r="BP82" s="656">
        <f>+SUM(BD82:BG82)/AU82</f>
        <v>0.875</v>
      </c>
      <c r="BQ82" s="651">
        <f t="shared" si="39"/>
        <v>0.875</v>
      </c>
      <c r="BR82" s="641">
        <f t="shared" si="40"/>
        <v>0.875</v>
      </c>
      <c r="BS82" s="61">
        <v>20000</v>
      </c>
      <c r="BT82" s="59">
        <v>0</v>
      </c>
      <c r="BU82" s="59">
        <v>0</v>
      </c>
      <c r="BV82" s="145">
        <f t="shared" si="42"/>
        <v>0</v>
      </c>
      <c r="BW82" s="377" t="str">
        <f t="shared" si="43"/>
        <v xml:space="preserve"> -</v>
      </c>
      <c r="BX82" s="61">
        <v>10000</v>
      </c>
      <c r="BY82" s="59">
        <v>7334</v>
      </c>
      <c r="BZ82" s="59">
        <v>0</v>
      </c>
      <c r="CA82" s="145">
        <f t="shared" si="44"/>
        <v>0.73340000000000005</v>
      </c>
      <c r="CB82" s="377" t="str">
        <f t="shared" si="45"/>
        <v xml:space="preserve"> -</v>
      </c>
      <c r="CC82" s="58">
        <v>67450</v>
      </c>
      <c r="CD82" s="59">
        <v>45117</v>
      </c>
      <c r="CE82" s="59">
        <v>0</v>
      </c>
      <c r="CF82" s="145">
        <f t="shared" si="46"/>
        <v>0.66889547813194961</v>
      </c>
      <c r="CG82" s="377" t="str">
        <f t="shared" si="47"/>
        <v xml:space="preserve"> -</v>
      </c>
      <c r="CH82" s="61">
        <v>0</v>
      </c>
      <c r="CI82" s="59">
        <v>0</v>
      </c>
      <c r="CJ82" s="59">
        <v>0</v>
      </c>
      <c r="CK82" s="145" t="str">
        <f t="shared" si="48"/>
        <v xml:space="preserve"> -</v>
      </c>
      <c r="CL82" s="377" t="str">
        <f t="shared" si="49"/>
        <v xml:space="preserve"> -</v>
      </c>
      <c r="CM82" s="515">
        <f t="shared" si="50"/>
        <v>97450</v>
      </c>
      <c r="CN82" s="516">
        <f t="shared" si="51"/>
        <v>52451</v>
      </c>
      <c r="CO82" s="516">
        <f t="shared" si="52"/>
        <v>0</v>
      </c>
      <c r="CP82" s="506">
        <f t="shared" si="53"/>
        <v>0.5382349923037455</v>
      </c>
      <c r="CQ82" s="377" t="str">
        <f t="shared" si="54"/>
        <v xml:space="preserve"> -</v>
      </c>
      <c r="CR82" s="590" t="s">
        <v>1464</v>
      </c>
      <c r="CS82" s="98" t="s">
        <v>1395</v>
      </c>
      <c r="CT82" s="101" t="s">
        <v>1965</v>
      </c>
    </row>
    <row r="83" spans="2:98" ht="45.75" customHeight="1">
      <c r="B83" s="994"/>
      <c r="C83" s="991"/>
      <c r="D83" s="1015"/>
      <c r="E83" s="947"/>
      <c r="F83" s="956"/>
      <c r="G83" s="858"/>
      <c r="H83" s="858"/>
      <c r="I83" s="845"/>
      <c r="J83" s="858"/>
      <c r="K83" s="845"/>
      <c r="L83" s="858"/>
      <c r="M83" s="858"/>
      <c r="N83" s="845"/>
      <c r="O83" s="858"/>
      <c r="P83" s="858"/>
      <c r="Q83" s="845"/>
      <c r="R83" s="858"/>
      <c r="S83" s="858"/>
      <c r="T83" s="845"/>
      <c r="U83" s="914"/>
      <c r="V83" s="1038"/>
      <c r="W83" s="845"/>
      <c r="X83" s="883"/>
      <c r="Y83" s="845"/>
      <c r="Z83" s="858"/>
      <c r="AA83" s="845"/>
      <c r="AB83" s="1065"/>
      <c r="AC83" s="1067"/>
      <c r="AD83" s="1020"/>
      <c r="AE83" s="790"/>
      <c r="AF83" s="798"/>
      <c r="AG83" s="790"/>
      <c r="AH83" s="798"/>
      <c r="AI83" s="790"/>
      <c r="AJ83" s="798"/>
      <c r="AK83" s="790"/>
      <c r="AL83" s="798"/>
      <c r="AM83" s="790"/>
      <c r="AN83" s="798"/>
      <c r="AO83" s="950"/>
      <c r="AP83" s="939"/>
      <c r="AQ83" s="119" t="s">
        <v>322</v>
      </c>
      <c r="AR83" s="116">
        <v>2210255</v>
      </c>
      <c r="AS83" s="119" t="s">
        <v>1479</v>
      </c>
      <c r="AT83" s="40">
        <v>2400</v>
      </c>
      <c r="AU83" s="60">
        <v>4000</v>
      </c>
      <c r="AV83" s="60">
        <v>1000</v>
      </c>
      <c r="AW83" s="413">
        <f t="shared" si="55"/>
        <v>0.25</v>
      </c>
      <c r="AX83" s="60">
        <v>1000</v>
      </c>
      <c r="AY83" s="413">
        <f t="shared" si="56"/>
        <v>0.25</v>
      </c>
      <c r="AZ83" s="60">
        <v>1000</v>
      </c>
      <c r="BA83" s="415">
        <f t="shared" si="57"/>
        <v>0.25</v>
      </c>
      <c r="BB83" s="47">
        <v>1000</v>
      </c>
      <c r="BC83" s="415">
        <f t="shared" si="58"/>
        <v>0.25</v>
      </c>
      <c r="BD83" s="54">
        <v>1745</v>
      </c>
      <c r="BE83" s="55">
        <v>2061</v>
      </c>
      <c r="BF83" s="55">
        <v>1867</v>
      </c>
      <c r="BG83" s="342">
        <v>0</v>
      </c>
      <c r="BH83" s="333">
        <f t="shared" si="31"/>
        <v>1.7450000000000001</v>
      </c>
      <c r="BI83" s="453">
        <f t="shared" si="32"/>
        <v>1</v>
      </c>
      <c r="BJ83" s="334">
        <f t="shared" si="33"/>
        <v>2.0609999999999999</v>
      </c>
      <c r="BK83" s="453">
        <f t="shared" si="34"/>
        <v>1</v>
      </c>
      <c r="BL83" s="334">
        <f t="shared" si="35"/>
        <v>1.867</v>
      </c>
      <c r="BM83" s="453">
        <f t="shared" si="36"/>
        <v>1</v>
      </c>
      <c r="BN83" s="334">
        <f t="shared" si="37"/>
        <v>0</v>
      </c>
      <c r="BO83" s="453">
        <f t="shared" si="38"/>
        <v>0</v>
      </c>
      <c r="BP83" s="657">
        <f>+SUM(BD83:BG83)/AU83</f>
        <v>1.41825</v>
      </c>
      <c r="BQ83" s="652">
        <f t="shared" si="39"/>
        <v>1</v>
      </c>
      <c r="BR83" s="642">
        <f t="shared" si="40"/>
        <v>1</v>
      </c>
      <c r="BS83" s="55">
        <v>100000</v>
      </c>
      <c r="BT83" s="60">
        <v>250000</v>
      </c>
      <c r="BU83" s="60">
        <v>0</v>
      </c>
      <c r="BV83" s="125">
        <f t="shared" si="42"/>
        <v>2.5</v>
      </c>
      <c r="BW83" s="378" t="str">
        <f t="shared" si="43"/>
        <v xml:space="preserve"> -</v>
      </c>
      <c r="BX83" s="55">
        <v>711251</v>
      </c>
      <c r="BY83" s="60">
        <v>708207</v>
      </c>
      <c r="BZ83" s="60">
        <v>0</v>
      </c>
      <c r="CA83" s="125">
        <f t="shared" si="44"/>
        <v>0.99572021691357904</v>
      </c>
      <c r="CB83" s="378" t="str">
        <f t="shared" si="45"/>
        <v xml:space="preserve"> -</v>
      </c>
      <c r="CC83" s="54">
        <v>827177</v>
      </c>
      <c r="CD83" s="60">
        <v>819929</v>
      </c>
      <c r="CE83" s="60">
        <v>0</v>
      </c>
      <c r="CF83" s="125">
        <f t="shared" si="46"/>
        <v>0.99123766739162233</v>
      </c>
      <c r="CG83" s="378" t="str">
        <f t="shared" si="47"/>
        <v xml:space="preserve"> -</v>
      </c>
      <c r="CH83" s="55">
        <v>104500</v>
      </c>
      <c r="CI83" s="60">
        <v>0</v>
      </c>
      <c r="CJ83" s="60">
        <v>0</v>
      </c>
      <c r="CK83" s="125">
        <f t="shared" si="48"/>
        <v>0</v>
      </c>
      <c r="CL83" s="378" t="str">
        <f t="shared" si="49"/>
        <v xml:space="preserve"> -</v>
      </c>
      <c r="CM83" s="517">
        <f t="shared" si="50"/>
        <v>1742928</v>
      </c>
      <c r="CN83" s="518">
        <f t="shared" si="51"/>
        <v>1778136</v>
      </c>
      <c r="CO83" s="518">
        <f t="shared" si="52"/>
        <v>0</v>
      </c>
      <c r="CP83" s="504">
        <f t="shared" si="53"/>
        <v>1.0202004902095783</v>
      </c>
      <c r="CQ83" s="378" t="str">
        <f t="shared" si="54"/>
        <v xml:space="preserve"> -</v>
      </c>
      <c r="CR83" s="591" t="s">
        <v>1464</v>
      </c>
      <c r="CS83" s="99" t="s">
        <v>1395</v>
      </c>
      <c r="CT83" s="102" t="s">
        <v>1965</v>
      </c>
    </row>
    <row r="84" spans="2:98" ht="30" customHeight="1">
      <c r="B84" s="994"/>
      <c r="C84" s="991"/>
      <c r="D84" s="1015"/>
      <c r="E84" s="947"/>
      <c r="F84" s="956"/>
      <c r="G84" s="858"/>
      <c r="H84" s="858"/>
      <c r="I84" s="845"/>
      <c r="J84" s="858"/>
      <c r="K84" s="845"/>
      <c r="L84" s="858"/>
      <c r="M84" s="858"/>
      <c r="N84" s="845"/>
      <c r="O84" s="858"/>
      <c r="P84" s="858"/>
      <c r="Q84" s="845"/>
      <c r="R84" s="858"/>
      <c r="S84" s="858"/>
      <c r="T84" s="845"/>
      <c r="U84" s="914"/>
      <c r="V84" s="1038"/>
      <c r="W84" s="845"/>
      <c r="X84" s="883"/>
      <c r="Y84" s="845"/>
      <c r="Z84" s="858"/>
      <c r="AA84" s="845"/>
      <c r="AB84" s="1065"/>
      <c r="AC84" s="1067"/>
      <c r="AD84" s="1020"/>
      <c r="AE84" s="790"/>
      <c r="AF84" s="798"/>
      <c r="AG84" s="790"/>
      <c r="AH84" s="798"/>
      <c r="AI84" s="790"/>
      <c r="AJ84" s="798"/>
      <c r="AK84" s="790"/>
      <c r="AL84" s="798"/>
      <c r="AM84" s="790"/>
      <c r="AN84" s="798"/>
      <c r="AO84" s="950"/>
      <c r="AP84" s="939"/>
      <c r="AQ84" s="119" t="s">
        <v>323</v>
      </c>
      <c r="AR84" s="116">
        <v>2210255</v>
      </c>
      <c r="AS84" s="119" t="s">
        <v>1480</v>
      </c>
      <c r="AT84" s="40">
        <v>2400</v>
      </c>
      <c r="AU84" s="60">
        <v>4000</v>
      </c>
      <c r="AV84" s="60">
        <v>600</v>
      </c>
      <c r="AW84" s="413">
        <f t="shared" si="55"/>
        <v>0.15</v>
      </c>
      <c r="AX84" s="60">
        <v>1000</v>
      </c>
      <c r="AY84" s="413">
        <f t="shared" si="56"/>
        <v>0.25</v>
      </c>
      <c r="AZ84" s="60">
        <v>1200</v>
      </c>
      <c r="BA84" s="415">
        <f t="shared" si="57"/>
        <v>0.3</v>
      </c>
      <c r="BB84" s="47">
        <v>1200</v>
      </c>
      <c r="BC84" s="415">
        <f t="shared" si="58"/>
        <v>0.3</v>
      </c>
      <c r="BD84" s="54">
        <v>71</v>
      </c>
      <c r="BE84" s="55">
        <v>1000</v>
      </c>
      <c r="BF84" s="55">
        <v>1000</v>
      </c>
      <c r="BG84" s="342">
        <v>0</v>
      </c>
      <c r="BH84" s="333">
        <f t="shared" si="31"/>
        <v>0.11833333333333333</v>
      </c>
      <c r="BI84" s="453">
        <f t="shared" si="32"/>
        <v>0.11833333333333333</v>
      </c>
      <c r="BJ84" s="334">
        <f t="shared" si="33"/>
        <v>1</v>
      </c>
      <c r="BK84" s="453">
        <f t="shared" si="34"/>
        <v>1</v>
      </c>
      <c r="BL84" s="334">
        <f t="shared" si="35"/>
        <v>0.83333333333333337</v>
      </c>
      <c r="BM84" s="453">
        <f t="shared" si="36"/>
        <v>0.83333333333333337</v>
      </c>
      <c r="BN84" s="334">
        <f t="shared" si="37"/>
        <v>0</v>
      </c>
      <c r="BO84" s="453">
        <f t="shared" si="38"/>
        <v>0</v>
      </c>
      <c r="BP84" s="657">
        <f>+SUM(BD84:BG84)/AU84</f>
        <v>0.51775000000000004</v>
      </c>
      <c r="BQ84" s="652">
        <f t="shared" si="39"/>
        <v>0.51775000000000004</v>
      </c>
      <c r="BR84" s="642">
        <f t="shared" si="40"/>
        <v>0.51775000000000004</v>
      </c>
      <c r="BS84" s="55">
        <v>100000</v>
      </c>
      <c r="BT84" s="60">
        <v>0</v>
      </c>
      <c r="BU84" s="60">
        <v>0</v>
      </c>
      <c r="BV84" s="125">
        <f t="shared" si="42"/>
        <v>0</v>
      </c>
      <c r="BW84" s="378" t="str">
        <f t="shared" si="43"/>
        <v xml:space="preserve"> -</v>
      </c>
      <c r="BX84" s="55">
        <v>156000</v>
      </c>
      <c r="BY84" s="60">
        <v>156000</v>
      </c>
      <c r="BZ84" s="60">
        <v>0</v>
      </c>
      <c r="CA84" s="125">
        <f t="shared" si="44"/>
        <v>1</v>
      </c>
      <c r="CB84" s="378" t="str">
        <f t="shared" si="45"/>
        <v xml:space="preserve"> -</v>
      </c>
      <c r="CC84" s="54">
        <v>94000</v>
      </c>
      <c r="CD84" s="60">
        <v>94000</v>
      </c>
      <c r="CE84" s="60">
        <v>0</v>
      </c>
      <c r="CF84" s="125">
        <f t="shared" si="46"/>
        <v>1</v>
      </c>
      <c r="CG84" s="378" t="str">
        <f t="shared" si="47"/>
        <v xml:space="preserve"> -</v>
      </c>
      <c r="CH84" s="55">
        <v>175596</v>
      </c>
      <c r="CI84" s="60">
        <v>0</v>
      </c>
      <c r="CJ84" s="60">
        <v>0</v>
      </c>
      <c r="CK84" s="125">
        <f t="shared" si="48"/>
        <v>0</v>
      </c>
      <c r="CL84" s="378" t="str">
        <f t="shared" si="49"/>
        <v xml:space="preserve"> -</v>
      </c>
      <c r="CM84" s="517">
        <f t="shared" si="50"/>
        <v>525596</v>
      </c>
      <c r="CN84" s="518">
        <f t="shared" si="51"/>
        <v>250000</v>
      </c>
      <c r="CO84" s="518">
        <f t="shared" si="52"/>
        <v>0</v>
      </c>
      <c r="CP84" s="504">
        <f t="shared" si="53"/>
        <v>0.47565049962328482</v>
      </c>
      <c r="CQ84" s="378" t="str">
        <f t="shared" si="54"/>
        <v xml:space="preserve"> -</v>
      </c>
      <c r="CR84" s="591" t="s">
        <v>1464</v>
      </c>
      <c r="CS84" s="99" t="s">
        <v>1395</v>
      </c>
      <c r="CT84" s="102" t="s">
        <v>1965</v>
      </c>
    </row>
    <row r="85" spans="2:98" ht="30" customHeight="1">
      <c r="B85" s="994"/>
      <c r="C85" s="991"/>
      <c r="D85" s="1015"/>
      <c r="E85" s="947"/>
      <c r="F85" s="956"/>
      <c r="G85" s="858"/>
      <c r="H85" s="858"/>
      <c r="I85" s="845"/>
      <c r="J85" s="858"/>
      <c r="K85" s="845"/>
      <c r="L85" s="858"/>
      <c r="M85" s="858"/>
      <c r="N85" s="845"/>
      <c r="O85" s="858"/>
      <c r="P85" s="858"/>
      <c r="Q85" s="845"/>
      <c r="R85" s="858"/>
      <c r="S85" s="858"/>
      <c r="T85" s="845"/>
      <c r="U85" s="914"/>
      <c r="V85" s="1038"/>
      <c r="W85" s="845"/>
      <c r="X85" s="883"/>
      <c r="Y85" s="845"/>
      <c r="Z85" s="858"/>
      <c r="AA85" s="845"/>
      <c r="AB85" s="1065"/>
      <c r="AC85" s="1067"/>
      <c r="AD85" s="1020"/>
      <c r="AE85" s="790"/>
      <c r="AF85" s="798"/>
      <c r="AG85" s="790"/>
      <c r="AH85" s="798"/>
      <c r="AI85" s="790"/>
      <c r="AJ85" s="798"/>
      <c r="AK85" s="790"/>
      <c r="AL85" s="798"/>
      <c r="AM85" s="790"/>
      <c r="AN85" s="798"/>
      <c r="AO85" s="950"/>
      <c r="AP85" s="939"/>
      <c r="AQ85" s="236" t="s">
        <v>324</v>
      </c>
      <c r="AR85" s="231">
        <v>2210155</v>
      </c>
      <c r="AS85" s="119" t="s">
        <v>1481</v>
      </c>
      <c r="AT85" s="40">
        <v>1</v>
      </c>
      <c r="AU85" s="60">
        <v>1</v>
      </c>
      <c r="AV85" s="60">
        <v>1</v>
      </c>
      <c r="AW85" s="413">
        <v>0.25</v>
      </c>
      <c r="AX85" s="60">
        <v>1</v>
      </c>
      <c r="AY85" s="413">
        <v>0.25</v>
      </c>
      <c r="AZ85" s="60">
        <v>1</v>
      </c>
      <c r="BA85" s="415">
        <v>0.25</v>
      </c>
      <c r="BB85" s="47">
        <v>1</v>
      </c>
      <c r="BC85" s="415">
        <v>0.25</v>
      </c>
      <c r="BD85" s="54">
        <v>1</v>
      </c>
      <c r="BE85" s="55">
        <v>1</v>
      </c>
      <c r="BF85" s="55">
        <v>1</v>
      </c>
      <c r="BG85" s="342">
        <v>0</v>
      </c>
      <c r="BH85" s="333">
        <f t="shared" si="31"/>
        <v>1</v>
      </c>
      <c r="BI85" s="453">
        <f t="shared" si="32"/>
        <v>1</v>
      </c>
      <c r="BJ85" s="334">
        <f t="shared" si="33"/>
        <v>1</v>
      </c>
      <c r="BK85" s="453">
        <f t="shared" si="34"/>
        <v>1</v>
      </c>
      <c r="BL85" s="334">
        <f t="shared" si="35"/>
        <v>1</v>
      </c>
      <c r="BM85" s="453">
        <f t="shared" si="36"/>
        <v>1</v>
      </c>
      <c r="BN85" s="334">
        <f t="shared" si="37"/>
        <v>0</v>
      </c>
      <c r="BO85" s="453">
        <f t="shared" si="38"/>
        <v>0</v>
      </c>
      <c r="BP85" s="657">
        <f t="shared" si="41"/>
        <v>0.75</v>
      </c>
      <c r="BQ85" s="652">
        <f t="shared" si="39"/>
        <v>0.75</v>
      </c>
      <c r="BR85" s="642">
        <f t="shared" si="40"/>
        <v>0.75</v>
      </c>
      <c r="BS85" s="55">
        <v>200000</v>
      </c>
      <c r="BT85" s="60">
        <v>50000</v>
      </c>
      <c r="BU85" s="60">
        <v>0</v>
      </c>
      <c r="BV85" s="125">
        <f t="shared" si="42"/>
        <v>0.25</v>
      </c>
      <c r="BW85" s="378" t="str">
        <f t="shared" si="43"/>
        <v xml:space="preserve"> -</v>
      </c>
      <c r="BX85" s="55">
        <v>80000</v>
      </c>
      <c r="BY85" s="60">
        <v>79260</v>
      </c>
      <c r="BZ85" s="60">
        <v>0</v>
      </c>
      <c r="CA85" s="125">
        <f t="shared" si="44"/>
        <v>0.99075000000000002</v>
      </c>
      <c r="CB85" s="378" t="str">
        <f t="shared" si="45"/>
        <v xml:space="preserve"> -</v>
      </c>
      <c r="CC85" s="54">
        <v>115539</v>
      </c>
      <c r="CD85" s="60">
        <v>108000</v>
      </c>
      <c r="CE85" s="60">
        <v>0</v>
      </c>
      <c r="CF85" s="125">
        <f t="shared" si="46"/>
        <v>0.93474930542933554</v>
      </c>
      <c r="CG85" s="378" t="str">
        <f t="shared" si="47"/>
        <v xml:space="preserve"> -</v>
      </c>
      <c r="CH85" s="55">
        <v>188100</v>
      </c>
      <c r="CI85" s="60">
        <v>0</v>
      </c>
      <c r="CJ85" s="60">
        <v>0</v>
      </c>
      <c r="CK85" s="125">
        <f t="shared" si="48"/>
        <v>0</v>
      </c>
      <c r="CL85" s="378" t="str">
        <f t="shared" si="49"/>
        <v xml:space="preserve"> -</v>
      </c>
      <c r="CM85" s="517">
        <f t="shared" si="50"/>
        <v>583639</v>
      </c>
      <c r="CN85" s="518">
        <f t="shared" si="51"/>
        <v>237260</v>
      </c>
      <c r="CO85" s="518">
        <f t="shared" si="52"/>
        <v>0</v>
      </c>
      <c r="CP85" s="504">
        <f t="shared" si="53"/>
        <v>0.4065184129230569</v>
      </c>
      <c r="CQ85" s="378" t="str">
        <f t="shared" si="54"/>
        <v xml:space="preserve"> -</v>
      </c>
      <c r="CR85" s="591" t="s">
        <v>1464</v>
      </c>
      <c r="CS85" s="99" t="s">
        <v>1395</v>
      </c>
      <c r="CT85" s="102" t="s">
        <v>1965</v>
      </c>
    </row>
    <row r="86" spans="2:98" ht="60" customHeight="1">
      <c r="B86" s="994"/>
      <c r="C86" s="991"/>
      <c r="D86" s="1015"/>
      <c r="E86" s="947"/>
      <c r="F86" s="956"/>
      <c r="G86" s="858"/>
      <c r="H86" s="858"/>
      <c r="I86" s="845"/>
      <c r="J86" s="858"/>
      <c r="K86" s="845"/>
      <c r="L86" s="858"/>
      <c r="M86" s="858"/>
      <c r="N86" s="845"/>
      <c r="O86" s="858"/>
      <c r="P86" s="858"/>
      <c r="Q86" s="845"/>
      <c r="R86" s="858"/>
      <c r="S86" s="858"/>
      <c r="T86" s="845"/>
      <c r="U86" s="914"/>
      <c r="V86" s="1038"/>
      <c r="W86" s="845"/>
      <c r="X86" s="883"/>
      <c r="Y86" s="845"/>
      <c r="Z86" s="858"/>
      <c r="AA86" s="845"/>
      <c r="AB86" s="1065"/>
      <c r="AC86" s="1067"/>
      <c r="AD86" s="1020"/>
      <c r="AE86" s="790"/>
      <c r="AF86" s="798"/>
      <c r="AG86" s="790"/>
      <c r="AH86" s="798"/>
      <c r="AI86" s="790"/>
      <c r="AJ86" s="798"/>
      <c r="AK86" s="790"/>
      <c r="AL86" s="798"/>
      <c r="AM86" s="790"/>
      <c r="AN86" s="798"/>
      <c r="AO86" s="950"/>
      <c r="AP86" s="939"/>
      <c r="AQ86" s="236" t="s">
        <v>325</v>
      </c>
      <c r="AR86" s="231">
        <v>2210155</v>
      </c>
      <c r="AS86" s="119" t="s">
        <v>1482</v>
      </c>
      <c r="AT86" s="40">
        <v>1</v>
      </c>
      <c r="AU86" s="60">
        <v>1</v>
      </c>
      <c r="AV86" s="60">
        <v>1</v>
      </c>
      <c r="AW86" s="413">
        <v>0.25</v>
      </c>
      <c r="AX86" s="60">
        <v>1</v>
      </c>
      <c r="AY86" s="413">
        <v>0.25</v>
      </c>
      <c r="AZ86" s="60">
        <v>1</v>
      </c>
      <c r="BA86" s="415">
        <v>0.25</v>
      </c>
      <c r="BB86" s="47">
        <v>1</v>
      </c>
      <c r="BC86" s="415">
        <v>0.25</v>
      </c>
      <c r="BD86" s="54">
        <v>1</v>
      </c>
      <c r="BE86" s="55">
        <v>1</v>
      </c>
      <c r="BF86" s="55">
        <v>1</v>
      </c>
      <c r="BG86" s="342">
        <v>0</v>
      </c>
      <c r="BH86" s="333">
        <f t="shared" si="31"/>
        <v>1</v>
      </c>
      <c r="BI86" s="453">
        <f t="shared" si="32"/>
        <v>1</v>
      </c>
      <c r="BJ86" s="334">
        <f t="shared" si="33"/>
        <v>1</v>
      </c>
      <c r="BK86" s="453">
        <f t="shared" si="34"/>
        <v>1</v>
      </c>
      <c r="BL86" s="334">
        <f t="shared" si="35"/>
        <v>1</v>
      </c>
      <c r="BM86" s="453">
        <f t="shared" si="36"/>
        <v>1</v>
      </c>
      <c r="BN86" s="334">
        <f t="shared" si="37"/>
        <v>0</v>
      </c>
      <c r="BO86" s="453">
        <f t="shared" si="38"/>
        <v>0</v>
      </c>
      <c r="BP86" s="657">
        <f t="shared" si="41"/>
        <v>0.75</v>
      </c>
      <c r="BQ86" s="652">
        <f t="shared" si="39"/>
        <v>0.75</v>
      </c>
      <c r="BR86" s="642">
        <f t="shared" si="40"/>
        <v>0.75</v>
      </c>
      <c r="BS86" s="55">
        <v>100000</v>
      </c>
      <c r="BT86" s="60">
        <v>34500</v>
      </c>
      <c r="BU86" s="60">
        <v>0</v>
      </c>
      <c r="BV86" s="125">
        <f t="shared" si="42"/>
        <v>0.34499999999999997</v>
      </c>
      <c r="BW86" s="378" t="str">
        <f t="shared" si="43"/>
        <v xml:space="preserve"> -</v>
      </c>
      <c r="BX86" s="55">
        <v>58000</v>
      </c>
      <c r="BY86" s="60">
        <v>58000</v>
      </c>
      <c r="BZ86" s="60">
        <v>0</v>
      </c>
      <c r="CA86" s="125">
        <f t="shared" si="44"/>
        <v>1</v>
      </c>
      <c r="CB86" s="378" t="str">
        <f t="shared" si="45"/>
        <v xml:space="preserve"> -</v>
      </c>
      <c r="CC86" s="54">
        <v>14000</v>
      </c>
      <c r="CD86" s="60">
        <v>14000</v>
      </c>
      <c r="CE86" s="60">
        <v>0</v>
      </c>
      <c r="CF86" s="125">
        <f t="shared" si="46"/>
        <v>1</v>
      </c>
      <c r="CG86" s="378" t="str">
        <f t="shared" si="47"/>
        <v xml:space="preserve"> -</v>
      </c>
      <c r="CH86" s="55">
        <v>114116</v>
      </c>
      <c r="CI86" s="60">
        <v>0</v>
      </c>
      <c r="CJ86" s="60">
        <v>0</v>
      </c>
      <c r="CK86" s="125">
        <f t="shared" si="48"/>
        <v>0</v>
      </c>
      <c r="CL86" s="378" t="str">
        <f t="shared" si="49"/>
        <v xml:space="preserve"> -</v>
      </c>
      <c r="CM86" s="517">
        <f t="shared" si="50"/>
        <v>286116</v>
      </c>
      <c r="CN86" s="518">
        <f t="shared" si="51"/>
        <v>106500</v>
      </c>
      <c r="CO86" s="518">
        <f t="shared" si="52"/>
        <v>0</v>
      </c>
      <c r="CP86" s="504">
        <f t="shared" si="53"/>
        <v>0.37222664933104055</v>
      </c>
      <c r="CQ86" s="378" t="str">
        <f t="shared" si="54"/>
        <v xml:space="preserve"> -</v>
      </c>
      <c r="CR86" s="591" t="s">
        <v>1464</v>
      </c>
      <c r="CS86" s="99" t="s">
        <v>1395</v>
      </c>
      <c r="CT86" s="102" t="s">
        <v>1965</v>
      </c>
    </row>
    <row r="87" spans="2:98" ht="45.75" customHeight="1">
      <c r="B87" s="994"/>
      <c r="C87" s="991"/>
      <c r="D87" s="1015"/>
      <c r="E87" s="947"/>
      <c r="F87" s="956"/>
      <c r="G87" s="858"/>
      <c r="H87" s="858"/>
      <c r="I87" s="845"/>
      <c r="J87" s="858"/>
      <c r="K87" s="845"/>
      <c r="L87" s="858"/>
      <c r="M87" s="858"/>
      <c r="N87" s="845"/>
      <c r="O87" s="858"/>
      <c r="P87" s="858"/>
      <c r="Q87" s="845"/>
      <c r="R87" s="858"/>
      <c r="S87" s="858"/>
      <c r="T87" s="845"/>
      <c r="U87" s="914"/>
      <c r="V87" s="1038"/>
      <c r="W87" s="845"/>
      <c r="X87" s="883"/>
      <c r="Y87" s="845"/>
      <c r="Z87" s="858"/>
      <c r="AA87" s="845"/>
      <c r="AB87" s="1065"/>
      <c r="AC87" s="1067"/>
      <c r="AD87" s="1020"/>
      <c r="AE87" s="790"/>
      <c r="AF87" s="798"/>
      <c r="AG87" s="790"/>
      <c r="AH87" s="798"/>
      <c r="AI87" s="790"/>
      <c r="AJ87" s="798"/>
      <c r="AK87" s="790"/>
      <c r="AL87" s="798"/>
      <c r="AM87" s="790"/>
      <c r="AN87" s="798"/>
      <c r="AO87" s="950"/>
      <c r="AP87" s="939"/>
      <c r="AQ87" s="236" t="s">
        <v>326</v>
      </c>
      <c r="AR87" s="231">
        <v>2210292</v>
      </c>
      <c r="AS87" s="119" t="s">
        <v>1483</v>
      </c>
      <c r="AT87" s="40">
        <v>1</v>
      </c>
      <c r="AU87" s="60">
        <v>1</v>
      </c>
      <c r="AV87" s="60">
        <v>1</v>
      </c>
      <c r="AW87" s="413">
        <v>0.25</v>
      </c>
      <c r="AX87" s="60">
        <v>1</v>
      </c>
      <c r="AY87" s="413">
        <v>0.25</v>
      </c>
      <c r="AZ87" s="60">
        <v>1</v>
      </c>
      <c r="BA87" s="415">
        <v>0.25</v>
      </c>
      <c r="BB87" s="47">
        <v>1</v>
      </c>
      <c r="BC87" s="415">
        <v>0.25</v>
      </c>
      <c r="BD87" s="54">
        <v>1</v>
      </c>
      <c r="BE87" s="55">
        <v>1</v>
      </c>
      <c r="BF87" s="55">
        <v>1</v>
      </c>
      <c r="BG87" s="342">
        <v>0</v>
      </c>
      <c r="BH87" s="333">
        <f t="shared" si="31"/>
        <v>1</v>
      </c>
      <c r="BI87" s="453">
        <f t="shared" si="32"/>
        <v>1</v>
      </c>
      <c r="BJ87" s="334">
        <f t="shared" si="33"/>
        <v>1</v>
      </c>
      <c r="BK87" s="453">
        <f t="shared" si="34"/>
        <v>1</v>
      </c>
      <c r="BL87" s="334">
        <f t="shared" si="35"/>
        <v>1</v>
      </c>
      <c r="BM87" s="453">
        <f t="shared" si="36"/>
        <v>1</v>
      </c>
      <c r="BN87" s="334">
        <f t="shared" si="37"/>
        <v>0</v>
      </c>
      <c r="BO87" s="453">
        <f t="shared" si="38"/>
        <v>0</v>
      </c>
      <c r="BP87" s="657">
        <f t="shared" si="41"/>
        <v>0.75</v>
      </c>
      <c r="BQ87" s="652">
        <f t="shared" si="39"/>
        <v>0.75</v>
      </c>
      <c r="BR87" s="642">
        <f t="shared" si="40"/>
        <v>0.75</v>
      </c>
      <c r="BS87" s="55">
        <v>150000</v>
      </c>
      <c r="BT87" s="60">
        <v>120000</v>
      </c>
      <c r="BU87" s="60">
        <v>500</v>
      </c>
      <c r="BV87" s="125">
        <f t="shared" si="42"/>
        <v>0.8</v>
      </c>
      <c r="BW87" s="378">
        <f t="shared" si="43"/>
        <v>4.1666666666666666E-3</v>
      </c>
      <c r="BX87" s="55">
        <v>100000</v>
      </c>
      <c r="BY87" s="60">
        <v>91962</v>
      </c>
      <c r="BZ87" s="60">
        <v>0</v>
      </c>
      <c r="CA87" s="125">
        <f t="shared" si="44"/>
        <v>0.91961999999999999</v>
      </c>
      <c r="CB87" s="378" t="str">
        <f t="shared" si="45"/>
        <v xml:space="preserve"> -</v>
      </c>
      <c r="CC87" s="54">
        <v>124150</v>
      </c>
      <c r="CD87" s="60">
        <v>123233</v>
      </c>
      <c r="CE87" s="60">
        <v>0</v>
      </c>
      <c r="CF87" s="125">
        <f t="shared" si="46"/>
        <v>0.99261377366089409</v>
      </c>
      <c r="CG87" s="378" t="str">
        <f t="shared" si="47"/>
        <v xml:space="preserve"> -</v>
      </c>
      <c r="CH87" s="55">
        <v>171174</v>
      </c>
      <c r="CI87" s="60">
        <v>0</v>
      </c>
      <c r="CJ87" s="60">
        <v>0</v>
      </c>
      <c r="CK87" s="125">
        <f t="shared" si="48"/>
        <v>0</v>
      </c>
      <c r="CL87" s="378" t="str">
        <f t="shared" si="49"/>
        <v xml:space="preserve"> -</v>
      </c>
      <c r="CM87" s="517">
        <f t="shared" si="50"/>
        <v>545324</v>
      </c>
      <c r="CN87" s="518">
        <f t="shared" si="51"/>
        <v>335195</v>
      </c>
      <c r="CO87" s="518">
        <f t="shared" si="52"/>
        <v>500</v>
      </c>
      <c r="CP87" s="504">
        <f t="shared" si="53"/>
        <v>0.61467127799253285</v>
      </c>
      <c r="CQ87" s="378">
        <f t="shared" si="54"/>
        <v>1.4916690284759618E-3</v>
      </c>
      <c r="CR87" s="591" t="s">
        <v>1464</v>
      </c>
      <c r="CS87" s="99" t="s">
        <v>1395</v>
      </c>
      <c r="CT87" s="102" t="s">
        <v>1965</v>
      </c>
    </row>
    <row r="88" spans="2:98" ht="30" customHeight="1">
      <c r="B88" s="994"/>
      <c r="C88" s="991"/>
      <c r="D88" s="1015"/>
      <c r="E88" s="947"/>
      <c r="F88" s="1028" t="s">
        <v>418</v>
      </c>
      <c r="G88" s="840">
        <v>28</v>
      </c>
      <c r="H88" s="840">
        <v>28</v>
      </c>
      <c r="I88" s="825">
        <v>-0.1</v>
      </c>
      <c r="J88" s="840">
        <v>28</v>
      </c>
      <c r="K88" s="825">
        <f>+J88-G88</f>
        <v>0</v>
      </c>
      <c r="L88" s="840"/>
      <c r="M88" s="840">
        <v>28</v>
      </c>
      <c r="N88" s="825">
        <f>+M88-J88</f>
        <v>0</v>
      </c>
      <c r="O88" s="840"/>
      <c r="P88" s="840">
        <v>28</v>
      </c>
      <c r="Q88" s="825">
        <f>+P88-M88</f>
        <v>0</v>
      </c>
      <c r="R88" s="840"/>
      <c r="S88" s="840">
        <v>28</v>
      </c>
      <c r="T88" s="825">
        <f>+S88-P88</f>
        <v>0</v>
      </c>
      <c r="U88" s="971"/>
      <c r="V88" s="853">
        <v>43</v>
      </c>
      <c r="W88" s="825">
        <f>+V88</f>
        <v>43</v>
      </c>
      <c r="X88" s="840"/>
      <c r="Y88" s="825">
        <f>+X88</f>
        <v>0</v>
      </c>
      <c r="Z88" s="840"/>
      <c r="AA88" s="825">
        <f>+Z88</f>
        <v>0</v>
      </c>
      <c r="AB88" s="1023"/>
      <c r="AC88" s="1026">
        <f>+AB88</f>
        <v>0</v>
      </c>
      <c r="AD88" s="1020"/>
      <c r="AE88" s="790">
        <f>+AD88</f>
        <v>0</v>
      </c>
      <c r="AF88" s="798"/>
      <c r="AG88" s="790">
        <f>+AF88</f>
        <v>0</v>
      </c>
      <c r="AH88" s="798"/>
      <c r="AI88" s="790">
        <f>+AH88</f>
        <v>0</v>
      </c>
      <c r="AJ88" s="798"/>
      <c r="AK88" s="790">
        <f>+AJ88</f>
        <v>0</v>
      </c>
      <c r="AL88" s="798"/>
      <c r="AM88" s="790">
        <f>+AL88</f>
        <v>0</v>
      </c>
      <c r="AN88" s="798"/>
      <c r="AO88" s="950"/>
      <c r="AP88" s="939"/>
      <c r="AQ88" s="236" t="s">
        <v>327</v>
      </c>
      <c r="AR88" s="231">
        <v>2210255</v>
      </c>
      <c r="AS88" s="119" t="s">
        <v>1484</v>
      </c>
      <c r="AT88" s="40">
        <v>33</v>
      </c>
      <c r="AU88" s="60">
        <v>33</v>
      </c>
      <c r="AV88" s="60">
        <v>33</v>
      </c>
      <c r="AW88" s="413">
        <v>0.25</v>
      </c>
      <c r="AX88" s="60">
        <v>33</v>
      </c>
      <c r="AY88" s="413">
        <v>0.25</v>
      </c>
      <c r="AZ88" s="60">
        <v>33</v>
      </c>
      <c r="BA88" s="415">
        <v>0.25</v>
      </c>
      <c r="BB88" s="47">
        <v>33</v>
      </c>
      <c r="BC88" s="415">
        <v>0.25</v>
      </c>
      <c r="BD88" s="54">
        <v>18</v>
      </c>
      <c r="BE88" s="55">
        <v>33</v>
      </c>
      <c r="BF88" s="55">
        <v>26</v>
      </c>
      <c r="BG88" s="342">
        <v>0</v>
      </c>
      <c r="BH88" s="333">
        <f t="shared" si="31"/>
        <v>0.54545454545454541</v>
      </c>
      <c r="BI88" s="453">
        <f t="shared" si="32"/>
        <v>0.54545454545454541</v>
      </c>
      <c r="BJ88" s="334">
        <f t="shared" si="33"/>
        <v>1</v>
      </c>
      <c r="BK88" s="453">
        <f t="shared" si="34"/>
        <v>1</v>
      </c>
      <c r="BL88" s="334">
        <f t="shared" si="35"/>
        <v>0.78787878787878785</v>
      </c>
      <c r="BM88" s="453">
        <f t="shared" si="36"/>
        <v>0.78787878787878785</v>
      </c>
      <c r="BN88" s="334">
        <f t="shared" si="37"/>
        <v>0</v>
      </c>
      <c r="BO88" s="453">
        <f t="shared" si="38"/>
        <v>0</v>
      </c>
      <c r="BP88" s="657">
        <f t="shared" si="41"/>
        <v>0.58333333333333337</v>
      </c>
      <c r="BQ88" s="652">
        <f t="shared" si="39"/>
        <v>0.58333333333333337</v>
      </c>
      <c r="BR88" s="642">
        <f t="shared" si="40"/>
        <v>0.58333333333333337</v>
      </c>
      <c r="BS88" s="55">
        <v>120000</v>
      </c>
      <c r="BT88" s="60">
        <v>60000</v>
      </c>
      <c r="BU88" s="60">
        <v>0</v>
      </c>
      <c r="BV88" s="125">
        <f t="shared" si="42"/>
        <v>0.5</v>
      </c>
      <c r="BW88" s="378" t="str">
        <f t="shared" si="43"/>
        <v xml:space="preserve"> -</v>
      </c>
      <c r="BX88" s="55">
        <v>95000</v>
      </c>
      <c r="BY88" s="60">
        <v>95000</v>
      </c>
      <c r="BZ88" s="60">
        <v>0</v>
      </c>
      <c r="CA88" s="125">
        <f t="shared" si="44"/>
        <v>1</v>
      </c>
      <c r="CB88" s="378" t="str">
        <f t="shared" si="45"/>
        <v xml:space="preserve"> -</v>
      </c>
      <c r="CC88" s="54">
        <v>124000</v>
      </c>
      <c r="CD88" s="60">
        <v>123973</v>
      </c>
      <c r="CE88" s="60">
        <v>42417</v>
      </c>
      <c r="CF88" s="125">
        <f t="shared" si="46"/>
        <v>0.99978225806451615</v>
      </c>
      <c r="CG88" s="378">
        <f t="shared" si="47"/>
        <v>0.3421470804126705</v>
      </c>
      <c r="CH88" s="55">
        <v>100000</v>
      </c>
      <c r="CI88" s="60">
        <v>0</v>
      </c>
      <c r="CJ88" s="60">
        <v>0</v>
      </c>
      <c r="CK88" s="125">
        <f t="shared" si="48"/>
        <v>0</v>
      </c>
      <c r="CL88" s="378" t="str">
        <f t="shared" si="49"/>
        <v xml:space="preserve"> -</v>
      </c>
      <c r="CM88" s="517">
        <f t="shared" si="50"/>
        <v>439000</v>
      </c>
      <c r="CN88" s="518">
        <f t="shared" si="51"/>
        <v>278973</v>
      </c>
      <c r="CO88" s="518">
        <f t="shared" si="52"/>
        <v>42417</v>
      </c>
      <c r="CP88" s="504">
        <f t="shared" si="53"/>
        <v>0.6354738041002278</v>
      </c>
      <c r="CQ88" s="378">
        <f t="shared" si="54"/>
        <v>0.15204697228764075</v>
      </c>
      <c r="CR88" s="591" t="s">
        <v>1464</v>
      </c>
      <c r="CS88" s="99" t="s">
        <v>1395</v>
      </c>
      <c r="CT88" s="102" t="s">
        <v>1965</v>
      </c>
    </row>
    <row r="89" spans="2:98" ht="30" customHeight="1">
      <c r="B89" s="994"/>
      <c r="C89" s="991"/>
      <c r="D89" s="1015"/>
      <c r="E89" s="947"/>
      <c r="F89" s="1028"/>
      <c r="G89" s="840"/>
      <c r="H89" s="840"/>
      <c r="I89" s="825"/>
      <c r="J89" s="840"/>
      <c r="K89" s="825"/>
      <c r="L89" s="840"/>
      <c r="M89" s="840"/>
      <c r="N89" s="825"/>
      <c r="O89" s="840"/>
      <c r="P89" s="840"/>
      <c r="Q89" s="825"/>
      <c r="R89" s="840"/>
      <c r="S89" s="840"/>
      <c r="T89" s="825"/>
      <c r="U89" s="971"/>
      <c r="V89" s="853"/>
      <c r="W89" s="825"/>
      <c r="X89" s="840"/>
      <c r="Y89" s="825"/>
      <c r="Z89" s="840"/>
      <c r="AA89" s="825"/>
      <c r="AB89" s="1023"/>
      <c r="AC89" s="1026"/>
      <c r="AD89" s="1020"/>
      <c r="AE89" s="790"/>
      <c r="AF89" s="798"/>
      <c r="AG89" s="790"/>
      <c r="AH89" s="798"/>
      <c r="AI89" s="790"/>
      <c r="AJ89" s="798"/>
      <c r="AK89" s="790"/>
      <c r="AL89" s="798"/>
      <c r="AM89" s="790"/>
      <c r="AN89" s="798"/>
      <c r="AO89" s="950"/>
      <c r="AP89" s="939"/>
      <c r="AQ89" s="236" t="s">
        <v>328</v>
      </c>
      <c r="AR89" s="231">
        <v>2210255</v>
      </c>
      <c r="AS89" s="119" t="s">
        <v>1485</v>
      </c>
      <c r="AT89" s="40">
        <v>32427</v>
      </c>
      <c r="AU89" s="60">
        <v>75000</v>
      </c>
      <c r="AV89" s="60">
        <v>75000</v>
      </c>
      <c r="AW89" s="413">
        <v>0.25</v>
      </c>
      <c r="AX89" s="60">
        <v>75000</v>
      </c>
      <c r="AY89" s="413">
        <v>0.25</v>
      </c>
      <c r="AZ89" s="60">
        <v>75000</v>
      </c>
      <c r="BA89" s="415">
        <v>0.25</v>
      </c>
      <c r="BB89" s="47">
        <v>75000</v>
      </c>
      <c r="BC89" s="415">
        <v>0.25</v>
      </c>
      <c r="BD89" s="54">
        <v>31000</v>
      </c>
      <c r="BE89" s="55">
        <v>65000</v>
      </c>
      <c r="BF89" s="55">
        <v>67945</v>
      </c>
      <c r="BG89" s="342">
        <v>0</v>
      </c>
      <c r="BH89" s="333">
        <f t="shared" si="31"/>
        <v>0.41333333333333333</v>
      </c>
      <c r="BI89" s="453">
        <f t="shared" si="32"/>
        <v>0.41333333333333333</v>
      </c>
      <c r="BJ89" s="334">
        <f t="shared" si="33"/>
        <v>0.8666666666666667</v>
      </c>
      <c r="BK89" s="453">
        <f t="shared" si="34"/>
        <v>0.8666666666666667</v>
      </c>
      <c r="BL89" s="334">
        <f t="shared" si="35"/>
        <v>0.90593333333333337</v>
      </c>
      <c r="BM89" s="453">
        <f t="shared" si="36"/>
        <v>0.90593333333333337</v>
      </c>
      <c r="BN89" s="334">
        <f t="shared" si="37"/>
        <v>0</v>
      </c>
      <c r="BO89" s="453">
        <f t="shared" si="38"/>
        <v>0</v>
      </c>
      <c r="BP89" s="657">
        <f t="shared" si="41"/>
        <v>0.54648333333333332</v>
      </c>
      <c r="BQ89" s="652">
        <f t="shared" si="39"/>
        <v>0.54648333333333332</v>
      </c>
      <c r="BR89" s="642">
        <f t="shared" si="40"/>
        <v>0.54648333333333332</v>
      </c>
      <c r="BS89" s="55">
        <v>155000</v>
      </c>
      <c r="BT89" s="60">
        <v>155000</v>
      </c>
      <c r="BU89" s="60">
        <v>46500</v>
      </c>
      <c r="BV89" s="125">
        <f t="shared" si="42"/>
        <v>1</v>
      </c>
      <c r="BW89" s="378">
        <f t="shared" si="43"/>
        <v>0.3</v>
      </c>
      <c r="BX89" s="55">
        <v>1072522</v>
      </c>
      <c r="BY89" s="60">
        <v>1072522</v>
      </c>
      <c r="BZ89" s="60">
        <v>0</v>
      </c>
      <c r="CA89" s="125">
        <f t="shared" si="44"/>
        <v>1</v>
      </c>
      <c r="CB89" s="378" t="str">
        <f t="shared" si="45"/>
        <v xml:space="preserve"> -</v>
      </c>
      <c r="CC89" s="54">
        <v>851866</v>
      </c>
      <c r="CD89" s="60">
        <v>850560</v>
      </c>
      <c r="CE89" s="60">
        <v>297842</v>
      </c>
      <c r="CF89" s="125">
        <f t="shared" si="46"/>
        <v>0.99846689502809127</v>
      </c>
      <c r="CG89" s="378">
        <f t="shared" si="47"/>
        <v>0.35017165161775771</v>
      </c>
      <c r="CH89" s="55">
        <v>0</v>
      </c>
      <c r="CI89" s="60">
        <v>0</v>
      </c>
      <c r="CJ89" s="60">
        <v>0</v>
      </c>
      <c r="CK89" s="125" t="str">
        <f t="shared" si="48"/>
        <v xml:space="preserve"> -</v>
      </c>
      <c r="CL89" s="378" t="str">
        <f t="shared" si="49"/>
        <v xml:space="preserve"> -</v>
      </c>
      <c r="CM89" s="517">
        <f t="shared" si="50"/>
        <v>2079388</v>
      </c>
      <c r="CN89" s="518">
        <f t="shared" si="51"/>
        <v>2078082</v>
      </c>
      <c r="CO89" s="518">
        <f t="shared" si="52"/>
        <v>344342</v>
      </c>
      <c r="CP89" s="504">
        <f t="shared" si="53"/>
        <v>0.99937193058726892</v>
      </c>
      <c r="CQ89" s="378">
        <f t="shared" si="54"/>
        <v>0.16570183467254901</v>
      </c>
      <c r="CR89" s="591" t="s">
        <v>1464</v>
      </c>
      <c r="CS89" s="99" t="s">
        <v>1395</v>
      </c>
      <c r="CT89" s="102" t="s">
        <v>1965</v>
      </c>
    </row>
    <row r="90" spans="2:98" ht="30" customHeight="1" thickBot="1">
      <c r="B90" s="994"/>
      <c r="C90" s="991"/>
      <c r="D90" s="1015"/>
      <c r="E90" s="947"/>
      <c r="F90" s="1028"/>
      <c r="G90" s="840"/>
      <c r="H90" s="840"/>
      <c r="I90" s="825"/>
      <c r="J90" s="840"/>
      <c r="K90" s="825"/>
      <c r="L90" s="840"/>
      <c r="M90" s="840"/>
      <c r="N90" s="825"/>
      <c r="O90" s="840"/>
      <c r="P90" s="840"/>
      <c r="Q90" s="825"/>
      <c r="R90" s="840"/>
      <c r="S90" s="840"/>
      <c r="T90" s="825"/>
      <c r="U90" s="971"/>
      <c r="V90" s="853"/>
      <c r="W90" s="825"/>
      <c r="X90" s="840"/>
      <c r="Y90" s="825"/>
      <c r="Z90" s="840"/>
      <c r="AA90" s="825"/>
      <c r="AB90" s="1023"/>
      <c r="AC90" s="1026"/>
      <c r="AD90" s="1020"/>
      <c r="AE90" s="790"/>
      <c r="AF90" s="798"/>
      <c r="AG90" s="790"/>
      <c r="AH90" s="798"/>
      <c r="AI90" s="790"/>
      <c r="AJ90" s="798"/>
      <c r="AK90" s="790"/>
      <c r="AL90" s="798"/>
      <c r="AM90" s="790"/>
      <c r="AN90" s="798"/>
      <c r="AO90" s="951"/>
      <c r="AP90" s="940"/>
      <c r="AQ90" s="29" t="s">
        <v>329</v>
      </c>
      <c r="AR90" s="136" t="s">
        <v>1217</v>
      </c>
      <c r="AS90" s="29" t="s">
        <v>1486</v>
      </c>
      <c r="AT90" s="44">
        <v>4</v>
      </c>
      <c r="AU90" s="105">
        <v>4</v>
      </c>
      <c r="AV90" s="105">
        <v>0</v>
      </c>
      <c r="AW90" s="416">
        <f t="shared" si="55"/>
        <v>0</v>
      </c>
      <c r="AX90" s="105">
        <v>1</v>
      </c>
      <c r="AY90" s="416">
        <f t="shared" si="56"/>
        <v>0.25</v>
      </c>
      <c r="AZ90" s="105">
        <v>1</v>
      </c>
      <c r="BA90" s="417">
        <f t="shared" si="57"/>
        <v>0.25</v>
      </c>
      <c r="BB90" s="50">
        <v>2</v>
      </c>
      <c r="BC90" s="417">
        <f t="shared" si="58"/>
        <v>0.5</v>
      </c>
      <c r="BD90" s="62">
        <v>0</v>
      </c>
      <c r="BE90" s="63">
        <v>1</v>
      </c>
      <c r="BF90" s="63">
        <v>2</v>
      </c>
      <c r="BG90" s="344">
        <v>0</v>
      </c>
      <c r="BH90" s="331" t="str">
        <f t="shared" si="31"/>
        <v xml:space="preserve"> -</v>
      </c>
      <c r="BI90" s="457" t="str">
        <f t="shared" si="32"/>
        <v xml:space="preserve"> -</v>
      </c>
      <c r="BJ90" s="332">
        <f t="shared" si="33"/>
        <v>1</v>
      </c>
      <c r="BK90" s="457">
        <f t="shared" si="34"/>
        <v>1</v>
      </c>
      <c r="BL90" s="332">
        <f t="shared" si="35"/>
        <v>2</v>
      </c>
      <c r="BM90" s="457">
        <f t="shared" si="36"/>
        <v>1</v>
      </c>
      <c r="BN90" s="332">
        <f t="shared" si="37"/>
        <v>0</v>
      </c>
      <c r="BO90" s="457">
        <f t="shared" si="38"/>
        <v>0</v>
      </c>
      <c r="BP90" s="658">
        <f>+SUM(BD90:BG90)/AU90</f>
        <v>0.75</v>
      </c>
      <c r="BQ90" s="653">
        <f t="shared" si="39"/>
        <v>0.75</v>
      </c>
      <c r="BR90" s="643">
        <f t="shared" si="40"/>
        <v>0.75</v>
      </c>
      <c r="BS90" s="57">
        <v>0</v>
      </c>
      <c r="BT90" s="105">
        <v>0</v>
      </c>
      <c r="BU90" s="105">
        <v>0</v>
      </c>
      <c r="BV90" s="147" t="str">
        <f t="shared" si="42"/>
        <v xml:space="preserve"> -</v>
      </c>
      <c r="BW90" s="381" t="str">
        <f t="shared" si="43"/>
        <v xml:space="preserve"> -</v>
      </c>
      <c r="BX90" s="57">
        <v>0</v>
      </c>
      <c r="BY90" s="105">
        <v>0</v>
      </c>
      <c r="BZ90" s="105">
        <v>0</v>
      </c>
      <c r="CA90" s="147" t="str">
        <f t="shared" si="44"/>
        <v xml:space="preserve"> -</v>
      </c>
      <c r="CB90" s="381" t="str">
        <f t="shared" si="45"/>
        <v xml:space="preserve"> -</v>
      </c>
      <c r="CC90" s="56">
        <v>0</v>
      </c>
      <c r="CD90" s="105">
        <v>0</v>
      </c>
      <c r="CE90" s="105">
        <v>100</v>
      </c>
      <c r="CF90" s="147" t="str">
        <f t="shared" si="46"/>
        <v xml:space="preserve"> -</v>
      </c>
      <c r="CG90" s="381">
        <f t="shared" si="47"/>
        <v>1</v>
      </c>
      <c r="CH90" s="57">
        <v>30000</v>
      </c>
      <c r="CI90" s="105">
        <v>0</v>
      </c>
      <c r="CJ90" s="105">
        <v>0</v>
      </c>
      <c r="CK90" s="147">
        <f t="shared" si="48"/>
        <v>0</v>
      </c>
      <c r="CL90" s="381" t="str">
        <f t="shared" si="49"/>
        <v xml:space="preserve"> -</v>
      </c>
      <c r="CM90" s="519">
        <f t="shared" si="50"/>
        <v>30000</v>
      </c>
      <c r="CN90" s="520">
        <f t="shared" si="51"/>
        <v>0</v>
      </c>
      <c r="CO90" s="520">
        <f t="shared" si="52"/>
        <v>100</v>
      </c>
      <c r="CP90" s="507">
        <f t="shared" si="53"/>
        <v>0</v>
      </c>
      <c r="CQ90" s="381">
        <f t="shared" si="54"/>
        <v>1</v>
      </c>
      <c r="CR90" s="593" t="s">
        <v>1220</v>
      </c>
      <c r="CS90" s="100" t="s">
        <v>1395</v>
      </c>
      <c r="CT90" s="103" t="s">
        <v>1964</v>
      </c>
    </row>
    <row r="91" spans="2:98" ht="60" customHeight="1">
      <c r="B91" s="994"/>
      <c r="C91" s="991"/>
      <c r="D91" s="1015"/>
      <c r="E91" s="947"/>
      <c r="F91" s="1028"/>
      <c r="G91" s="840"/>
      <c r="H91" s="840"/>
      <c r="I91" s="825"/>
      <c r="J91" s="840"/>
      <c r="K91" s="825"/>
      <c r="L91" s="840"/>
      <c r="M91" s="840"/>
      <c r="N91" s="825"/>
      <c r="O91" s="840"/>
      <c r="P91" s="840"/>
      <c r="Q91" s="825"/>
      <c r="R91" s="840"/>
      <c r="S91" s="840"/>
      <c r="T91" s="825"/>
      <c r="U91" s="971"/>
      <c r="V91" s="853"/>
      <c r="W91" s="825"/>
      <c r="X91" s="840"/>
      <c r="Y91" s="825"/>
      <c r="Z91" s="840"/>
      <c r="AA91" s="825"/>
      <c r="AB91" s="1023"/>
      <c r="AC91" s="1026"/>
      <c r="AD91" s="1020"/>
      <c r="AE91" s="790"/>
      <c r="AF91" s="798"/>
      <c r="AG91" s="790"/>
      <c r="AH91" s="798"/>
      <c r="AI91" s="790"/>
      <c r="AJ91" s="798"/>
      <c r="AK91" s="790"/>
      <c r="AL91" s="798"/>
      <c r="AM91" s="790"/>
      <c r="AN91" s="798"/>
      <c r="AO91" s="952">
        <f>+RESUMEN!J52</f>
        <v>0.59083333333333332</v>
      </c>
      <c r="AP91" s="941" t="s">
        <v>368</v>
      </c>
      <c r="AQ91" s="245" t="s">
        <v>330</v>
      </c>
      <c r="AR91" s="286">
        <v>2210260</v>
      </c>
      <c r="AS91" s="26" t="s">
        <v>1487</v>
      </c>
      <c r="AT91" s="39">
        <v>0</v>
      </c>
      <c r="AU91" s="90">
        <v>1</v>
      </c>
      <c r="AV91" s="90">
        <v>1</v>
      </c>
      <c r="AW91" s="412">
        <v>0.25</v>
      </c>
      <c r="AX91" s="90">
        <v>1</v>
      </c>
      <c r="AY91" s="412">
        <v>0.25</v>
      </c>
      <c r="AZ91" s="90">
        <v>1</v>
      </c>
      <c r="BA91" s="414">
        <v>0.25</v>
      </c>
      <c r="BB91" s="46">
        <v>1</v>
      </c>
      <c r="BC91" s="421">
        <v>0.25</v>
      </c>
      <c r="BD91" s="52">
        <v>1</v>
      </c>
      <c r="BE91" s="53">
        <v>1</v>
      </c>
      <c r="BF91" s="53">
        <v>1</v>
      </c>
      <c r="BG91" s="341">
        <v>0</v>
      </c>
      <c r="BH91" s="458">
        <f t="shared" si="31"/>
        <v>1</v>
      </c>
      <c r="BI91" s="459">
        <f t="shared" si="32"/>
        <v>1</v>
      </c>
      <c r="BJ91" s="460">
        <f t="shared" si="33"/>
        <v>1</v>
      </c>
      <c r="BK91" s="459">
        <f t="shared" si="34"/>
        <v>1</v>
      </c>
      <c r="BL91" s="460">
        <f t="shared" si="35"/>
        <v>1</v>
      </c>
      <c r="BM91" s="459">
        <f t="shared" si="36"/>
        <v>1</v>
      </c>
      <c r="BN91" s="460">
        <f t="shared" si="37"/>
        <v>0</v>
      </c>
      <c r="BO91" s="459">
        <f t="shared" si="38"/>
        <v>0</v>
      </c>
      <c r="BP91" s="659">
        <f t="shared" si="41"/>
        <v>0.75</v>
      </c>
      <c r="BQ91" s="654">
        <f t="shared" si="39"/>
        <v>0.75</v>
      </c>
      <c r="BR91" s="644">
        <f t="shared" si="40"/>
        <v>0.75</v>
      </c>
      <c r="BS91" s="52">
        <v>93500</v>
      </c>
      <c r="BT91" s="90">
        <v>86000</v>
      </c>
      <c r="BU91" s="90">
        <v>0</v>
      </c>
      <c r="BV91" s="146">
        <f t="shared" si="42"/>
        <v>0.9197860962566845</v>
      </c>
      <c r="BW91" s="384" t="str">
        <f t="shared" si="43"/>
        <v xml:space="preserve"> -</v>
      </c>
      <c r="BX91" s="53">
        <v>80000</v>
      </c>
      <c r="BY91" s="90">
        <v>73900</v>
      </c>
      <c r="BZ91" s="90">
        <v>0</v>
      </c>
      <c r="CA91" s="146">
        <f t="shared" si="44"/>
        <v>0.92374999999999996</v>
      </c>
      <c r="CB91" s="384" t="str">
        <f t="shared" si="45"/>
        <v xml:space="preserve"> -</v>
      </c>
      <c r="CC91" s="52">
        <v>258147</v>
      </c>
      <c r="CD91" s="90">
        <v>257636</v>
      </c>
      <c r="CE91" s="90">
        <v>0</v>
      </c>
      <c r="CF91" s="146">
        <f t="shared" si="46"/>
        <v>0.99802050769522788</v>
      </c>
      <c r="CG91" s="384" t="str">
        <f t="shared" si="47"/>
        <v xml:space="preserve"> -</v>
      </c>
      <c r="CH91" s="53">
        <v>65520</v>
      </c>
      <c r="CI91" s="90">
        <v>0</v>
      </c>
      <c r="CJ91" s="90">
        <v>0</v>
      </c>
      <c r="CK91" s="146">
        <f t="shared" si="48"/>
        <v>0</v>
      </c>
      <c r="CL91" s="384" t="str">
        <f t="shared" si="49"/>
        <v xml:space="preserve"> -</v>
      </c>
      <c r="CM91" s="521">
        <f t="shared" si="50"/>
        <v>497167</v>
      </c>
      <c r="CN91" s="522">
        <f t="shared" si="51"/>
        <v>417536</v>
      </c>
      <c r="CO91" s="522">
        <f t="shared" si="52"/>
        <v>0</v>
      </c>
      <c r="CP91" s="503">
        <f t="shared" si="53"/>
        <v>0.83983047949682899</v>
      </c>
      <c r="CQ91" s="384" t="str">
        <f t="shared" si="54"/>
        <v xml:space="preserve"> -</v>
      </c>
      <c r="CR91" s="594" t="s">
        <v>1220</v>
      </c>
      <c r="CS91" s="108" t="s">
        <v>1395</v>
      </c>
      <c r="CT91" s="75" t="s">
        <v>1965</v>
      </c>
    </row>
    <row r="92" spans="2:98" ht="45.75" customHeight="1">
      <c r="B92" s="994"/>
      <c r="C92" s="991"/>
      <c r="D92" s="1015"/>
      <c r="E92" s="947"/>
      <c r="F92" s="1028"/>
      <c r="G92" s="840"/>
      <c r="H92" s="840"/>
      <c r="I92" s="825"/>
      <c r="J92" s="840"/>
      <c r="K92" s="825"/>
      <c r="L92" s="840"/>
      <c r="M92" s="840"/>
      <c r="N92" s="825"/>
      <c r="O92" s="840"/>
      <c r="P92" s="840"/>
      <c r="Q92" s="825"/>
      <c r="R92" s="840"/>
      <c r="S92" s="840"/>
      <c r="T92" s="825"/>
      <c r="U92" s="971"/>
      <c r="V92" s="853"/>
      <c r="W92" s="825"/>
      <c r="X92" s="840"/>
      <c r="Y92" s="825"/>
      <c r="Z92" s="840"/>
      <c r="AA92" s="825"/>
      <c r="AB92" s="1023"/>
      <c r="AC92" s="1026"/>
      <c r="AD92" s="1020"/>
      <c r="AE92" s="790"/>
      <c r="AF92" s="798"/>
      <c r="AG92" s="790"/>
      <c r="AH92" s="798"/>
      <c r="AI92" s="790"/>
      <c r="AJ92" s="798"/>
      <c r="AK92" s="790"/>
      <c r="AL92" s="798"/>
      <c r="AM92" s="790"/>
      <c r="AN92" s="798"/>
      <c r="AO92" s="950"/>
      <c r="AP92" s="939"/>
      <c r="AQ92" s="300" t="s">
        <v>331</v>
      </c>
      <c r="AR92" s="301">
        <v>2210260</v>
      </c>
      <c r="AS92" s="27" t="s">
        <v>1488</v>
      </c>
      <c r="AT92" s="40">
        <v>0</v>
      </c>
      <c r="AU92" s="60">
        <v>1</v>
      </c>
      <c r="AV92" s="60">
        <v>1</v>
      </c>
      <c r="AW92" s="413">
        <v>0.25</v>
      </c>
      <c r="AX92" s="60">
        <v>1</v>
      </c>
      <c r="AY92" s="413">
        <v>0.25</v>
      </c>
      <c r="AZ92" s="60">
        <v>1</v>
      </c>
      <c r="BA92" s="415">
        <v>0.25</v>
      </c>
      <c r="BB92" s="47">
        <v>1</v>
      </c>
      <c r="BC92" s="422">
        <v>0.25</v>
      </c>
      <c r="BD92" s="54">
        <v>1</v>
      </c>
      <c r="BE92" s="55">
        <v>1</v>
      </c>
      <c r="BF92" s="55">
        <v>1</v>
      </c>
      <c r="BG92" s="342">
        <v>0</v>
      </c>
      <c r="BH92" s="333">
        <f t="shared" si="31"/>
        <v>1</v>
      </c>
      <c r="BI92" s="453">
        <f t="shared" si="32"/>
        <v>1</v>
      </c>
      <c r="BJ92" s="334">
        <f t="shared" si="33"/>
        <v>1</v>
      </c>
      <c r="BK92" s="453">
        <f t="shared" si="34"/>
        <v>1</v>
      </c>
      <c r="BL92" s="334">
        <f t="shared" si="35"/>
        <v>1</v>
      </c>
      <c r="BM92" s="453">
        <f t="shared" si="36"/>
        <v>1</v>
      </c>
      <c r="BN92" s="334">
        <f t="shared" si="37"/>
        <v>0</v>
      </c>
      <c r="BO92" s="453">
        <f t="shared" si="38"/>
        <v>0</v>
      </c>
      <c r="BP92" s="657">
        <f t="shared" si="41"/>
        <v>0.75</v>
      </c>
      <c r="BQ92" s="652">
        <f t="shared" si="39"/>
        <v>0.75</v>
      </c>
      <c r="BR92" s="642">
        <f t="shared" si="40"/>
        <v>0.75</v>
      </c>
      <c r="BS92" s="54">
        <v>207000</v>
      </c>
      <c r="BT92" s="60">
        <v>207000</v>
      </c>
      <c r="BU92" s="60">
        <v>0</v>
      </c>
      <c r="BV92" s="125">
        <f t="shared" si="42"/>
        <v>1</v>
      </c>
      <c r="BW92" s="378" t="str">
        <f t="shared" si="43"/>
        <v xml:space="preserve"> -</v>
      </c>
      <c r="BX92" s="55">
        <v>637436</v>
      </c>
      <c r="BY92" s="60">
        <v>626847</v>
      </c>
      <c r="BZ92" s="60">
        <v>0</v>
      </c>
      <c r="CA92" s="125">
        <f t="shared" si="44"/>
        <v>0.98338813622073429</v>
      </c>
      <c r="CB92" s="378" t="str">
        <f t="shared" si="45"/>
        <v xml:space="preserve"> -</v>
      </c>
      <c r="CC92" s="54">
        <v>657779</v>
      </c>
      <c r="CD92" s="60">
        <v>631749</v>
      </c>
      <c r="CE92" s="60">
        <v>0</v>
      </c>
      <c r="CF92" s="125">
        <f t="shared" si="46"/>
        <v>0.96042743839496247</v>
      </c>
      <c r="CG92" s="378" t="str">
        <f t="shared" si="47"/>
        <v xml:space="preserve"> -</v>
      </c>
      <c r="CH92" s="55">
        <v>87362</v>
      </c>
      <c r="CI92" s="60">
        <v>0</v>
      </c>
      <c r="CJ92" s="60">
        <v>0</v>
      </c>
      <c r="CK92" s="125">
        <f t="shared" si="48"/>
        <v>0</v>
      </c>
      <c r="CL92" s="378" t="str">
        <f t="shared" si="49"/>
        <v xml:space="preserve"> -</v>
      </c>
      <c r="CM92" s="517">
        <f t="shared" si="50"/>
        <v>1589577</v>
      </c>
      <c r="CN92" s="518">
        <f t="shared" si="51"/>
        <v>1465596</v>
      </c>
      <c r="CO92" s="518">
        <f t="shared" si="52"/>
        <v>0</v>
      </c>
      <c r="CP92" s="504">
        <f t="shared" si="53"/>
        <v>0.92200377836367786</v>
      </c>
      <c r="CQ92" s="378" t="str">
        <f t="shared" si="54"/>
        <v xml:space="preserve"> -</v>
      </c>
      <c r="CR92" s="591" t="s">
        <v>1220</v>
      </c>
      <c r="CS92" s="99" t="s">
        <v>1395</v>
      </c>
      <c r="CT92" s="102" t="s">
        <v>1965</v>
      </c>
    </row>
    <row r="93" spans="2:98" ht="60" customHeight="1">
      <c r="B93" s="994"/>
      <c r="C93" s="991"/>
      <c r="D93" s="1015"/>
      <c r="E93" s="947"/>
      <c r="F93" s="1028"/>
      <c r="G93" s="840"/>
      <c r="H93" s="840"/>
      <c r="I93" s="825"/>
      <c r="J93" s="840"/>
      <c r="K93" s="825"/>
      <c r="L93" s="840"/>
      <c r="M93" s="840"/>
      <c r="N93" s="825"/>
      <c r="O93" s="840"/>
      <c r="P93" s="840"/>
      <c r="Q93" s="825"/>
      <c r="R93" s="840"/>
      <c r="S93" s="840"/>
      <c r="T93" s="825"/>
      <c r="U93" s="971"/>
      <c r="V93" s="853"/>
      <c r="W93" s="825"/>
      <c r="X93" s="840"/>
      <c r="Y93" s="825"/>
      <c r="Z93" s="840"/>
      <c r="AA93" s="825"/>
      <c r="AB93" s="1023"/>
      <c r="AC93" s="1026"/>
      <c r="AD93" s="1020"/>
      <c r="AE93" s="790"/>
      <c r="AF93" s="798"/>
      <c r="AG93" s="790"/>
      <c r="AH93" s="798"/>
      <c r="AI93" s="790"/>
      <c r="AJ93" s="798"/>
      <c r="AK93" s="790"/>
      <c r="AL93" s="798"/>
      <c r="AM93" s="790"/>
      <c r="AN93" s="798"/>
      <c r="AO93" s="950"/>
      <c r="AP93" s="939"/>
      <c r="AQ93" s="300" t="s">
        <v>332</v>
      </c>
      <c r="AR93" s="301">
        <v>2210260</v>
      </c>
      <c r="AS93" s="27" t="s">
        <v>1489</v>
      </c>
      <c r="AT93" s="40">
        <v>1</v>
      </c>
      <c r="AU93" s="60">
        <v>1</v>
      </c>
      <c r="AV93" s="60">
        <v>1</v>
      </c>
      <c r="AW93" s="413">
        <v>0.25</v>
      </c>
      <c r="AX93" s="60">
        <v>1</v>
      </c>
      <c r="AY93" s="413">
        <v>0.25</v>
      </c>
      <c r="AZ93" s="60">
        <v>1</v>
      </c>
      <c r="BA93" s="415">
        <v>0.25</v>
      </c>
      <c r="BB93" s="47">
        <v>1</v>
      </c>
      <c r="BC93" s="422">
        <v>0.25</v>
      </c>
      <c r="BD93" s="54">
        <v>1</v>
      </c>
      <c r="BE93" s="55">
        <v>1</v>
      </c>
      <c r="BF93" s="55">
        <v>1</v>
      </c>
      <c r="BG93" s="342">
        <v>0</v>
      </c>
      <c r="BH93" s="333">
        <f t="shared" si="31"/>
        <v>1</v>
      </c>
      <c r="BI93" s="453">
        <f t="shared" si="32"/>
        <v>1</v>
      </c>
      <c r="BJ93" s="334">
        <f t="shared" si="33"/>
        <v>1</v>
      </c>
      <c r="BK93" s="453">
        <f t="shared" si="34"/>
        <v>1</v>
      </c>
      <c r="BL93" s="334">
        <f t="shared" si="35"/>
        <v>1</v>
      </c>
      <c r="BM93" s="453">
        <f t="shared" si="36"/>
        <v>1</v>
      </c>
      <c r="BN93" s="334">
        <f t="shared" si="37"/>
        <v>0</v>
      </c>
      <c r="BO93" s="453">
        <f t="shared" si="38"/>
        <v>0</v>
      </c>
      <c r="BP93" s="657">
        <f t="shared" si="41"/>
        <v>0.75</v>
      </c>
      <c r="BQ93" s="652">
        <f t="shared" si="39"/>
        <v>0.75</v>
      </c>
      <c r="BR93" s="642">
        <f t="shared" si="40"/>
        <v>0.75</v>
      </c>
      <c r="BS93" s="54">
        <v>151000</v>
      </c>
      <c r="BT93" s="60">
        <v>151000</v>
      </c>
      <c r="BU93" s="60">
        <v>0</v>
      </c>
      <c r="BV93" s="125">
        <f t="shared" si="42"/>
        <v>1</v>
      </c>
      <c r="BW93" s="378" t="str">
        <f t="shared" si="43"/>
        <v xml:space="preserve"> -</v>
      </c>
      <c r="BX93" s="55">
        <v>100000</v>
      </c>
      <c r="BY93" s="60">
        <v>96500</v>
      </c>
      <c r="BZ93" s="60">
        <v>0</v>
      </c>
      <c r="CA93" s="125">
        <f t="shared" si="44"/>
        <v>0.96499999999999997</v>
      </c>
      <c r="CB93" s="378" t="str">
        <f t="shared" si="45"/>
        <v xml:space="preserve"> -</v>
      </c>
      <c r="CC93" s="54">
        <v>265000</v>
      </c>
      <c r="CD93" s="60">
        <v>237333</v>
      </c>
      <c r="CE93" s="60">
        <v>0</v>
      </c>
      <c r="CF93" s="125">
        <f t="shared" si="46"/>
        <v>0.89559622641509429</v>
      </c>
      <c r="CG93" s="378" t="str">
        <f t="shared" si="47"/>
        <v xml:space="preserve"> -</v>
      </c>
      <c r="CH93" s="55">
        <v>79881</v>
      </c>
      <c r="CI93" s="60">
        <v>0</v>
      </c>
      <c r="CJ93" s="60">
        <v>0</v>
      </c>
      <c r="CK93" s="125">
        <f t="shared" si="48"/>
        <v>0</v>
      </c>
      <c r="CL93" s="378" t="str">
        <f t="shared" si="49"/>
        <v xml:space="preserve"> -</v>
      </c>
      <c r="CM93" s="517">
        <f t="shared" si="50"/>
        <v>595881</v>
      </c>
      <c r="CN93" s="518">
        <f t="shared" si="51"/>
        <v>484833</v>
      </c>
      <c r="CO93" s="518">
        <f t="shared" si="52"/>
        <v>0</v>
      </c>
      <c r="CP93" s="504">
        <f t="shared" si="53"/>
        <v>0.81364064301429317</v>
      </c>
      <c r="CQ93" s="378" t="str">
        <f t="shared" si="54"/>
        <v xml:space="preserve"> -</v>
      </c>
      <c r="CR93" s="591" t="s">
        <v>1220</v>
      </c>
      <c r="CS93" s="99" t="s">
        <v>1395</v>
      </c>
      <c r="CT93" s="102" t="s">
        <v>1965</v>
      </c>
    </row>
    <row r="94" spans="2:98" ht="30" customHeight="1">
      <c r="B94" s="994"/>
      <c r="C94" s="991"/>
      <c r="D94" s="1015"/>
      <c r="E94" s="947"/>
      <c r="F94" s="956" t="s">
        <v>419</v>
      </c>
      <c r="G94" s="858">
        <v>0.95</v>
      </c>
      <c r="H94" s="858">
        <v>0.98</v>
      </c>
      <c r="I94" s="845">
        <f>+H94-G94</f>
        <v>3.0000000000000027E-2</v>
      </c>
      <c r="J94" s="858">
        <v>0.98</v>
      </c>
      <c r="K94" s="845">
        <f>+J94-G94</f>
        <v>3.0000000000000027E-2</v>
      </c>
      <c r="L94" s="858"/>
      <c r="M94" s="858">
        <v>0.98</v>
      </c>
      <c r="N94" s="845">
        <f>+M94-J94</f>
        <v>0</v>
      </c>
      <c r="O94" s="858"/>
      <c r="P94" s="858">
        <v>0.98</v>
      </c>
      <c r="Q94" s="845">
        <f>+P94-M94</f>
        <v>0</v>
      </c>
      <c r="R94" s="858"/>
      <c r="S94" s="858">
        <v>0.98</v>
      </c>
      <c r="T94" s="845">
        <f>+S94-P94</f>
        <v>0</v>
      </c>
      <c r="U94" s="914"/>
      <c r="V94" s="1038">
        <v>0.90300000000000002</v>
      </c>
      <c r="W94" s="845">
        <f>+IF(V94=0,0,V94-G94)</f>
        <v>-4.6999999999999931E-2</v>
      </c>
      <c r="X94" s="858">
        <v>0.84</v>
      </c>
      <c r="Y94" s="845">
        <f>+IF(X94=0,0,X94-V94)</f>
        <v>-6.3000000000000056E-2</v>
      </c>
      <c r="Z94" s="858"/>
      <c r="AA94" s="845">
        <f>+IF(Z94=0,0,Z94-X94)</f>
        <v>0</v>
      </c>
      <c r="AB94" s="1065"/>
      <c r="AC94" s="1067">
        <f>+IF(AB94=0,0,AB94-Z94)</f>
        <v>0</v>
      </c>
      <c r="AD94" s="1020">
        <f>+IF(K94=0," -",W94/K94)</f>
        <v>-1.5666666666666629</v>
      </c>
      <c r="AE94" s="790">
        <f>+IF(K94=0," -",IF(AD94&gt;100%,100%,AD94))</f>
        <v>-1.5666666666666629</v>
      </c>
      <c r="AF94" s="798" t="str">
        <f>+IF(N94=0," -",Y94/N94)</f>
        <v xml:space="preserve"> -</v>
      </c>
      <c r="AG94" s="790" t="str">
        <f>+IF(N94=0," -",IF(AF94&gt;100%,100%,AF94))</f>
        <v xml:space="preserve"> -</v>
      </c>
      <c r="AH94" s="798" t="str">
        <f>+IF(Q94=0," -",AA94/Q94)</f>
        <v xml:space="preserve"> -</v>
      </c>
      <c r="AI94" s="790" t="str">
        <f>+IF(Q94=0," -",IF(AH94&gt;100%,100%,AH94))</f>
        <v xml:space="preserve"> -</v>
      </c>
      <c r="AJ94" s="798" t="str">
        <f>+IF(T94=0," -",AC94/T94)</f>
        <v xml:space="preserve"> -</v>
      </c>
      <c r="AK94" s="790" t="str">
        <f>+IF(T94=0," -",IF(AJ94&gt;100%,100%,AJ94))</f>
        <v xml:space="preserve"> -</v>
      </c>
      <c r="AL94" s="798">
        <f>+SUM(AC94,AA94,Y94,W94)/I94</f>
        <v>-3.666666666666663</v>
      </c>
      <c r="AM94" s="790">
        <f>+IF(AL94&gt;100%,100%,IF(AL94&lt;0%,0%,AL94))</f>
        <v>0</v>
      </c>
      <c r="AN94" s="798"/>
      <c r="AO94" s="950"/>
      <c r="AP94" s="939"/>
      <c r="AQ94" s="300" t="s">
        <v>333</v>
      </c>
      <c r="AR94" s="301">
        <v>2210675</v>
      </c>
      <c r="AS94" s="27" t="s">
        <v>1490</v>
      </c>
      <c r="AT94" s="43">
        <v>1</v>
      </c>
      <c r="AU94" s="85">
        <v>1</v>
      </c>
      <c r="AV94" s="85">
        <v>1</v>
      </c>
      <c r="AW94" s="413">
        <v>0.25</v>
      </c>
      <c r="AX94" s="85">
        <v>1</v>
      </c>
      <c r="AY94" s="413">
        <v>0.25</v>
      </c>
      <c r="AZ94" s="85">
        <v>1</v>
      </c>
      <c r="BA94" s="415">
        <v>0.25</v>
      </c>
      <c r="BB94" s="125">
        <v>1</v>
      </c>
      <c r="BC94" s="422">
        <v>0.25</v>
      </c>
      <c r="BD94" s="318">
        <v>1</v>
      </c>
      <c r="BE94" s="313">
        <v>1</v>
      </c>
      <c r="BF94" s="313">
        <v>1</v>
      </c>
      <c r="BG94" s="343">
        <v>0</v>
      </c>
      <c r="BH94" s="333">
        <f t="shared" si="31"/>
        <v>1</v>
      </c>
      <c r="BI94" s="453">
        <f t="shared" si="32"/>
        <v>1</v>
      </c>
      <c r="BJ94" s="334">
        <f t="shared" si="33"/>
        <v>1</v>
      </c>
      <c r="BK94" s="453">
        <f t="shared" si="34"/>
        <v>1</v>
      </c>
      <c r="BL94" s="334">
        <f t="shared" si="35"/>
        <v>1</v>
      </c>
      <c r="BM94" s="453">
        <f t="shared" si="36"/>
        <v>1</v>
      </c>
      <c r="BN94" s="334">
        <f t="shared" si="37"/>
        <v>0</v>
      </c>
      <c r="BO94" s="453">
        <f t="shared" si="38"/>
        <v>0</v>
      </c>
      <c r="BP94" s="657">
        <f t="shared" si="41"/>
        <v>0.75</v>
      </c>
      <c r="BQ94" s="652">
        <f t="shared" si="39"/>
        <v>0.75</v>
      </c>
      <c r="BR94" s="642">
        <f t="shared" si="40"/>
        <v>0.75</v>
      </c>
      <c r="BS94" s="54">
        <v>526944</v>
      </c>
      <c r="BT94" s="60">
        <v>526944</v>
      </c>
      <c r="BU94" s="60">
        <v>47060</v>
      </c>
      <c r="BV94" s="125">
        <f t="shared" si="42"/>
        <v>1</v>
      </c>
      <c r="BW94" s="378">
        <f t="shared" si="43"/>
        <v>8.9307402684156198E-2</v>
      </c>
      <c r="BX94" s="55">
        <v>1372976</v>
      </c>
      <c r="BY94" s="60">
        <v>1372976</v>
      </c>
      <c r="BZ94" s="60">
        <v>76152</v>
      </c>
      <c r="CA94" s="125">
        <f t="shared" si="44"/>
        <v>1</v>
      </c>
      <c r="CB94" s="378">
        <f t="shared" si="45"/>
        <v>5.5464917085222172E-2</v>
      </c>
      <c r="CC94" s="54">
        <v>1563230</v>
      </c>
      <c r="CD94" s="60">
        <v>1563230</v>
      </c>
      <c r="CE94" s="60">
        <v>0</v>
      </c>
      <c r="CF94" s="125">
        <f t="shared" si="46"/>
        <v>1</v>
      </c>
      <c r="CG94" s="378" t="str">
        <f t="shared" si="47"/>
        <v xml:space="preserve"> -</v>
      </c>
      <c r="CH94" s="55">
        <v>1000000</v>
      </c>
      <c r="CI94" s="60">
        <v>0</v>
      </c>
      <c r="CJ94" s="60">
        <v>0</v>
      </c>
      <c r="CK94" s="125">
        <f t="shared" si="48"/>
        <v>0</v>
      </c>
      <c r="CL94" s="378" t="str">
        <f t="shared" si="49"/>
        <v xml:space="preserve"> -</v>
      </c>
      <c r="CM94" s="517">
        <f t="shared" si="50"/>
        <v>4463150</v>
      </c>
      <c r="CN94" s="518">
        <f t="shared" si="51"/>
        <v>3463150</v>
      </c>
      <c r="CO94" s="518">
        <f t="shared" si="52"/>
        <v>123212</v>
      </c>
      <c r="CP94" s="504">
        <f t="shared" si="53"/>
        <v>0.77594299989917437</v>
      </c>
      <c r="CQ94" s="378">
        <f t="shared" si="54"/>
        <v>3.5578014235594764E-2</v>
      </c>
      <c r="CR94" s="591" t="s">
        <v>1220</v>
      </c>
      <c r="CS94" s="99" t="s">
        <v>1395</v>
      </c>
      <c r="CT94" s="102" t="s">
        <v>1964</v>
      </c>
    </row>
    <row r="95" spans="2:98" ht="30" customHeight="1">
      <c r="B95" s="994"/>
      <c r="C95" s="991"/>
      <c r="D95" s="1015"/>
      <c r="E95" s="947"/>
      <c r="F95" s="956"/>
      <c r="G95" s="858"/>
      <c r="H95" s="858"/>
      <c r="I95" s="845"/>
      <c r="J95" s="858"/>
      <c r="K95" s="845"/>
      <c r="L95" s="858"/>
      <c r="M95" s="858"/>
      <c r="N95" s="845"/>
      <c r="O95" s="858"/>
      <c r="P95" s="858"/>
      <c r="Q95" s="845"/>
      <c r="R95" s="858"/>
      <c r="S95" s="858"/>
      <c r="T95" s="845"/>
      <c r="U95" s="914"/>
      <c r="V95" s="1038"/>
      <c r="W95" s="845"/>
      <c r="X95" s="858"/>
      <c r="Y95" s="845"/>
      <c r="Z95" s="858"/>
      <c r="AA95" s="845"/>
      <c r="AB95" s="1065"/>
      <c r="AC95" s="1067"/>
      <c r="AD95" s="1020"/>
      <c r="AE95" s="790"/>
      <c r="AF95" s="798"/>
      <c r="AG95" s="790"/>
      <c r="AH95" s="798"/>
      <c r="AI95" s="790"/>
      <c r="AJ95" s="798"/>
      <c r="AK95" s="790"/>
      <c r="AL95" s="798"/>
      <c r="AM95" s="790"/>
      <c r="AN95" s="798"/>
      <c r="AO95" s="950"/>
      <c r="AP95" s="939"/>
      <c r="AQ95" s="300" t="s">
        <v>334</v>
      </c>
      <c r="AR95" s="301" t="s">
        <v>1217</v>
      </c>
      <c r="AS95" s="27" t="s">
        <v>1491</v>
      </c>
      <c r="AT95" s="43">
        <v>1</v>
      </c>
      <c r="AU95" s="85">
        <v>1</v>
      </c>
      <c r="AV95" s="85">
        <v>1</v>
      </c>
      <c r="AW95" s="413">
        <v>0.25</v>
      </c>
      <c r="AX95" s="85">
        <v>1</v>
      </c>
      <c r="AY95" s="413">
        <v>0.25</v>
      </c>
      <c r="AZ95" s="85">
        <v>1</v>
      </c>
      <c r="BA95" s="415">
        <v>0.25</v>
      </c>
      <c r="BB95" s="125">
        <v>1</v>
      </c>
      <c r="BC95" s="422">
        <v>0.25</v>
      </c>
      <c r="BD95" s="318">
        <v>1</v>
      </c>
      <c r="BE95" s="313">
        <v>1</v>
      </c>
      <c r="BF95" s="313">
        <v>1</v>
      </c>
      <c r="BG95" s="343">
        <v>0</v>
      </c>
      <c r="BH95" s="333">
        <f t="shared" si="31"/>
        <v>1</v>
      </c>
      <c r="BI95" s="453">
        <f t="shared" si="32"/>
        <v>1</v>
      </c>
      <c r="BJ95" s="334">
        <f t="shared" si="33"/>
        <v>1</v>
      </c>
      <c r="BK95" s="453">
        <f t="shared" si="34"/>
        <v>1</v>
      </c>
      <c r="BL95" s="334">
        <f t="shared" si="35"/>
        <v>1</v>
      </c>
      <c r="BM95" s="453">
        <f t="shared" si="36"/>
        <v>1</v>
      </c>
      <c r="BN95" s="334">
        <f t="shared" si="37"/>
        <v>0</v>
      </c>
      <c r="BO95" s="453">
        <f t="shared" si="38"/>
        <v>0</v>
      </c>
      <c r="BP95" s="657">
        <f t="shared" si="41"/>
        <v>0.75</v>
      </c>
      <c r="BQ95" s="652">
        <f t="shared" si="39"/>
        <v>0.75</v>
      </c>
      <c r="BR95" s="642">
        <f t="shared" si="40"/>
        <v>0.75</v>
      </c>
      <c r="BS95" s="54">
        <v>0</v>
      </c>
      <c r="BT95" s="60">
        <v>0</v>
      </c>
      <c r="BU95" s="60">
        <v>0</v>
      </c>
      <c r="BV95" s="125" t="str">
        <f t="shared" si="42"/>
        <v xml:space="preserve"> -</v>
      </c>
      <c r="BW95" s="378" t="str">
        <f t="shared" si="43"/>
        <v xml:space="preserve"> -</v>
      </c>
      <c r="BX95" s="55">
        <v>0</v>
      </c>
      <c r="BY95" s="60">
        <v>0</v>
      </c>
      <c r="BZ95" s="60">
        <v>0</v>
      </c>
      <c r="CA95" s="125" t="str">
        <f t="shared" si="44"/>
        <v xml:space="preserve"> -</v>
      </c>
      <c r="CB95" s="378" t="str">
        <f t="shared" si="45"/>
        <v xml:space="preserve"> -</v>
      </c>
      <c r="CC95" s="54">
        <v>294569</v>
      </c>
      <c r="CD95" s="60">
        <v>0</v>
      </c>
      <c r="CE95" s="60">
        <v>0</v>
      </c>
      <c r="CF95" s="125">
        <f t="shared" si="46"/>
        <v>0</v>
      </c>
      <c r="CG95" s="378" t="str">
        <f t="shared" si="47"/>
        <v xml:space="preserve"> -</v>
      </c>
      <c r="CH95" s="55">
        <v>350000</v>
      </c>
      <c r="CI95" s="60">
        <v>0</v>
      </c>
      <c r="CJ95" s="60">
        <v>0</v>
      </c>
      <c r="CK95" s="125">
        <f t="shared" si="48"/>
        <v>0</v>
      </c>
      <c r="CL95" s="378" t="str">
        <f t="shared" si="49"/>
        <v xml:space="preserve"> -</v>
      </c>
      <c r="CM95" s="517">
        <f t="shared" si="50"/>
        <v>644569</v>
      </c>
      <c r="CN95" s="518">
        <f t="shared" si="51"/>
        <v>0</v>
      </c>
      <c r="CO95" s="518">
        <f t="shared" si="52"/>
        <v>0</v>
      </c>
      <c r="CP95" s="504">
        <f t="shared" si="53"/>
        <v>0</v>
      </c>
      <c r="CQ95" s="378" t="str">
        <f t="shared" si="54"/>
        <v xml:space="preserve"> -</v>
      </c>
      <c r="CR95" s="591" t="s">
        <v>1220</v>
      </c>
      <c r="CS95" s="99" t="s">
        <v>1395</v>
      </c>
      <c r="CT95" s="102" t="s">
        <v>1964</v>
      </c>
    </row>
    <row r="96" spans="2:98" ht="30" customHeight="1">
      <c r="B96" s="994"/>
      <c r="C96" s="991"/>
      <c r="D96" s="1015"/>
      <c r="E96" s="947"/>
      <c r="F96" s="956"/>
      <c r="G96" s="858"/>
      <c r="H96" s="858"/>
      <c r="I96" s="845"/>
      <c r="J96" s="858"/>
      <c r="K96" s="845"/>
      <c r="L96" s="858"/>
      <c r="M96" s="858"/>
      <c r="N96" s="845"/>
      <c r="O96" s="858"/>
      <c r="P96" s="858"/>
      <c r="Q96" s="845"/>
      <c r="R96" s="858"/>
      <c r="S96" s="858"/>
      <c r="T96" s="845"/>
      <c r="U96" s="914"/>
      <c r="V96" s="1038"/>
      <c r="W96" s="845"/>
      <c r="X96" s="858"/>
      <c r="Y96" s="845"/>
      <c r="Z96" s="858"/>
      <c r="AA96" s="845"/>
      <c r="AB96" s="1065"/>
      <c r="AC96" s="1067"/>
      <c r="AD96" s="1020"/>
      <c r="AE96" s="790"/>
      <c r="AF96" s="798"/>
      <c r="AG96" s="790"/>
      <c r="AH96" s="798"/>
      <c r="AI96" s="790"/>
      <c r="AJ96" s="798"/>
      <c r="AK96" s="790"/>
      <c r="AL96" s="798"/>
      <c r="AM96" s="790"/>
      <c r="AN96" s="798"/>
      <c r="AO96" s="950"/>
      <c r="AP96" s="939"/>
      <c r="AQ96" s="300" t="s">
        <v>335</v>
      </c>
      <c r="AR96" s="301">
        <v>2210268</v>
      </c>
      <c r="AS96" s="748" t="s">
        <v>1492</v>
      </c>
      <c r="AT96" s="40">
        <v>1</v>
      </c>
      <c r="AU96" s="60">
        <v>1</v>
      </c>
      <c r="AV96" s="60">
        <v>1</v>
      </c>
      <c r="AW96" s="413">
        <v>0.25</v>
      </c>
      <c r="AX96" s="60">
        <v>1</v>
      </c>
      <c r="AY96" s="413">
        <v>0.25</v>
      </c>
      <c r="AZ96" s="60">
        <v>1</v>
      </c>
      <c r="BA96" s="415">
        <v>0.25</v>
      </c>
      <c r="BB96" s="47">
        <v>1</v>
      </c>
      <c r="BC96" s="422">
        <v>0.25</v>
      </c>
      <c r="BD96" s="54">
        <v>0</v>
      </c>
      <c r="BE96" s="55">
        <v>0</v>
      </c>
      <c r="BF96" s="55">
        <v>1</v>
      </c>
      <c r="BG96" s="342">
        <v>0</v>
      </c>
      <c r="BH96" s="333">
        <f t="shared" si="31"/>
        <v>0</v>
      </c>
      <c r="BI96" s="453">
        <f t="shared" si="32"/>
        <v>0</v>
      </c>
      <c r="BJ96" s="334">
        <f t="shared" si="33"/>
        <v>0</v>
      </c>
      <c r="BK96" s="453">
        <f t="shared" si="34"/>
        <v>0</v>
      </c>
      <c r="BL96" s="334">
        <f t="shared" si="35"/>
        <v>1</v>
      </c>
      <c r="BM96" s="453">
        <f t="shared" si="36"/>
        <v>1</v>
      </c>
      <c r="BN96" s="334">
        <f t="shared" si="37"/>
        <v>0</v>
      </c>
      <c r="BO96" s="453">
        <f t="shared" si="38"/>
        <v>0</v>
      </c>
      <c r="BP96" s="657">
        <f t="shared" si="41"/>
        <v>0.25</v>
      </c>
      <c r="BQ96" s="652">
        <f t="shared" si="39"/>
        <v>0.25</v>
      </c>
      <c r="BR96" s="642">
        <f t="shared" si="40"/>
        <v>0.25</v>
      </c>
      <c r="BS96" s="54">
        <v>80000</v>
      </c>
      <c r="BT96" s="60">
        <v>0</v>
      </c>
      <c r="BU96" s="60">
        <v>0</v>
      </c>
      <c r="BV96" s="125">
        <f t="shared" si="42"/>
        <v>0</v>
      </c>
      <c r="BW96" s="378" t="str">
        <f t="shared" si="43"/>
        <v xml:space="preserve"> -</v>
      </c>
      <c r="BX96" s="55">
        <v>109000</v>
      </c>
      <c r="BY96" s="60">
        <v>0</v>
      </c>
      <c r="BZ96" s="60">
        <v>0</v>
      </c>
      <c r="CA96" s="125">
        <f t="shared" si="44"/>
        <v>0</v>
      </c>
      <c r="CB96" s="378" t="str">
        <f t="shared" si="45"/>
        <v xml:space="preserve"> -</v>
      </c>
      <c r="CC96" s="54">
        <v>168000</v>
      </c>
      <c r="CD96" s="60">
        <v>168000</v>
      </c>
      <c r="CE96" s="60">
        <v>0</v>
      </c>
      <c r="CF96" s="125">
        <f t="shared" si="46"/>
        <v>1</v>
      </c>
      <c r="CG96" s="378" t="str">
        <f t="shared" si="47"/>
        <v xml:space="preserve"> -</v>
      </c>
      <c r="CH96" s="55">
        <v>200000</v>
      </c>
      <c r="CI96" s="60">
        <v>0</v>
      </c>
      <c r="CJ96" s="60">
        <v>0</v>
      </c>
      <c r="CK96" s="125">
        <f t="shared" si="48"/>
        <v>0</v>
      </c>
      <c r="CL96" s="378" t="str">
        <f t="shared" si="49"/>
        <v xml:space="preserve"> -</v>
      </c>
      <c r="CM96" s="517">
        <f t="shared" si="50"/>
        <v>557000</v>
      </c>
      <c r="CN96" s="518">
        <f t="shared" si="51"/>
        <v>168000</v>
      </c>
      <c r="CO96" s="518">
        <f t="shared" si="52"/>
        <v>0</v>
      </c>
      <c r="CP96" s="504">
        <f t="shared" si="53"/>
        <v>0.30161579892280072</v>
      </c>
      <c r="CQ96" s="378" t="str">
        <f t="shared" si="54"/>
        <v xml:space="preserve"> -</v>
      </c>
      <c r="CR96" s="591" t="s">
        <v>1220</v>
      </c>
      <c r="CS96" s="99" t="s">
        <v>1395</v>
      </c>
      <c r="CT96" s="102" t="s">
        <v>1964</v>
      </c>
    </row>
    <row r="97" spans="2:98" ht="60" customHeight="1">
      <c r="B97" s="994"/>
      <c r="C97" s="991"/>
      <c r="D97" s="1015"/>
      <c r="E97" s="947"/>
      <c r="F97" s="956"/>
      <c r="G97" s="858"/>
      <c r="H97" s="858"/>
      <c r="I97" s="845"/>
      <c r="J97" s="858"/>
      <c r="K97" s="845"/>
      <c r="L97" s="858"/>
      <c r="M97" s="858"/>
      <c r="N97" s="845"/>
      <c r="O97" s="858"/>
      <c r="P97" s="858"/>
      <c r="Q97" s="845"/>
      <c r="R97" s="858"/>
      <c r="S97" s="858"/>
      <c r="T97" s="845"/>
      <c r="U97" s="914"/>
      <c r="V97" s="1038"/>
      <c r="W97" s="845"/>
      <c r="X97" s="858"/>
      <c r="Y97" s="845"/>
      <c r="Z97" s="858"/>
      <c r="AA97" s="845"/>
      <c r="AB97" s="1065"/>
      <c r="AC97" s="1067"/>
      <c r="AD97" s="1020"/>
      <c r="AE97" s="790"/>
      <c r="AF97" s="798"/>
      <c r="AG97" s="790"/>
      <c r="AH97" s="798"/>
      <c r="AI97" s="790"/>
      <c r="AJ97" s="798"/>
      <c r="AK97" s="790"/>
      <c r="AL97" s="798"/>
      <c r="AM97" s="790"/>
      <c r="AN97" s="798"/>
      <c r="AO97" s="950"/>
      <c r="AP97" s="939"/>
      <c r="AQ97" s="300" t="s">
        <v>336</v>
      </c>
      <c r="AR97" s="301" t="s">
        <v>1984</v>
      </c>
      <c r="AS97" s="27" t="s">
        <v>1493</v>
      </c>
      <c r="AT97" s="40">
        <v>0</v>
      </c>
      <c r="AU97" s="60">
        <v>1</v>
      </c>
      <c r="AV97" s="60">
        <v>0</v>
      </c>
      <c r="AW97" s="413">
        <v>0.25</v>
      </c>
      <c r="AX97" s="60">
        <v>1</v>
      </c>
      <c r="AY97" s="413">
        <v>0.25</v>
      </c>
      <c r="AZ97" s="60">
        <v>0</v>
      </c>
      <c r="BA97" s="415">
        <v>0.25</v>
      </c>
      <c r="BB97" s="47">
        <v>0</v>
      </c>
      <c r="BC97" s="422">
        <v>0.25</v>
      </c>
      <c r="BD97" s="54">
        <v>0</v>
      </c>
      <c r="BE97" s="55">
        <v>1</v>
      </c>
      <c r="BF97" s="55">
        <v>0</v>
      </c>
      <c r="BG97" s="342">
        <v>0</v>
      </c>
      <c r="BH97" s="333" t="str">
        <f t="shared" si="31"/>
        <v xml:space="preserve"> -</v>
      </c>
      <c r="BI97" s="453" t="str">
        <f t="shared" si="32"/>
        <v xml:space="preserve"> -</v>
      </c>
      <c r="BJ97" s="334">
        <f t="shared" si="33"/>
        <v>1</v>
      </c>
      <c r="BK97" s="453">
        <f t="shared" si="34"/>
        <v>1</v>
      </c>
      <c r="BL97" s="334" t="str">
        <f t="shared" si="35"/>
        <v xml:space="preserve"> -</v>
      </c>
      <c r="BM97" s="453" t="str">
        <f t="shared" si="36"/>
        <v xml:space="preserve"> -</v>
      </c>
      <c r="BN97" s="334" t="str">
        <f t="shared" si="37"/>
        <v xml:space="preserve"> -</v>
      </c>
      <c r="BO97" s="453" t="str">
        <f t="shared" si="38"/>
        <v xml:space="preserve"> -</v>
      </c>
      <c r="BP97" s="657">
        <f t="shared" si="41"/>
        <v>0.25</v>
      </c>
      <c r="BQ97" s="652">
        <f t="shared" si="39"/>
        <v>0.25</v>
      </c>
      <c r="BR97" s="642">
        <f t="shared" si="40"/>
        <v>0.25</v>
      </c>
      <c r="BS97" s="54">
        <v>0</v>
      </c>
      <c r="BT97" s="60">
        <v>0</v>
      </c>
      <c r="BU97" s="60">
        <v>0</v>
      </c>
      <c r="BV97" s="125" t="str">
        <f t="shared" si="42"/>
        <v xml:space="preserve"> -</v>
      </c>
      <c r="BW97" s="378" t="str">
        <f t="shared" si="43"/>
        <v xml:space="preserve"> -</v>
      </c>
      <c r="BX97" s="55">
        <v>110000</v>
      </c>
      <c r="BY97" s="60">
        <v>110000</v>
      </c>
      <c r="BZ97" s="60">
        <v>0</v>
      </c>
      <c r="CA97" s="125">
        <f t="shared" si="44"/>
        <v>1</v>
      </c>
      <c r="CB97" s="378" t="str">
        <f t="shared" si="45"/>
        <v xml:space="preserve"> -</v>
      </c>
      <c r="CC97" s="54">
        <v>156770</v>
      </c>
      <c r="CD97" s="60">
        <v>0</v>
      </c>
      <c r="CE97" s="60">
        <v>0</v>
      </c>
      <c r="CF97" s="125">
        <f t="shared" si="46"/>
        <v>0</v>
      </c>
      <c r="CG97" s="378" t="str">
        <f t="shared" si="47"/>
        <v xml:space="preserve"> -</v>
      </c>
      <c r="CH97" s="55">
        <v>0</v>
      </c>
      <c r="CI97" s="60">
        <v>0</v>
      </c>
      <c r="CJ97" s="60">
        <v>0</v>
      </c>
      <c r="CK97" s="125" t="str">
        <f t="shared" si="48"/>
        <v xml:space="preserve"> -</v>
      </c>
      <c r="CL97" s="378" t="str">
        <f t="shared" si="49"/>
        <v xml:space="preserve"> -</v>
      </c>
      <c r="CM97" s="517">
        <f t="shared" si="50"/>
        <v>266770</v>
      </c>
      <c r="CN97" s="518">
        <f t="shared" si="51"/>
        <v>110000</v>
      </c>
      <c r="CO97" s="518">
        <f t="shared" si="52"/>
        <v>0</v>
      </c>
      <c r="CP97" s="504">
        <f t="shared" si="53"/>
        <v>0.4123402181654609</v>
      </c>
      <c r="CQ97" s="378" t="str">
        <f t="shared" si="54"/>
        <v xml:space="preserve"> -</v>
      </c>
      <c r="CR97" s="591" t="s">
        <v>1220</v>
      </c>
      <c r="CS97" s="99" t="s">
        <v>1395</v>
      </c>
      <c r="CT97" s="102" t="s">
        <v>1964</v>
      </c>
    </row>
    <row r="98" spans="2:98" ht="45.75" customHeight="1" thickBot="1">
      <c r="B98" s="994"/>
      <c r="C98" s="991"/>
      <c r="D98" s="1015"/>
      <c r="E98" s="947"/>
      <c r="F98" s="956"/>
      <c r="G98" s="858"/>
      <c r="H98" s="858"/>
      <c r="I98" s="845"/>
      <c r="J98" s="858"/>
      <c r="K98" s="845"/>
      <c r="L98" s="858"/>
      <c r="M98" s="858"/>
      <c r="N98" s="845"/>
      <c r="O98" s="858"/>
      <c r="P98" s="858"/>
      <c r="Q98" s="845"/>
      <c r="R98" s="858"/>
      <c r="S98" s="858"/>
      <c r="T98" s="845"/>
      <c r="U98" s="914"/>
      <c r="V98" s="1038"/>
      <c r="W98" s="845"/>
      <c r="X98" s="858"/>
      <c r="Y98" s="845"/>
      <c r="Z98" s="858"/>
      <c r="AA98" s="845"/>
      <c r="AB98" s="1065"/>
      <c r="AC98" s="1067"/>
      <c r="AD98" s="1020"/>
      <c r="AE98" s="790"/>
      <c r="AF98" s="798"/>
      <c r="AG98" s="790"/>
      <c r="AH98" s="798"/>
      <c r="AI98" s="790"/>
      <c r="AJ98" s="798"/>
      <c r="AK98" s="790"/>
      <c r="AL98" s="798"/>
      <c r="AM98" s="790"/>
      <c r="AN98" s="798"/>
      <c r="AO98" s="953"/>
      <c r="AP98" s="942"/>
      <c r="AQ98" s="302" t="s">
        <v>428</v>
      </c>
      <c r="AR98" s="303" t="s">
        <v>1217</v>
      </c>
      <c r="AS98" s="30" t="s">
        <v>1494</v>
      </c>
      <c r="AT98" s="45">
        <v>0</v>
      </c>
      <c r="AU98" s="92">
        <v>1</v>
      </c>
      <c r="AV98" s="92">
        <v>0</v>
      </c>
      <c r="AW98" s="423">
        <v>0</v>
      </c>
      <c r="AX98" s="92">
        <v>1</v>
      </c>
      <c r="AY98" s="423">
        <v>0.33</v>
      </c>
      <c r="AZ98" s="92">
        <v>1</v>
      </c>
      <c r="BA98" s="424">
        <v>0.33</v>
      </c>
      <c r="BB98" s="51">
        <v>1</v>
      </c>
      <c r="BC98" s="425">
        <v>0.34</v>
      </c>
      <c r="BD98" s="62">
        <v>1</v>
      </c>
      <c r="BE98" s="63">
        <v>0.6</v>
      </c>
      <c r="BF98" s="63">
        <v>0.83</v>
      </c>
      <c r="BG98" s="344">
        <v>0</v>
      </c>
      <c r="BH98" s="455" t="str">
        <f t="shared" si="31"/>
        <v xml:space="preserve"> -</v>
      </c>
      <c r="BI98" s="456" t="str">
        <f t="shared" si="32"/>
        <v xml:space="preserve"> -</v>
      </c>
      <c r="BJ98" s="365">
        <f t="shared" si="33"/>
        <v>0.6</v>
      </c>
      <c r="BK98" s="456">
        <f t="shared" si="34"/>
        <v>0.6</v>
      </c>
      <c r="BL98" s="365">
        <f t="shared" si="35"/>
        <v>0.83</v>
      </c>
      <c r="BM98" s="456">
        <f t="shared" si="36"/>
        <v>0.83</v>
      </c>
      <c r="BN98" s="365">
        <f t="shared" si="37"/>
        <v>0</v>
      </c>
      <c r="BO98" s="456">
        <f t="shared" si="38"/>
        <v>0</v>
      </c>
      <c r="BP98" s="660">
        <f>+AVERAGE(BE98:BG98)/AU98</f>
        <v>0.47666666666666663</v>
      </c>
      <c r="BQ98" s="655">
        <f t="shared" si="39"/>
        <v>0.47666666666666663</v>
      </c>
      <c r="BR98" s="645">
        <f t="shared" si="40"/>
        <v>0.47666666666666663</v>
      </c>
      <c r="BS98" s="62">
        <v>0</v>
      </c>
      <c r="BT98" s="92">
        <v>0</v>
      </c>
      <c r="BU98" s="92">
        <v>0</v>
      </c>
      <c r="BV98" s="148" t="str">
        <f t="shared" si="42"/>
        <v xml:space="preserve"> -</v>
      </c>
      <c r="BW98" s="385" t="str">
        <f t="shared" si="43"/>
        <v xml:space="preserve"> -</v>
      </c>
      <c r="BX98" s="63">
        <v>0</v>
      </c>
      <c r="BY98" s="92">
        <v>0</v>
      </c>
      <c r="BZ98" s="92">
        <v>0</v>
      </c>
      <c r="CA98" s="148" t="str">
        <f t="shared" si="44"/>
        <v xml:space="preserve"> -</v>
      </c>
      <c r="CB98" s="385" t="str">
        <f t="shared" si="45"/>
        <v xml:space="preserve"> -</v>
      </c>
      <c r="CC98" s="62">
        <v>0</v>
      </c>
      <c r="CD98" s="92">
        <v>0</v>
      </c>
      <c r="CE98" s="92">
        <v>0</v>
      </c>
      <c r="CF98" s="148" t="str">
        <f t="shared" si="46"/>
        <v xml:space="preserve"> -</v>
      </c>
      <c r="CG98" s="385" t="str">
        <f t="shared" si="47"/>
        <v xml:space="preserve"> -</v>
      </c>
      <c r="CH98" s="63">
        <v>0</v>
      </c>
      <c r="CI98" s="92">
        <v>0</v>
      </c>
      <c r="CJ98" s="92">
        <v>0</v>
      </c>
      <c r="CK98" s="148" t="str">
        <f t="shared" si="48"/>
        <v xml:space="preserve"> -</v>
      </c>
      <c r="CL98" s="385" t="str">
        <f t="shared" si="49"/>
        <v xml:space="preserve"> -</v>
      </c>
      <c r="CM98" s="523">
        <f t="shared" si="50"/>
        <v>0</v>
      </c>
      <c r="CN98" s="524">
        <f t="shared" si="51"/>
        <v>0</v>
      </c>
      <c r="CO98" s="524">
        <f t="shared" si="52"/>
        <v>0</v>
      </c>
      <c r="CP98" s="505" t="str">
        <f t="shared" si="53"/>
        <v xml:space="preserve"> -</v>
      </c>
      <c r="CQ98" s="385" t="str">
        <f t="shared" si="54"/>
        <v xml:space="preserve"> -</v>
      </c>
      <c r="CR98" s="592" t="s">
        <v>1495</v>
      </c>
      <c r="CS98" s="215" t="s">
        <v>1204</v>
      </c>
      <c r="CT98" s="107" t="s">
        <v>1966</v>
      </c>
    </row>
    <row r="99" spans="2:98" ht="30" customHeight="1">
      <c r="B99" s="994"/>
      <c r="C99" s="991"/>
      <c r="D99" s="1015"/>
      <c r="E99" s="947"/>
      <c r="F99" s="956"/>
      <c r="G99" s="858"/>
      <c r="H99" s="858"/>
      <c r="I99" s="845"/>
      <c r="J99" s="858"/>
      <c r="K99" s="845"/>
      <c r="L99" s="858"/>
      <c r="M99" s="858"/>
      <c r="N99" s="845"/>
      <c r="O99" s="858"/>
      <c r="P99" s="858"/>
      <c r="Q99" s="845"/>
      <c r="R99" s="858"/>
      <c r="S99" s="858"/>
      <c r="T99" s="845"/>
      <c r="U99" s="914"/>
      <c r="V99" s="1038"/>
      <c r="W99" s="845"/>
      <c r="X99" s="858"/>
      <c r="Y99" s="845"/>
      <c r="Z99" s="858"/>
      <c r="AA99" s="845"/>
      <c r="AB99" s="1065"/>
      <c r="AC99" s="1067"/>
      <c r="AD99" s="1020"/>
      <c r="AE99" s="790"/>
      <c r="AF99" s="798"/>
      <c r="AG99" s="790"/>
      <c r="AH99" s="798"/>
      <c r="AI99" s="790"/>
      <c r="AJ99" s="798"/>
      <c r="AK99" s="790"/>
      <c r="AL99" s="798"/>
      <c r="AM99" s="790"/>
      <c r="AN99" s="798"/>
      <c r="AO99" s="949">
        <f>+RESUMEN!J53</f>
        <v>0.61953809523809522</v>
      </c>
      <c r="AP99" s="938" t="s">
        <v>369</v>
      </c>
      <c r="AQ99" s="251" t="s">
        <v>337</v>
      </c>
      <c r="AR99" s="285" t="s">
        <v>1985</v>
      </c>
      <c r="AS99" s="129" t="s">
        <v>1496</v>
      </c>
      <c r="AT99" s="41">
        <v>6</v>
      </c>
      <c r="AU99" s="59">
        <v>6</v>
      </c>
      <c r="AV99" s="59">
        <v>6</v>
      </c>
      <c r="AW99" s="419">
        <v>0.25</v>
      </c>
      <c r="AX99" s="59">
        <v>6</v>
      </c>
      <c r="AY99" s="419">
        <v>0.25</v>
      </c>
      <c r="AZ99" s="59">
        <v>6</v>
      </c>
      <c r="BA99" s="420">
        <v>0.25</v>
      </c>
      <c r="BB99" s="48">
        <v>6</v>
      </c>
      <c r="BC99" s="420">
        <v>0.25</v>
      </c>
      <c r="BD99" s="52">
        <v>6</v>
      </c>
      <c r="BE99" s="53">
        <v>6</v>
      </c>
      <c r="BF99" s="53">
        <v>6</v>
      </c>
      <c r="BG99" s="341">
        <v>0</v>
      </c>
      <c r="BH99" s="329">
        <f t="shared" si="31"/>
        <v>1</v>
      </c>
      <c r="BI99" s="452">
        <f t="shared" si="32"/>
        <v>1</v>
      </c>
      <c r="BJ99" s="330">
        <f t="shared" si="33"/>
        <v>1</v>
      </c>
      <c r="BK99" s="452">
        <f t="shared" si="34"/>
        <v>1</v>
      </c>
      <c r="BL99" s="330">
        <f t="shared" si="35"/>
        <v>1</v>
      </c>
      <c r="BM99" s="452">
        <f t="shared" si="36"/>
        <v>1</v>
      </c>
      <c r="BN99" s="330">
        <f t="shared" si="37"/>
        <v>0</v>
      </c>
      <c r="BO99" s="452">
        <f t="shared" si="38"/>
        <v>0</v>
      </c>
      <c r="BP99" s="656">
        <f t="shared" si="41"/>
        <v>0.75</v>
      </c>
      <c r="BQ99" s="651">
        <f t="shared" si="39"/>
        <v>0.75</v>
      </c>
      <c r="BR99" s="641">
        <f t="shared" si="40"/>
        <v>0.75</v>
      </c>
      <c r="BS99" s="61">
        <v>85000</v>
      </c>
      <c r="BT99" s="59">
        <v>13493</v>
      </c>
      <c r="BU99" s="59">
        <v>0</v>
      </c>
      <c r="BV99" s="145">
        <f t="shared" si="42"/>
        <v>0.15874117647058825</v>
      </c>
      <c r="BW99" s="377" t="str">
        <f t="shared" si="43"/>
        <v xml:space="preserve"> -</v>
      </c>
      <c r="BX99" s="61">
        <v>120384</v>
      </c>
      <c r="BY99" s="59">
        <v>93500</v>
      </c>
      <c r="BZ99" s="59">
        <v>0</v>
      </c>
      <c r="CA99" s="145">
        <f t="shared" si="44"/>
        <v>0.77668128654970758</v>
      </c>
      <c r="CB99" s="377" t="str">
        <f t="shared" si="45"/>
        <v xml:space="preserve"> -</v>
      </c>
      <c r="CC99" s="58">
        <v>125800</v>
      </c>
      <c r="CD99" s="59">
        <v>122500</v>
      </c>
      <c r="CE99" s="59">
        <v>0</v>
      </c>
      <c r="CF99" s="145">
        <f t="shared" si="46"/>
        <v>0.97376788553259142</v>
      </c>
      <c r="CG99" s="377" t="str">
        <f t="shared" si="47"/>
        <v xml:space="preserve"> -</v>
      </c>
      <c r="CH99" s="61">
        <v>131461</v>
      </c>
      <c r="CI99" s="59">
        <v>0</v>
      </c>
      <c r="CJ99" s="59">
        <v>0</v>
      </c>
      <c r="CK99" s="145">
        <f t="shared" si="48"/>
        <v>0</v>
      </c>
      <c r="CL99" s="377" t="str">
        <f t="shared" si="49"/>
        <v xml:space="preserve"> -</v>
      </c>
      <c r="CM99" s="515">
        <f t="shared" si="50"/>
        <v>462645</v>
      </c>
      <c r="CN99" s="516">
        <f t="shared" si="51"/>
        <v>229493</v>
      </c>
      <c r="CO99" s="516">
        <f t="shared" si="52"/>
        <v>0</v>
      </c>
      <c r="CP99" s="506">
        <f t="shared" si="53"/>
        <v>0.49604556409341938</v>
      </c>
      <c r="CQ99" s="377" t="str">
        <f t="shared" si="54"/>
        <v xml:space="preserve"> -</v>
      </c>
      <c r="CR99" s="590" t="s">
        <v>1220</v>
      </c>
      <c r="CS99" s="211" t="s">
        <v>1424</v>
      </c>
      <c r="CT99" s="101" t="s">
        <v>365</v>
      </c>
    </row>
    <row r="100" spans="2:98" ht="30" customHeight="1">
      <c r="B100" s="994"/>
      <c r="C100" s="991"/>
      <c r="D100" s="1015"/>
      <c r="E100" s="947"/>
      <c r="F100" s="1028" t="s">
        <v>420</v>
      </c>
      <c r="G100" s="858">
        <v>0.17</v>
      </c>
      <c r="H100" s="858">
        <v>0.15</v>
      </c>
      <c r="I100" s="845">
        <f>+H100-G100</f>
        <v>-2.0000000000000018E-2</v>
      </c>
      <c r="J100" s="858">
        <v>0.17</v>
      </c>
      <c r="K100" s="845">
        <f>+J100-G100</f>
        <v>0</v>
      </c>
      <c r="L100" s="858"/>
      <c r="M100" s="858">
        <v>0.17</v>
      </c>
      <c r="N100" s="845">
        <f>+M100-J100</f>
        <v>0</v>
      </c>
      <c r="O100" s="858"/>
      <c r="P100" s="858">
        <v>0.16</v>
      </c>
      <c r="Q100" s="845">
        <f>+P100-M100</f>
        <v>-1.0000000000000009E-2</v>
      </c>
      <c r="R100" s="858"/>
      <c r="S100" s="858">
        <v>0.15</v>
      </c>
      <c r="T100" s="845">
        <f>+S100-P100</f>
        <v>-1.0000000000000009E-2</v>
      </c>
      <c r="U100" s="914"/>
      <c r="V100" s="1038">
        <v>0.155</v>
      </c>
      <c r="W100" s="845">
        <f>+V100</f>
        <v>0.155</v>
      </c>
      <c r="X100" s="883">
        <v>0.152</v>
      </c>
      <c r="Y100" s="845">
        <f>+X100</f>
        <v>0.152</v>
      </c>
      <c r="Z100" s="858"/>
      <c r="AA100" s="845">
        <f>+Z100</f>
        <v>0</v>
      </c>
      <c r="AB100" s="1065"/>
      <c r="AC100" s="1067">
        <f>+AB100</f>
        <v>0</v>
      </c>
      <c r="AD100" s="1020"/>
      <c r="AE100" s="790">
        <f>+AD100</f>
        <v>0</v>
      </c>
      <c r="AF100" s="798"/>
      <c r="AG100" s="790">
        <f>+AF100</f>
        <v>0</v>
      </c>
      <c r="AH100" s="798"/>
      <c r="AI100" s="790">
        <f>+AH100</f>
        <v>0</v>
      </c>
      <c r="AJ100" s="798"/>
      <c r="AK100" s="790">
        <f>+AJ100</f>
        <v>0</v>
      </c>
      <c r="AL100" s="798"/>
      <c r="AM100" s="790">
        <f>+AL100</f>
        <v>0</v>
      </c>
      <c r="AN100" s="798"/>
      <c r="AO100" s="950"/>
      <c r="AP100" s="939"/>
      <c r="AQ100" s="119" t="s">
        <v>338</v>
      </c>
      <c r="AR100" s="116" t="s">
        <v>1986</v>
      </c>
      <c r="AS100" s="119" t="s">
        <v>1497</v>
      </c>
      <c r="AT100" s="40">
        <v>2000</v>
      </c>
      <c r="AU100" s="60">
        <v>3000</v>
      </c>
      <c r="AV100" s="60">
        <v>500</v>
      </c>
      <c r="AW100" s="413">
        <f t="shared" si="55"/>
        <v>0.16666666666666666</v>
      </c>
      <c r="AX100" s="60">
        <v>1000</v>
      </c>
      <c r="AY100" s="413">
        <f t="shared" si="56"/>
        <v>0.33333333333333331</v>
      </c>
      <c r="AZ100" s="60">
        <v>1000</v>
      </c>
      <c r="BA100" s="415">
        <f t="shared" si="57"/>
        <v>0.33333333333333331</v>
      </c>
      <c r="BB100" s="47">
        <v>500</v>
      </c>
      <c r="BC100" s="415">
        <f t="shared" si="58"/>
        <v>0.16666666666666666</v>
      </c>
      <c r="BD100" s="54">
        <v>377</v>
      </c>
      <c r="BE100" s="55">
        <v>1394</v>
      </c>
      <c r="BF100" s="55">
        <v>1331</v>
      </c>
      <c r="BG100" s="342">
        <v>0</v>
      </c>
      <c r="BH100" s="333">
        <f t="shared" si="31"/>
        <v>0.754</v>
      </c>
      <c r="BI100" s="453">
        <f t="shared" si="32"/>
        <v>0.754</v>
      </c>
      <c r="BJ100" s="334">
        <f t="shared" si="33"/>
        <v>1.3939999999999999</v>
      </c>
      <c r="BK100" s="453">
        <f t="shared" si="34"/>
        <v>1</v>
      </c>
      <c r="BL100" s="334">
        <f t="shared" si="35"/>
        <v>1.331</v>
      </c>
      <c r="BM100" s="453">
        <f t="shared" si="36"/>
        <v>1</v>
      </c>
      <c r="BN100" s="334">
        <f t="shared" si="37"/>
        <v>0</v>
      </c>
      <c r="BO100" s="453">
        <f t="shared" si="38"/>
        <v>0</v>
      </c>
      <c r="BP100" s="657">
        <f>+SUM(BD100:BG100)/AU100</f>
        <v>1.034</v>
      </c>
      <c r="BQ100" s="652">
        <f t="shared" si="39"/>
        <v>1</v>
      </c>
      <c r="BR100" s="642">
        <f t="shared" si="40"/>
        <v>1</v>
      </c>
      <c r="BS100" s="55">
        <v>39000</v>
      </c>
      <c r="BT100" s="60">
        <v>0</v>
      </c>
      <c r="BU100" s="60">
        <v>0</v>
      </c>
      <c r="BV100" s="125">
        <f t="shared" si="42"/>
        <v>0</v>
      </c>
      <c r="BW100" s="378" t="str">
        <f t="shared" si="43"/>
        <v xml:space="preserve"> -</v>
      </c>
      <c r="BX100" s="55">
        <v>42221</v>
      </c>
      <c r="BY100" s="60">
        <v>34515</v>
      </c>
      <c r="BZ100" s="60">
        <v>0</v>
      </c>
      <c r="CA100" s="125">
        <f t="shared" si="44"/>
        <v>0.8174841903318254</v>
      </c>
      <c r="CB100" s="378" t="str">
        <f t="shared" si="45"/>
        <v xml:space="preserve"> -</v>
      </c>
      <c r="CC100" s="54">
        <v>66066</v>
      </c>
      <c r="CD100" s="60">
        <v>58000</v>
      </c>
      <c r="CE100" s="60">
        <v>0</v>
      </c>
      <c r="CF100" s="125">
        <f t="shared" si="46"/>
        <v>0.87790996881905969</v>
      </c>
      <c r="CG100" s="378" t="str">
        <f t="shared" si="47"/>
        <v xml:space="preserve"> -</v>
      </c>
      <c r="CH100" s="55">
        <v>69039</v>
      </c>
      <c r="CI100" s="60">
        <v>0</v>
      </c>
      <c r="CJ100" s="60">
        <v>0</v>
      </c>
      <c r="CK100" s="125">
        <f t="shared" si="48"/>
        <v>0</v>
      </c>
      <c r="CL100" s="378" t="str">
        <f t="shared" si="49"/>
        <v xml:space="preserve"> -</v>
      </c>
      <c r="CM100" s="517">
        <f t="shared" si="50"/>
        <v>216326</v>
      </c>
      <c r="CN100" s="518">
        <f t="shared" si="51"/>
        <v>92515</v>
      </c>
      <c r="CO100" s="518">
        <f t="shared" si="52"/>
        <v>0</v>
      </c>
      <c r="CP100" s="504">
        <f t="shared" si="53"/>
        <v>0.42766472823423907</v>
      </c>
      <c r="CQ100" s="378" t="str">
        <f t="shared" si="54"/>
        <v xml:space="preserve"> -</v>
      </c>
      <c r="CR100" s="591" t="s">
        <v>1220</v>
      </c>
      <c r="CS100" s="212" t="s">
        <v>1424</v>
      </c>
      <c r="CT100" s="102" t="s">
        <v>365</v>
      </c>
    </row>
    <row r="101" spans="2:98" ht="45.75" customHeight="1">
      <c r="B101" s="994"/>
      <c r="C101" s="991"/>
      <c r="D101" s="1015"/>
      <c r="E101" s="947"/>
      <c r="F101" s="1028"/>
      <c r="G101" s="858"/>
      <c r="H101" s="858"/>
      <c r="I101" s="845"/>
      <c r="J101" s="858"/>
      <c r="K101" s="845"/>
      <c r="L101" s="858"/>
      <c r="M101" s="858"/>
      <c r="N101" s="845"/>
      <c r="O101" s="858"/>
      <c r="P101" s="858"/>
      <c r="Q101" s="845"/>
      <c r="R101" s="858"/>
      <c r="S101" s="858"/>
      <c r="T101" s="845"/>
      <c r="U101" s="914"/>
      <c r="V101" s="1038"/>
      <c r="W101" s="845"/>
      <c r="X101" s="883"/>
      <c r="Y101" s="845"/>
      <c r="Z101" s="858"/>
      <c r="AA101" s="845"/>
      <c r="AB101" s="1065"/>
      <c r="AC101" s="1067"/>
      <c r="AD101" s="1020"/>
      <c r="AE101" s="790"/>
      <c r="AF101" s="798"/>
      <c r="AG101" s="790"/>
      <c r="AH101" s="798"/>
      <c r="AI101" s="790"/>
      <c r="AJ101" s="798"/>
      <c r="AK101" s="790"/>
      <c r="AL101" s="798"/>
      <c r="AM101" s="790"/>
      <c r="AN101" s="798"/>
      <c r="AO101" s="950"/>
      <c r="AP101" s="939"/>
      <c r="AQ101" s="119" t="s">
        <v>339</v>
      </c>
      <c r="AR101" s="116" t="s">
        <v>1987</v>
      </c>
      <c r="AS101" s="119" t="s">
        <v>1498</v>
      </c>
      <c r="AT101" s="40">
        <v>5000</v>
      </c>
      <c r="AU101" s="60">
        <v>5000</v>
      </c>
      <c r="AV101" s="60">
        <v>400</v>
      </c>
      <c r="AW101" s="413">
        <f t="shared" si="55"/>
        <v>0.08</v>
      </c>
      <c r="AX101" s="60">
        <v>2000</v>
      </c>
      <c r="AY101" s="413">
        <f t="shared" si="56"/>
        <v>0.4</v>
      </c>
      <c r="AZ101" s="60">
        <v>2000</v>
      </c>
      <c r="BA101" s="415">
        <f t="shared" si="57"/>
        <v>0.4</v>
      </c>
      <c r="BB101" s="47">
        <v>600</v>
      </c>
      <c r="BC101" s="415">
        <f t="shared" si="58"/>
        <v>0.12</v>
      </c>
      <c r="BD101" s="54">
        <v>405</v>
      </c>
      <c r="BE101" s="55">
        <v>2155</v>
      </c>
      <c r="BF101" s="55">
        <v>1878</v>
      </c>
      <c r="BG101" s="342">
        <v>0</v>
      </c>
      <c r="BH101" s="333">
        <f t="shared" si="31"/>
        <v>1.0125</v>
      </c>
      <c r="BI101" s="453">
        <f t="shared" si="32"/>
        <v>1</v>
      </c>
      <c r="BJ101" s="334">
        <f t="shared" si="33"/>
        <v>1.0774999999999999</v>
      </c>
      <c r="BK101" s="453">
        <f t="shared" si="34"/>
        <v>1</v>
      </c>
      <c r="BL101" s="334">
        <f t="shared" si="35"/>
        <v>0.93899999999999995</v>
      </c>
      <c r="BM101" s="453">
        <f t="shared" si="36"/>
        <v>0.93899999999999995</v>
      </c>
      <c r="BN101" s="334">
        <f t="shared" si="37"/>
        <v>0</v>
      </c>
      <c r="BO101" s="453">
        <f t="shared" si="38"/>
        <v>0</v>
      </c>
      <c r="BP101" s="657">
        <f>+SUM(BD101:BG101)/AU101</f>
        <v>0.88759999999999994</v>
      </c>
      <c r="BQ101" s="652">
        <f t="shared" si="39"/>
        <v>0.88759999999999994</v>
      </c>
      <c r="BR101" s="642">
        <f t="shared" si="40"/>
        <v>0.88759999999999994</v>
      </c>
      <c r="BS101" s="55">
        <v>68000</v>
      </c>
      <c r="BT101" s="60">
        <v>0</v>
      </c>
      <c r="BU101" s="60">
        <v>0</v>
      </c>
      <c r="BV101" s="125">
        <f t="shared" si="42"/>
        <v>0</v>
      </c>
      <c r="BW101" s="378" t="str">
        <f t="shared" si="43"/>
        <v xml:space="preserve"> -</v>
      </c>
      <c r="BX101" s="55">
        <v>183900</v>
      </c>
      <c r="BY101" s="60">
        <v>183900</v>
      </c>
      <c r="BZ101" s="60">
        <v>0</v>
      </c>
      <c r="CA101" s="125">
        <f t="shared" si="44"/>
        <v>1</v>
      </c>
      <c r="CB101" s="378" t="str">
        <f t="shared" si="45"/>
        <v xml:space="preserve"> -</v>
      </c>
      <c r="CC101" s="54">
        <v>233037</v>
      </c>
      <c r="CD101" s="60">
        <v>163764</v>
      </c>
      <c r="CE101" s="60">
        <v>0</v>
      </c>
      <c r="CF101" s="125">
        <f t="shared" si="46"/>
        <v>0.70273819178928665</v>
      </c>
      <c r="CG101" s="378" t="str">
        <f t="shared" si="47"/>
        <v xml:space="preserve"> -</v>
      </c>
      <c r="CH101" s="55">
        <v>236208</v>
      </c>
      <c r="CI101" s="60">
        <v>0</v>
      </c>
      <c r="CJ101" s="60">
        <v>0</v>
      </c>
      <c r="CK101" s="125">
        <f t="shared" si="48"/>
        <v>0</v>
      </c>
      <c r="CL101" s="378" t="str">
        <f t="shared" si="49"/>
        <v xml:space="preserve"> -</v>
      </c>
      <c r="CM101" s="517">
        <f t="shared" si="50"/>
        <v>721145</v>
      </c>
      <c r="CN101" s="518">
        <f t="shared" si="51"/>
        <v>347664</v>
      </c>
      <c r="CO101" s="518">
        <f t="shared" si="52"/>
        <v>0</v>
      </c>
      <c r="CP101" s="504">
        <f t="shared" si="53"/>
        <v>0.48209999375992346</v>
      </c>
      <c r="CQ101" s="378" t="str">
        <f t="shared" si="54"/>
        <v xml:space="preserve"> -</v>
      </c>
      <c r="CR101" s="591" t="s">
        <v>1499</v>
      </c>
      <c r="CS101" s="212" t="s">
        <v>1424</v>
      </c>
      <c r="CT101" s="102" t="s">
        <v>365</v>
      </c>
    </row>
    <row r="102" spans="2:98" ht="45.75" customHeight="1">
      <c r="B102" s="994"/>
      <c r="C102" s="991"/>
      <c r="D102" s="1015"/>
      <c r="E102" s="947"/>
      <c r="F102" s="1028"/>
      <c r="G102" s="858"/>
      <c r="H102" s="858"/>
      <c r="I102" s="845"/>
      <c r="J102" s="858"/>
      <c r="K102" s="845"/>
      <c r="L102" s="858"/>
      <c r="M102" s="858"/>
      <c r="N102" s="845"/>
      <c r="O102" s="858"/>
      <c r="P102" s="858"/>
      <c r="Q102" s="845"/>
      <c r="R102" s="858"/>
      <c r="S102" s="858"/>
      <c r="T102" s="845"/>
      <c r="U102" s="914"/>
      <c r="V102" s="1038"/>
      <c r="W102" s="845"/>
      <c r="X102" s="883"/>
      <c r="Y102" s="845"/>
      <c r="Z102" s="858"/>
      <c r="AA102" s="845"/>
      <c r="AB102" s="1065"/>
      <c r="AC102" s="1067"/>
      <c r="AD102" s="1020"/>
      <c r="AE102" s="790"/>
      <c r="AF102" s="798"/>
      <c r="AG102" s="790"/>
      <c r="AH102" s="798"/>
      <c r="AI102" s="790"/>
      <c r="AJ102" s="798"/>
      <c r="AK102" s="790"/>
      <c r="AL102" s="798"/>
      <c r="AM102" s="790"/>
      <c r="AN102" s="798"/>
      <c r="AO102" s="950"/>
      <c r="AP102" s="939"/>
      <c r="AQ102" s="119" t="s">
        <v>340</v>
      </c>
      <c r="AR102" s="116" t="s">
        <v>1988</v>
      </c>
      <c r="AS102" s="119" t="s">
        <v>1500</v>
      </c>
      <c r="AT102" s="40">
        <v>12</v>
      </c>
      <c r="AU102" s="60">
        <v>10</v>
      </c>
      <c r="AV102" s="60">
        <v>2</v>
      </c>
      <c r="AW102" s="413">
        <f t="shared" si="55"/>
        <v>0.2</v>
      </c>
      <c r="AX102" s="60">
        <v>3</v>
      </c>
      <c r="AY102" s="413">
        <f t="shared" si="56"/>
        <v>0.3</v>
      </c>
      <c r="AZ102" s="60">
        <v>3</v>
      </c>
      <c r="BA102" s="415">
        <f t="shared" si="57"/>
        <v>0.3</v>
      </c>
      <c r="BB102" s="47">
        <v>2</v>
      </c>
      <c r="BC102" s="415">
        <f t="shared" si="58"/>
        <v>0.2</v>
      </c>
      <c r="BD102" s="54">
        <v>2</v>
      </c>
      <c r="BE102" s="55">
        <v>3</v>
      </c>
      <c r="BF102" s="55">
        <v>2</v>
      </c>
      <c r="BG102" s="342">
        <v>0</v>
      </c>
      <c r="BH102" s="333">
        <f t="shared" si="31"/>
        <v>1</v>
      </c>
      <c r="BI102" s="453">
        <f t="shared" si="32"/>
        <v>1</v>
      </c>
      <c r="BJ102" s="334">
        <f t="shared" si="33"/>
        <v>1</v>
      </c>
      <c r="BK102" s="453">
        <f t="shared" si="34"/>
        <v>1</v>
      </c>
      <c r="BL102" s="334">
        <f t="shared" si="35"/>
        <v>0.66666666666666663</v>
      </c>
      <c r="BM102" s="453">
        <f t="shared" si="36"/>
        <v>0.66666666666666663</v>
      </c>
      <c r="BN102" s="334">
        <f t="shared" si="37"/>
        <v>0</v>
      </c>
      <c r="BO102" s="453">
        <f t="shared" si="38"/>
        <v>0</v>
      </c>
      <c r="BP102" s="657">
        <f>+SUM(BD102:BG102)/AU102</f>
        <v>0.7</v>
      </c>
      <c r="BQ102" s="652">
        <f t="shared" si="39"/>
        <v>0.7</v>
      </c>
      <c r="BR102" s="642">
        <f t="shared" si="40"/>
        <v>0.7</v>
      </c>
      <c r="BS102" s="55">
        <v>28000</v>
      </c>
      <c r="BT102" s="60">
        <v>7000</v>
      </c>
      <c r="BU102" s="60">
        <v>0</v>
      </c>
      <c r="BV102" s="125">
        <f t="shared" si="42"/>
        <v>0.25</v>
      </c>
      <c r="BW102" s="378" t="str">
        <f t="shared" si="43"/>
        <v xml:space="preserve"> -</v>
      </c>
      <c r="BX102" s="55">
        <v>83135</v>
      </c>
      <c r="BY102" s="60">
        <v>69711</v>
      </c>
      <c r="BZ102" s="60">
        <v>0</v>
      </c>
      <c r="CA102" s="125">
        <f t="shared" si="44"/>
        <v>0.83852769591628074</v>
      </c>
      <c r="CB102" s="378" t="str">
        <f t="shared" si="45"/>
        <v xml:space="preserve"> -</v>
      </c>
      <c r="CC102" s="54">
        <v>204907</v>
      </c>
      <c r="CD102" s="60">
        <v>138472</v>
      </c>
      <c r="CE102" s="60">
        <v>0</v>
      </c>
      <c r="CF102" s="125">
        <f t="shared" si="46"/>
        <v>0.67577974398141594</v>
      </c>
      <c r="CG102" s="378" t="str">
        <f t="shared" si="47"/>
        <v xml:space="preserve"> -</v>
      </c>
      <c r="CH102" s="55">
        <v>188839</v>
      </c>
      <c r="CI102" s="60">
        <v>0</v>
      </c>
      <c r="CJ102" s="60">
        <v>0</v>
      </c>
      <c r="CK102" s="125">
        <f t="shared" si="48"/>
        <v>0</v>
      </c>
      <c r="CL102" s="378" t="str">
        <f t="shared" si="49"/>
        <v xml:space="preserve"> -</v>
      </c>
      <c r="CM102" s="517">
        <f t="shared" si="50"/>
        <v>504881</v>
      </c>
      <c r="CN102" s="518">
        <f t="shared" si="51"/>
        <v>215183</v>
      </c>
      <c r="CO102" s="518">
        <f t="shared" si="52"/>
        <v>0</v>
      </c>
      <c r="CP102" s="504">
        <f t="shared" si="53"/>
        <v>0.42620538305065947</v>
      </c>
      <c r="CQ102" s="378" t="str">
        <f t="shared" si="54"/>
        <v xml:space="preserve"> -</v>
      </c>
      <c r="CR102" s="591" t="s">
        <v>1220</v>
      </c>
      <c r="CS102" s="212" t="s">
        <v>1424</v>
      </c>
      <c r="CT102" s="102" t="s">
        <v>365</v>
      </c>
    </row>
    <row r="103" spans="2:98" ht="30" customHeight="1">
      <c r="B103" s="994"/>
      <c r="C103" s="991"/>
      <c r="D103" s="1015"/>
      <c r="E103" s="947"/>
      <c r="F103" s="1028"/>
      <c r="G103" s="858"/>
      <c r="H103" s="858"/>
      <c r="I103" s="845"/>
      <c r="J103" s="858"/>
      <c r="K103" s="845"/>
      <c r="L103" s="858"/>
      <c r="M103" s="858"/>
      <c r="N103" s="845"/>
      <c r="O103" s="858"/>
      <c r="P103" s="858"/>
      <c r="Q103" s="845"/>
      <c r="R103" s="858"/>
      <c r="S103" s="858"/>
      <c r="T103" s="845"/>
      <c r="U103" s="914"/>
      <c r="V103" s="1038"/>
      <c r="W103" s="845"/>
      <c r="X103" s="883"/>
      <c r="Y103" s="845"/>
      <c r="Z103" s="858"/>
      <c r="AA103" s="845"/>
      <c r="AB103" s="1065"/>
      <c r="AC103" s="1067"/>
      <c r="AD103" s="1020"/>
      <c r="AE103" s="790"/>
      <c r="AF103" s="798"/>
      <c r="AG103" s="790"/>
      <c r="AH103" s="798"/>
      <c r="AI103" s="790"/>
      <c r="AJ103" s="798"/>
      <c r="AK103" s="790"/>
      <c r="AL103" s="798"/>
      <c r="AM103" s="790"/>
      <c r="AN103" s="798"/>
      <c r="AO103" s="950"/>
      <c r="AP103" s="939"/>
      <c r="AQ103" s="230" t="s">
        <v>429</v>
      </c>
      <c r="AR103" s="240" t="s">
        <v>1217</v>
      </c>
      <c r="AS103" s="27" t="s">
        <v>1501</v>
      </c>
      <c r="AT103" s="40">
        <v>0</v>
      </c>
      <c r="AU103" s="60">
        <v>1</v>
      </c>
      <c r="AV103" s="60">
        <v>0</v>
      </c>
      <c r="AW103" s="413">
        <v>0.25</v>
      </c>
      <c r="AX103" s="60">
        <v>1</v>
      </c>
      <c r="AY103" s="413">
        <v>0.25</v>
      </c>
      <c r="AZ103" s="60">
        <v>1</v>
      </c>
      <c r="BA103" s="415">
        <v>0.25</v>
      </c>
      <c r="BB103" s="47">
        <v>1</v>
      </c>
      <c r="BC103" s="415">
        <v>0.25</v>
      </c>
      <c r="BD103" s="54">
        <v>0</v>
      </c>
      <c r="BE103" s="55">
        <v>0</v>
      </c>
      <c r="BF103" s="55">
        <v>0</v>
      </c>
      <c r="BG103" s="342">
        <v>0</v>
      </c>
      <c r="BH103" s="333" t="str">
        <f t="shared" si="31"/>
        <v xml:space="preserve"> -</v>
      </c>
      <c r="BI103" s="453" t="str">
        <f t="shared" si="32"/>
        <v xml:space="preserve"> -</v>
      </c>
      <c r="BJ103" s="334">
        <f t="shared" si="33"/>
        <v>0</v>
      </c>
      <c r="BK103" s="453">
        <f t="shared" si="34"/>
        <v>0</v>
      </c>
      <c r="BL103" s="334">
        <f t="shared" si="35"/>
        <v>0</v>
      </c>
      <c r="BM103" s="453">
        <f t="shared" si="36"/>
        <v>0</v>
      </c>
      <c r="BN103" s="334">
        <f t="shared" si="37"/>
        <v>0</v>
      </c>
      <c r="BO103" s="453">
        <f t="shared" si="38"/>
        <v>0</v>
      </c>
      <c r="BP103" s="657">
        <f>+AVERAGE(BE103:BG103)/AU103</f>
        <v>0</v>
      </c>
      <c r="BQ103" s="652">
        <f t="shared" si="39"/>
        <v>0</v>
      </c>
      <c r="BR103" s="642">
        <f t="shared" si="40"/>
        <v>0</v>
      </c>
      <c r="BS103" s="55">
        <v>0</v>
      </c>
      <c r="BT103" s="60">
        <v>0</v>
      </c>
      <c r="BU103" s="60">
        <v>0</v>
      </c>
      <c r="BV103" s="125" t="str">
        <f t="shared" si="42"/>
        <v xml:space="preserve"> -</v>
      </c>
      <c r="BW103" s="378" t="str">
        <f t="shared" si="43"/>
        <v xml:space="preserve"> -</v>
      </c>
      <c r="BX103" s="55">
        <v>1000</v>
      </c>
      <c r="BY103" s="60">
        <v>0</v>
      </c>
      <c r="BZ103" s="60">
        <v>0</v>
      </c>
      <c r="CA103" s="125">
        <f t="shared" si="44"/>
        <v>0</v>
      </c>
      <c r="CB103" s="378" t="str">
        <f t="shared" si="45"/>
        <v xml:space="preserve"> -</v>
      </c>
      <c r="CC103" s="54">
        <v>0</v>
      </c>
      <c r="CD103" s="60">
        <v>0</v>
      </c>
      <c r="CE103" s="60">
        <v>0</v>
      </c>
      <c r="CF103" s="125" t="str">
        <f t="shared" si="46"/>
        <v xml:space="preserve"> -</v>
      </c>
      <c r="CG103" s="378" t="str">
        <f t="shared" si="47"/>
        <v xml:space="preserve"> -</v>
      </c>
      <c r="CH103" s="55">
        <v>0</v>
      </c>
      <c r="CI103" s="60">
        <v>0</v>
      </c>
      <c r="CJ103" s="60">
        <v>0</v>
      </c>
      <c r="CK103" s="125" t="str">
        <f t="shared" si="48"/>
        <v xml:space="preserve"> -</v>
      </c>
      <c r="CL103" s="378" t="str">
        <f t="shared" si="49"/>
        <v xml:space="preserve"> -</v>
      </c>
      <c r="CM103" s="517">
        <f t="shared" si="50"/>
        <v>1000</v>
      </c>
      <c r="CN103" s="518">
        <f t="shared" si="51"/>
        <v>0</v>
      </c>
      <c r="CO103" s="518">
        <f t="shared" si="52"/>
        <v>0</v>
      </c>
      <c r="CP103" s="504">
        <f t="shared" si="53"/>
        <v>0</v>
      </c>
      <c r="CQ103" s="378" t="str">
        <f t="shared" si="54"/>
        <v xml:space="preserve"> -</v>
      </c>
      <c r="CR103" s="591" t="s">
        <v>1220</v>
      </c>
      <c r="CS103" s="212" t="s">
        <v>1424</v>
      </c>
      <c r="CT103" s="102" t="s">
        <v>365</v>
      </c>
    </row>
    <row r="104" spans="2:98" ht="30" customHeight="1">
      <c r="B104" s="994"/>
      <c r="C104" s="991"/>
      <c r="D104" s="1015"/>
      <c r="E104" s="947"/>
      <c r="F104" s="1028"/>
      <c r="G104" s="858"/>
      <c r="H104" s="858"/>
      <c r="I104" s="845"/>
      <c r="J104" s="858"/>
      <c r="K104" s="845"/>
      <c r="L104" s="858"/>
      <c r="M104" s="858"/>
      <c r="N104" s="845"/>
      <c r="O104" s="858"/>
      <c r="P104" s="858"/>
      <c r="Q104" s="845"/>
      <c r="R104" s="858"/>
      <c r="S104" s="858"/>
      <c r="T104" s="845"/>
      <c r="U104" s="914"/>
      <c r="V104" s="1038"/>
      <c r="W104" s="845"/>
      <c r="X104" s="883"/>
      <c r="Y104" s="845"/>
      <c r="Z104" s="858"/>
      <c r="AA104" s="845"/>
      <c r="AB104" s="1065"/>
      <c r="AC104" s="1067"/>
      <c r="AD104" s="1020"/>
      <c r="AE104" s="790"/>
      <c r="AF104" s="798"/>
      <c r="AG104" s="790"/>
      <c r="AH104" s="798"/>
      <c r="AI104" s="790"/>
      <c r="AJ104" s="798"/>
      <c r="AK104" s="790"/>
      <c r="AL104" s="798"/>
      <c r="AM104" s="790"/>
      <c r="AN104" s="798"/>
      <c r="AO104" s="950"/>
      <c r="AP104" s="939"/>
      <c r="AQ104" s="230" t="s">
        <v>341</v>
      </c>
      <c r="AR104" s="240" t="s">
        <v>1989</v>
      </c>
      <c r="AS104" s="27" t="s">
        <v>1502</v>
      </c>
      <c r="AT104" s="40">
        <v>1</v>
      </c>
      <c r="AU104" s="60">
        <v>1</v>
      </c>
      <c r="AV104" s="60">
        <v>1</v>
      </c>
      <c r="AW104" s="413">
        <v>0.25</v>
      </c>
      <c r="AX104" s="60">
        <v>1</v>
      </c>
      <c r="AY104" s="413">
        <v>0.25</v>
      </c>
      <c r="AZ104" s="60">
        <v>1</v>
      </c>
      <c r="BA104" s="415">
        <v>0.25</v>
      </c>
      <c r="BB104" s="47">
        <v>1</v>
      </c>
      <c r="BC104" s="415">
        <v>0.25</v>
      </c>
      <c r="BD104" s="54">
        <v>0.33</v>
      </c>
      <c r="BE104" s="55">
        <v>0.5</v>
      </c>
      <c r="BF104" s="55">
        <v>0.5</v>
      </c>
      <c r="BG104" s="342">
        <v>0</v>
      </c>
      <c r="BH104" s="333">
        <f t="shared" si="31"/>
        <v>0.33</v>
      </c>
      <c r="BI104" s="453">
        <f t="shared" si="32"/>
        <v>0.33</v>
      </c>
      <c r="BJ104" s="334">
        <f t="shared" si="33"/>
        <v>0.5</v>
      </c>
      <c r="BK104" s="453">
        <f t="shared" si="34"/>
        <v>0.5</v>
      </c>
      <c r="BL104" s="334">
        <f t="shared" si="35"/>
        <v>0.5</v>
      </c>
      <c r="BM104" s="453">
        <f t="shared" si="36"/>
        <v>0.5</v>
      </c>
      <c r="BN104" s="334">
        <f t="shared" si="37"/>
        <v>0</v>
      </c>
      <c r="BO104" s="453">
        <f t="shared" si="38"/>
        <v>0</v>
      </c>
      <c r="BP104" s="657">
        <f t="shared" si="41"/>
        <v>0.33250000000000002</v>
      </c>
      <c r="BQ104" s="652">
        <f t="shared" si="39"/>
        <v>0.33250000000000002</v>
      </c>
      <c r="BR104" s="642">
        <f t="shared" si="40"/>
        <v>0.33250000000000002</v>
      </c>
      <c r="BS104" s="55">
        <v>0</v>
      </c>
      <c r="BT104" s="60">
        <v>0</v>
      </c>
      <c r="BU104" s="60">
        <v>0</v>
      </c>
      <c r="BV104" s="125" t="str">
        <f t="shared" si="42"/>
        <v xml:space="preserve"> -</v>
      </c>
      <c r="BW104" s="378" t="str">
        <f t="shared" si="43"/>
        <v xml:space="preserve"> -</v>
      </c>
      <c r="BX104" s="55">
        <v>15000</v>
      </c>
      <c r="BY104" s="60">
        <v>0</v>
      </c>
      <c r="BZ104" s="60">
        <v>0</v>
      </c>
      <c r="CA104" s="125">
        <f t="shared" si="44"/>
        <v>0</v>
      </c>
      <c r="CB104" s="378" t="str">
        <f t="shared" si="45"/>
        <v xml:space="preserve"> -</v>
      </c>
      <c r="CC104" s="54">
        <v>50000</v>
      </c>
      <c r="CD104" s="60">
        <v>50000</v>
      </c>
      <c r="CE104" s="60">
        <v>0</v>
      </c>
      <c r="CF104" s="125">
        <f t="shared" si="46"/>
        <v>1</v>
      </c>
      <c r="CG104" s="378" t="str">
        <f t="shared" si="47"/>
        <v xml:space="preserve"> -</v>
      </c>
      <c r="CH104" s="55">
        <v>0</v>
      </c>
      <c r="CI104" s="60">
        <v>0</v>
      </c>
      <c r="CJ104" s="60">
        <v>0</v>
      </c>
      <c r="CK104" s="125" t="str">
        <f t="shared" si="48"/>
        <v xml:space="preserve"> -</v>
      </c>
      <c r="CL104" s="378" t="str">
        <f t="shared" si="49"/>
        <v xml:space="preserve"> -</v>
      </c>
      <c r="CM104" s="517">
        <f t="shared" si="50"/>
        <v>65000</v>
      </c>
      <c r="CN104" s="518">
        <f t="shared" si="51"/>
        <v>50000</v>
      </c>
      <c r="CO104" s="518">
        <f t="shared" si="52"/>
        <v>0</v>
      </c>
      <c r="CP104" s="504">
        <f t="shared" si="53"/>
        <v>0.76923076923076927</v>
      </c>
      <c r="CQ104" s="378" t="str">
        <f t="shared" si="54"/>
        <v xml:space="preserve"> -</v>
      </c>
      <c r="CR104" s="591" t="s">
        <v>1220</v>
      </c>
      <c r="CS104" s="212" t="s">
        <v>1424</v>
      </c>
      <c r="CT104" s="102" t="s">
        <v>365</v>
      </c>
    </row>
    <row r="105" spans="2:98" ht="60" customHeight="1" thickBot="1">
      <c r="B105" s="994"/>
      <c r="C105" s="991"/>
      <c r="D105" s="1015"/>
      <c r="E105" s="947"/>
      <c r="F105" s="1028"/>
      <c r="G105" s="858"/>
      <c r="H105" s="858"/>
      <c r="I105" s="845"/>
      <c r="J105" s="858"/>
      <c r="K105" s="845"/>
      <c r="L105" s="858"/>
      <c r="M105" s="858"/>
      <c r="N105" s="845"/>
      <c r="O105" s="858"/>
      <c r="P105" s="858"/>
      <c r="Q105" s="845"/>
      <c r="R105" s="858"/>
      <c r="S105" s="858"/>
      <c r="T105" s="845"/>
      <c r="U105" s="914"/>
      <c r="V105" s="1038"/>
      <c r="W105" s="845"/>
      <c r="X105" s="883"/>
      <c r="Y105" s="845"/>
      <c r="Z105" s="858"/>
      <c r="AA105" s="845"/>
      <c r="AB105" s="1065"/>
      <c r="AC105" s="1067"/>
      <c r="AD105" s="1020"/>
      <c r="AE105" s="790"/>
      <c r="AF105" s="798"/>
      <c r="AG105" s="790"/>
      <c r="AH105" s="798"/>
      <c r="AI105" s="790"/>
      <c r="AJ105" s="798"/>
      <c r="AK105" s="790"/>
      <c r="AL105" s="798"/>
      <c r="AM105" s="790"/>
      <c r="AN105" s="798"/>
      <c r="AO105" s="951"/>
      <c r="AP105" s="940"/>
      <c r="AQ105" s="463" t="s">
        <v>342</v>
      </c>
      <c r="AR105" s="464" t="s">
        <v>1217</v>
      </c>
      <c r="AS105" s="121" t="s">
        <v>1503</v>
      </c>
      <c r="AT105" s="44">
        <v>0</v>
      </c>
      <c r="AU105" s="105">
        <v>1</v>
      </c>
      <c r="AV105" s="105">
        <v>0</v>
      </c>
      <c r="AW105" s="416">
        <f t="shared" si="55"/>
        <v>0</v>
      </c>
      <c r="AX105" s="105">
        <v>1</v>
      </c>
      <c r="AY105" s="416">
        <v>0.33</v>
      </c>
      <c r="AZ105" s="105">
        <v>1</v>
      </c>
      <c r="BA105" s="417">
        <v>0.33</v>
      </c>
      <c r="BB105" s="50">
        <v>1</v>
      </c>
      <c r="BC105" s="417">
        <v>0.34</v>
      </c>
      <c r="BD105" s="62">
        <v>0</v>
      </c>
      <c r="BE105" s="63">
        <v>1</v>
      </c>
      <c r="BF105" s="63">
        <v>1</v>
      </c>
      <c r="BG105" s="344">
        <v>0</v>
      </c>
      <c r="BH105" s="331" t="str">
        <f t="shared" si="31"/>
        <v xml:space="preserve"> -</v>
      </c>
      <c r="BI105" s="457" t="str">
        <f t="shared" si="32"/>
        <v xml:space="preserve"> -</v>
      </c>
      <c r="BJ105" s="332">
        <f t="shared" si="33"/>
        <v>1</v>
      </c>
      <c r="BK105" s="457">
        <f t="shared" si="34"/>
        <v>1</v>
      </c>
      <c r="BL105" s="332">
        <f t="shared" si="35"/>
        <v>1</v>
      </c>
      <c r="BM105" s="457">
        <f t="shared" si="36"/>
        <v>1</v>
      </c>
      <c r="BN105" s="332">
        <f t="shared" si="37"/>
        <v>0</v>
      </c>
      <c r="BO105" s="457">
        <f t="shared" si="38"/>
        <v>0</v>
      </c>
      <c r="BP105" s="658">
        <f>+AVERAGE(BE105:BG105)/AU105</f>
        <v>0.66666666666666663</v>
      </c>
      <c r="BQ105" s="653">
        <f t="shared" si="39"/>
        <v>0.66666666666666663</v>
      </c>
      <c r="BR105" s="643">
        <f t="shared" si="40"/>
        <v>0.66666666666666663</v>
      </c>
      <c r="BS105" s="57">
        <v>0</v>
      </c>
      <c r="BT105" s="105">
        <v>0</v>
      </c>
      <c r="BU105" s="105">
        <v>0</v>
      </c>
      <c r="BV105" s="147" t="str">
        <f t="shared" si="42"/>
        <v xml:space="preserve"> -</v>
      </c>
      <c r="BW105" s="381" t="str">
        <f t="shared" si="43"/>
        <v xml:space="preserve"> -</v>
      </c>
      <c r="BX105" s="57">
        <v>0</v>
      </c>
      <c r="BY105" s="105">
        <v>0</v>
      </c>
      <c r="BZ105" s="105">
        <v>0</v>
      </c>
      <c r="CA105" s="147" t="str">
        <f t="shared" si="44"/>
        <v xml:space="preserve"> -</v>
      </c>
      <c r="CB105" s="381" t="str">
        <f t="shared" si="45"/>
        <v xml:space="preserve"> -</v>
      </c>
      <c r="CC105" s="56">
        <v>0</v>
      </c>
      <c r="CD105" s="105">
        <v>0</v>
      </c>
      <c r="CE105" s="105">
        <v>0</v>
      </c>
      <c r="CF105" s="147" t="str">
        <f t="shared" si="46"/>
        <v xml:space="preserve"> -</v>
      </c>
      <c r="CG105" s="381" t="str">
        <f t="shared" si="47"/>
        <v xml:space="preserve"> -</v>
      </c>
      <c r="CH105" s="57">
        <v>120000</v>
      </c>
      <c r="CI105" s="105">
        <v>0</v>
      </c>
      <c r="CJ105" s="105">
        <v>0</v>
      </c>
      <c r="CK105" s="147">
        <f t="shared" si="48"/>
        <v>0</v>
      </c>
      <c r="CL105" s="381" t="str">
        <f t="shared" si="49"/>
        <v xml:space="preserve"> -</v>
      </c>
      <c r="CM105" s="519">
        <f t="shared" si="50"/>
        <v>120000</v>
      </c>
      <c r="CN105" s="520">
        <f t="shared" si="51"/>
        <v>0</v>
      </c>
      <c r="CO105" s="520">
        <f t="shared" si="52"/>
        <v>0</v>
      </c>
      <c r="CP105" s="507">
        <f t="shared" si="53"/>
        <v>0</v>
      </c>
      <c r="CQ105" s="381" t="str">
        <f t="shared" si="54"/>
        <v xml:space="preserve"> -</v>
      </c>
      <c r="CR105" s="593" t="s">
        <v>1431</v>
      </c>
      <c r="CS105" s="100" t="s">
        <v>1395</v>
      </c>
      <c r="CT105" s="103" t="s">
        <v>1964</v>
      </c>
    </row>
    <row r="106" spans="2:98" ht="30" customHeight="1">
      <c r="B106" s="994"/>
      <c r="C106" s="991"/>
      <c r="D106" s="1015"/>
      <c r="E106" s="947"/>
      <c r="F106" s="1028"/>
      <c r="G106" s="858"/>
      <c r="H106" s="858"/>
      <c r="I106" s="845"/>
      <c r="J106" s="858"/>
      <c r="K106" s="845"/>
      <c r="L106" s="858"/>
      <c r="M106" s="858"/>
      <c r="N106" s="845"/>
      <c r="O106" s="858"/>
      <c r="P106" s="858"/>
      <c r="Q106" s="845"/>
      <c r="R106" s="858"/>
      <c r="S106" s="858"/>
      <c r="T106" s="845"/>
      <c r="U106" s="914"/>
      <c r="V106" s="1038"/>
      <c r="W106" s="845"/>
      <c r="X106" s="883"/>
      <c r="Y106" s="845"/>
      <c r="Z106" s="858"/>
      <c r="AA106" s="845"/>
      <c r="AB106" s="1065"/>
      <c r="AC106" s="1067"/>
      <c r="AD106" s="1020"/>
      <c r="AE106" s="790"/>
      <c r="AF106" s="798"/>
      <c r="AG106" s="790"/>
      <c r="AH106" s="798"/>
      <c r="AI106" s="790"/>
      <c r="AJ106" s="798"/>
      <c r="AK106" s="790"/>
      <c r="AL106" s="798"/>
      <c r="AM106" s="790"/>
      <c r="AN106" s="798"/>
      <c r="AO106" s="952">
        <f>+RESUMEN!J54</f>
        <v>0.44000000000000006</v>
      </c>
      <c r="AP106" s="941" t="s">
        <v>370</v>
      </c>
      <c r="AQ106" s="237" t="s">
        <v>343</v>
      </c>
      <c r="AR106" s="275">
        <v>2210946</v>
      </c>
      <c r="AS106" s="120" t="s">
        <v>1504</v>
      </c>
      <c r="AT106" s="39">
        <v>1</v>
      </c>
      <c r="AU106" s="90">
        <v>1</v>
      </c>
      <c r="AV106" s="90">
        <v>1</v>
      </c>
      <c r="AW106" s="412">
        <v>0.25</v>
      </c>
      <c r="AX106" s="90">
        <v>1</v>
      </c>
      <c r="AY106" s="412">
        <v>0.25</v>
      </c>
      <c r="AZ106" s="90">
        <v>1</v>
      </c>
      <c r="BA106" s="414">
        <v>0.25</v>
      </c>
      <c r="BB106" s="46">
        <v>1</v>
      </c>
      <c r="BC106" s="421">
        <v>0.25</v>
      </c>
      <c r="BD106" s="52">
        <v>1</v>
      </c>
      <c r="BE106" s="53">
        <v>1</v>
      </c>
      <c r="BF106" s="53">
        <v>1</v>
      </c>
      <c r="BG106" s="341">
        <v>0</v>
      </c>
      <c r="BH106" s="458">
        <f t="shared" si="31"/>
        <v>1</v>
      </c>
      <c r="BI106" s="459">
        <f t="shared" si="32"/>
        <v>1</v>
      </c>
      <c r="BJ106" s="460">
        <f t="shared" si="33"/>
        <v>1</v>
      </c>
      <c r="BK106" s="459">
        <f t="shared" si="34"/>
        <v>1</v>
      </c>
      <c r="BL106" s="460">
        <f t="shared" si="35"/>
        <v>1</v>
      </c>
      <c r="BM106" s="459">
        <f t="shared" si="36"/>
        <v>1</v>
      </c>
      <c r="BN106" s="460">
        <f t="shared" si="37"/>
        <v>0</v>
      </c>
      <c r="BO106" s="459">
        <f t="shared" si="38"/>
        <v>0</v>
      </c>
      <c r="BP106" s="659">
        <f t="shared" si="41"/>
        <v>0.75</v>
      </c>
      <c r="BQ106" s="654">
        <f t="shared" si="39"/>
        <v>0.75</v>
      </c>
      <c r="BR106" s="644">
        <f t="shared" si="40"/>
        <v>0.75</v>
      </c>
      <c r="BS106" s="52">
        <v>222422</v>
      </c>
      <c r="BT106" s="90">
        <v>222422</v>
      </c>
      <c r="BU106" s="90">
        <v>0</v>
      </c>
      <c r="BV106" s="146">
        <f t="shared" si="42"/>
        <v>1</v>
      </c>
      <c r="BW106" s="384" t="str">
        <f t="shared" si="43"/>
        <v xml:space="preserve"> -</v>
      </c>
      <c r="BX106" s="53">
        <v>225529</v>
      </c>
      <c r="BY106" s="90">
        <v>225529</v>
      </c>
      <c r="BZ106" s="90">
        <v>0</v>
      </c>
      <c r="CA106" s="146">
        <f t="shared" si="44"/>
        <v>1</v>
      </c>
      <c r="CB106" s="384" t="str">
        <f t="shared" si="45"/>
        <v xml:space="preserve"> -</v>
      </c>
      <c r="CC106" s="52">
        <v>229600</v>
      </c>
      <c r="CD106" s="90">
        <v>222389</v>
      </c>
      <c r="CE106" s="90">
        <v>0</v>
      </c>
      <c r="CF106" s="146">
        <f t="shared" si="46"/>
        <v>0.96859320557491291</v>
      </c>
      <c r="CG106" s="384" t="str">
        <f t="shared" si="47"/>
        <v xml:space="preserve"> -</v>
      </c>
      <c r="CH106" s="53">
        <v>0</v>
      </c>
      <c r="CI106" s="90">
        <v>0</v>
      </c>
      <c r="CJ106" s="90">
        <v>0</v>
      </c>
      <c r="CK106" s="146" t="str">
        <f t="shared" si="48"/>
        <v xml:space="preserve"> -</v>
      </c>
      <c r="CL106" s="384" t="str">
        <f t="shared" si="49"/>
        <v xml:space="preserve"> -</v>
      </c>
      <c r="CM106" s="521">
        <f t="shared" si="50"/>
        <v>677551</v>
      </c>
      <c r="CN106" s="522">
        <f t="shared" si="51"/>
        <v>670340</v>
      </c>
      <c r="CO106" s="522">
        <f t="shared" si="52"/>
        <v>0</v>
      </c>
      <c r="CP106" s="503">
        <f t="shared" si="53"/>
        <v>0.98935725871558011</v>
      </c>
      <c r="CQ106" s="384" t="str">
        <f t="shared" si="54"/>
        <v xml:space="preserve"> -</v>
      </c>
      <c r="CR106" s="594" t="s">
        <v>1464</v>
      </c>
      <c r="CS106" s="108" t="s">
        <v>1395</v>
      </c>
      <c r="CT106" s="75" t="s">
        <v>1965</v>
      </c>
    </row>
    <row r="107" spans="2:98" ht="30" customHeight="1">
      <c r="B107" s="994"/>
      <c r="C107" s="991"/>
      <c r="D107" s="1015"/>
      <c r="E107" s="947"/>
      <c r="F107" s="1028" t="s">
        <v>421</v>
      </c>
      <c r="G107" s="1010">
        <v>2.86</v>
      </c>
      <c r="H107" s="840">
        <v>0</v>
      </c>
      <c r="I107" s="1074">
        <f>+H107-G107</f>
        <v>-2.86</v>
      </c>
      <c r="J107" s="840">
        <v>0</v>
      </c>
      <c r="K107" s="1074">
        <f>+J107-G107</f>
        <v>-2.86</v>
      </c>
      <c r="L107" s="840"/>
      <c r="M107" s="840">
        <v>0</v>
      </c>
      <c r="N107" s="825">
        <f>+M107-J107</f>
        <v>0</v>
      </c>
      <c r="O107" s="840"/>
      <c r="P107" s="840">
        <v>0</v>
      </c>
      <c r="Q107" s="825">
        <f>+P107-M107</f>
        <v>0</v>
      </c>
      <c r="R107" s="840"/>
      <c r="S107" s="840">
        <v>0</v>
      </c>
      <c r="T107" s="825">
        <f>+S107-P107</f>
        <v>0</v>
      </c>
      <c r="U107" s="971"/>
      <c r="V107" s="1032">
        <v>2.9</v>
      </c>
      <c r="W107" s="839">
        <f>+V107</f>
        <v>2.9</v>
      </c>
      <c r="X107" s="840">
        <v>0</v>
      </c>
      <c r="Y107" s="825">
        <f>+X107</f>
        <v>0</v>
      </c>
      <c r="Z107" s="840"/>
      <c r="AA107" s="825">
        <f>+Z107</f>
        <v>0</v>
      </c>
      <c r="AB107" s="1023"/>
      <c r="AC107" s="1026">
        <f>+AB107</f>
        <v>0</v>
      </c>
      <c r="AD107" s="1020"/>
      <c r="AE107" s="790">
        <f>+AD107</f>
        <v>0</v>
      </c>
      <c r="AF107" s="798"/>
      <c r="AG107" s="790">
        <f>+AF107</f>
        <v>0</v>
      </c>
      <c r="AH107" s="798"/>
      <c r="AI107" s="790">
        <f>+AH107</f>
        <v>0</v>
      </c>
      <c r="AJ107" s="798"/>
      <c r="AK107" s="790">
        <f>+AJ107</f>
        <v>0</v>
      </c>
      <c r="AL107" s="798"/>
      <c r="AM107" s="790">
        <f>+AL107</f>
        <v>0</v>
      </c>
      <c r="AN107" s="798"/>
      <c r="AO107" s="950"/>
      <c r="AP107" s="939"/>
      <c r="AQ107" s="254" t="s">
        <v>344</v>
      </c>
      <c r="AR107" s="276">
        <v>2210946</v>
      </c>
      <c r="AS107" s="119" t="s">
        <v>1505</v>
      </c>
      <c r="AT107" s="43">
        <v>1</v>
      </c>
      <c r="AU107" s="85">
        <v>1</v>
      </c>
      <c r="AV107" s="85">
        <v>1</v>
      </c>
      <c r="AW107" s="413">
        <v>0.25</v>
      </c>
      <c r="AX107" s="85">
        <v>1</v>
      </c>
      <c r="AY107" s="413">
        <v>0.25</v>
      </c>
      <c r="AZ107" s="85">
        <v>1</v>
      </c>
      <c r="BA107" s="415">
        <v>0.25</v>
      </c>
      <c r="BB107" s="125">
        <v>1</v>
      </c>
      <c r="BC107" s="422">
        <v>0.25</v>
      </c>
      <c r="BD107" s="318">
        <v>0</v>
      </c>
      <c r="BE107" s="313">
        <v>1</v>
      </c>
      <c r="BF107" s="313">
        <v>1</v>
      </c>
      <c r="BG107" s="343">
        <v>0</v>
      </c>
      <c r="BH107" s="333">
        <f t="shared" si="31"/>
        <v>0</v>
      </c>
      <c r="BI107" s="453">
        <f t="shared" si="32"/>
        <v>0</v>
      </c>
      <c r="BJ107" s="334">
        <f t="shared" si="33"/>
        <v>1</v>
      </c>
      <c r="BK107" s="453">
        <f t="shared" si="34"/>
        <v>1</v>
      </c>
      <c r="BL107" s="334">
        <f t="shared" si="35"/>
        <v>1</v>
      </c>
      <c r="BM107" s="453">
        <f t="shared" si="36"/>
        <v>1</v>
      </c>
      <c r="BN107" s="334">
        <f t="shared" si="37"/>
        <v>0</v>
      </c>
      <c r="BO107" s="453">
        <f t="shared" si="38"/>
        <v>0</v>
      </c>
      <c r="BP107" s="657">
        <f t="shared" si="41"/>
        <v>0.5</v>
      </c>
      <c r="BQ107" s="652">
        <f t="shared" si="39"/>
        <v>0.5</v>
      </c>
      <c r="BR107" s="642">
        <f t="shared" si="40"/>
        <v>0.5</v>
      </c>
      <c r="BS107" s="54">
        <v>0</v>
      </c>
      <c r="BT107" s="60">
        <v>0</v>
      </c>
      <c r="BU107" s="60">
        <v>0</v>
      </c>
      <c r="BV107" s="125" t="str">
        <f t="shared" si="42"/>
        <v xml:space="preserve"> -</v>
      </c>
      <c r="BW107" s="378" t="str">
        <f t="shared" si="43"/>
        <v xml:space="preserve"> -</v>
      </c>
      <c r="BX107" s="55">
        <v>80000</v>
      </c>
      <c r="BY107" s="60">
        <v>80000</v>
      </c>
      <c r="BZ107" s="60">
        <v>0</v>
      </c>
      <c r="CA107" s="125">
        <f t="shared" si="44"/>
        <v>1</v>
      </c>
      <c r="CB107" s="378" t="str">
        <f t="shared" si="45"/>
        <v xml:space="preserve"> -</v>
      </c>
      <c r="CC107" s="54">
        <v>31750</v>
      </c>
      <c r="CD107" s="60">
        <v>31748</v>
      </c>
      <c r="CE107" s="60">
        <v>13607</v>
      </c>
      <c r="CF107" s="125">
        <f t="shared" si="46"/>
        <v>0.99993700787401574</v>
      </c>
      <c r="CG107" s="378">
        <f t="shared" si="47"/>
        <v>0.42859392717651507</v>
      </c>
      <c r="CH107" s="55">
        <v>0</v>
      </c>
      <c r="CI107" s="60">
        <v>0</v>
      </c>
      <c r="CJ107" s="60">
        <v>0</v>
      </c>
      <c r="CK107" s="125" t="str">
        <f t="shared" si="48"/>
        <v xml:space="preserve"> -</v>
      </c>
      <c r="CL107" s="378" t="str">
        <f t="shared" si="49"/>
        <v xml:space="preserve"> -</v>
      </c>
      <c r="CM107" s="517">
        <f t="shared" si="50"/>
        <v>111750</v>
      </c>
      <c r="CN107" s="518">
        <f t="shared" si="51"/>
        <v>111748</v>
      </c>
      <c r="CO107" s="518">
        <f t="shared" si="52"/>
        <v>13607</v>
      </c>
      <c r="CP107" s="504">
        <f t="shared" si="53"/>
        <v>0.99998210290827738</v>
      </c>
      <c r="CQ107" s="378">
        <f t="shared" si="54"/>
        <v>0.12176504277481476</v>
      </c>
      <c r="CR107" s="591" t="s">
        <v>1464</v>
      </c>
      <c r="CS107" s="99" t="s">
        <v>1395</v>
      </c>
      <c r="CT107" s="102" t="s">
        <v>1965</v>
      </c>
    </row>
    <row r="108" spans="2:98" ht="30" customHeight="1">
      <c r="B108" s="994"/>
      <c r="C108" s="991"/>
      <c r="D108" s="1015"/>
      <c r="E108" s="947"/>
      <c r="F108" s="1028"/>
      <c r="G108" s="1010"/>
      <c r="H108" s="840"/>
      <c r="I108" s="1074"/>
      <c r="J108" s="840"/>
      <c r="K108" s="1074"/>
      <c r="L108" s="840"/>
      <c r="M108" s="840"/>
      <c r="N108" s="825"/>
      <c r="O108" s="840"/>
      <c r="P108" s="840"/>
      <c r="Q108" s="825"/>
      <c r="R108" s="840"/>
      <c r="S108" s="840"/>
      <c r="T108" s="825"/>
      <c r="U108" s="971"/>
      <c r="V108" s="1032"/>
      <c r="W108" s="888"/>
      <c r="X108" s="840"/>
      <c r="Y108" s="825"/>
      <c r="Z108" s="840"/>
      <c r="AA108" s="825"/>
      <c r="AB108" s="1023"/>
      <c r="AC108" s="1026"/>
      <c r="AD108" s="1020"/>
      <c r="AE108" s="790"/>
      <c r="AF108" s="798"/>
      <c r="AG108" s="790"/>
      <c r="AH108" s="798"/>
      <c r="AI108" s="790"/>
      <c r="AJ108" s="798"/>
      <c r="AK108" s="790"/>
      <c r="AL108" s="798"/>
      <c r="AM108" s="790"/>
      <c r="AN108" s="798"/>
      <c r="AO108" s="950"/>
      <c r="AP108" s="939"/>
      <c r="AQ108" s="448" t="s">
        <v>345</v>
      </c>
      <c r="AR108" s="449" t="s">
        <v>1217</v>
      </c>
      <c r="AS108" s="27" t="s">
        <v>1506</v>
      </c>
      <c r="AT108" s="40">
        <v>0</v>
      </c>
      <c r="AU108" s="60">
        <v>1</v>
      </c>
      <c r="AV108" s="60">
        <v>0</v>
      </c>
      <c r="AW108" s="413">
        <f t="shared" si="55"/>
        <v>0</v>
      </c>
      <c r="AX108" s="60">
        <v>1</v>
      </c>
      <c r="AY108" s="413">
        <v>0.33</v>
      </c>
      <c r="AZ108" s="60">
        <v>1</v>
      </c>
      <c r="BA108" s="415">
        <v>0.33</v>
      </c>
      <c r="BB108" s="47">
        <v>1</v>
      </c>
      <c r="BC108" s="422">
        <v>0.34</v>
      </c>
      <c r="BD108" s="54">
        <v>0</v>
      </c>
      <c r="BE108" s="55">
        <v>0</v>
      </c>
      <c r="BF108" s="55">
        <v>0.6</v>
      </c>
      <c r="BG108" s="342">
        <v>0</v>
      </c>
      <c r="BH108" s="333" t="str">
        <f t="shared" si="31"/>
        <v xml:space="preserve"> -</v>
      </c>
      <c r="BI108" s="453" t="str">
        <f t="shared" si="32"/>
        <v xml:space="preserve"> -</v>
      </c>
      <c r="BJ108" s="334">
        <f t="shared" si="33"/>
        <v>0</v>
      </c>
      <c r="BK108" s="453">
        <f t="shared" si="34"/>
        <v>0</v>
      </c>
      <c r="BL108" s="334">
        <f t="shared" si="35"/>
        <v>0.6</v>
      </c>
      <c r="BM108" s="453">
        <f t="shared" si="36"/>
        <v>0.6</v>
      </c>
      <c r="BN108" s="334">
        <f t="shared" si="37"/>
        <v>0</v>
      </c>
      <c r="BO108" s="453">
        <f t="shared" si="38"/>
        <v>0</v>
      </c>
      <c r="BP108" s="657">
        <f>+AVERAGE(BE108:BG108)/AU108</f>
        <v>0.19999999999999998</v>
      </c>
      <c r="BQ108" s="652">
        <f t="shared" si="39"/>
        <v>0.19999999999999998</v>
      </c>
      <c r="BR108" s="642">
        <f t="shared" si="40"/>
        <v>0.19999999999999998</v>
      </c>
      <c r="BS108" s="54">
        <v>0</v>
      </c>
      <c r="BT108" s="60">
        <v>0</v>
      </c>
      <c r="BU108" s="60">
        <v>0</v>
      </c>
      <c r="BV108" s="125" t="str">
        <f t="shared" si="42"/>
        <v xml:space="preserve"> -</v>
      </c>
      <c r="BW108" s="378" t="str">
        <f t="shared" si="43"/>
        <v xml:space="preserve"> -</v>
      </c>
      <c r="BX108" s="55">
        <v>0</v>
      </c>
      <c r="BY108" s="60">
        <v>0</v>
      </c>
      <c r="BZ108" s="60">
        <v>0</v>
      </c>
      <c r="CA108" s="125" t="str">
        <f t="shared" si="44"/>
        <v xml:space="preserve"> -</v>
      </c>
      <c r="CB108" s="378" t="str">
        <f t="shared" si="45"/>
        <v xml:space="preserve"> -</v>
      </c>
      <c r="CC108" s="54">
        <v>0</v>
      </c>
      <c r="CD108" s="60">
        <v>0</v>
      </c>
      <c r="CE108" s="60">
        <v>0</v>
      </c>
      <c r="CF108" s="125" t="str">
        <f t="shared" si="46"/>
        <v xml:space="preserve"> -</v>
      </c>
      <c r="CG108" s="378" t="str">
        <f t="shared" si="47"/>
        <v xml:space="preserve"> -</v>
      </c>
      <c r="CH108" s="55">
        <v>0</v>
      </c>
      <c r="CI108" s="60">
        <v>0</v>
      </c>
      <c r="CJ108" s="60">
        <v>0</v>
      </c>
      <c r="CK108" s="125" t="str">
        <f t="shared" si="48"/>
        <v xml:space="preserve"> -</v>
      </c>
      <c r="CL108" s="378" t="str">
        <f t="shared" si="49"/>
        <v xml:space="preserve"> -</v>
      </c>
      <c r="CM108" s="517">
        <f t="shared" si="50"/>
        <v>0</v>
      </c>
      <c r="CN108" s="518">
        <f t="shared" si="51"/>
        <v>0</v>
      </c>
      <c r="CO108" s="518">
        <f t="shared" si="52"/>
        <v>0</v>
      </c>
      <c r="CP108" s="504" t="str">
        <f t="shared" si="53"/>
        <v xml:space="preserve"> -</v>
      </c>
      <c r="CQ108" s="378" t="str">
        <f t="shared" si="54"/>
        <v xml:space="preserve"> -</v>
      </c>
      <c r="CR108" s="591" t="s">
        <v>1220</v>
      </c>
      <c r="CS108" s="99" t="s">
        <v>1395</v>
      </c>
      <c r="CT108" s="102" t="s">
        <v>1965</v>
      </c>
    </row>
    <row r="109" spans="2:98" ht="30" customHeight="1">
      <c r="B109" s="994"/>
      <c r="C109" s="991"/>
      <c r="D109" s="1015"/>
      <c r="E109" s="947"/>
      <c r="F109" s="1028"/>
      <c r="G109" s="1010"/>
      <c r="H109" s="840"/>
      <c r="I109" s="1074"/>
      <c r="J109" s="840"/>
      <c r="K109" s="1074"/>
      <c r="L109" s="840"/>
      <c r="M109" s="840"/>
      <c r="N109" s="825"/>
      <c r="O109" s="840"/>
      <c r="P109" s="840"/>
      <c r="Q109" s="825"/>
      <c r="R109" s="840"/>
      <c r="S109" s="840"/>
      <c r="T109" s="825"/>
      <c r="U109" s="971"/>
      <c r="V109" s="1032"/>
      <c r="W109" s="888"/>
      <c r="X109" s="840"/>
      <c r="Y109" s="825"/>
      <c r="Z109" s="840"/>
      <c r="AA109" s="825"/>
      <c r="AB109" s="1023"/>
      <c r="AC109" s="1026"/>
      <c r="AD109" s="1020"/>
      <c r="AE109" s="790"/>
      <c r="AF109" s="798"/>
      <c r="AG109" s="790"/>
      <c r="AH109" s="798"/>
      <c r="AI109" s="790"/>
      <c r="AJ109" s="798"/>
      <c r="AK109" s="790"/>
      <c r="AL109" s="798"/>
      <c r="AM109" s="790"/>
      <c r="AN109" s="798"/>
      <c r="AO109" s="950"/>
      <c r="AP109" s="939"/>
      <c r="AQ109" s="448" t="s">
        <v>346</v>
      </c>
      <c r="AR109" s="449" t="s">
        <v>1217</v>
      </c>
      <c r="AS109" s="27" t="s">
        <v>1507</v>
      </c>
      <c r="AT109" s="40">
        <v>0</v>
      </c>
      <c r="AU109" s="60">
        <v>1</v>
      </c>
      <c r="AV109" s="60">
        <v>0</v>
      </c>
      <c r="AW109" s="413">
        <f t="shared" si="55"/>
        <v>0</v>
      </c>
      <c r="AX109" s="60">
        <v>1</v>
      </c>
      <c r="AY109" s="413">
        <v>0.33</v>
      </c>
      <c r="AZ109" s="60">
        <v>1</v>
      </c>
      <c r="BA109" s="415">
        <v>0.33</v>
      </c>
      <c r="BB109" s="47">
        <v>1</v>
      </c>
      <c r="BC109" s="422">
        <v>0.34</v>
      </c>
      <c r="BD109" s="54">
        <v>0</v>
      </c>
      <c r="BE109" s="55">
        <v>0</v>
      </c>
      <c r="BF109" s="55">
        <v>0</v>
      </c>
      <c r="BG109" s="342">
        <v>0</v>
      </c>
      <c r="BH109" s="333" t="str">
        <f t="shared" si="31"/>
        <v xml:space="preserve"> -</v>
      </c>
      <c r="BI109" s="453" t="str">
        <f t="shared" si="32"/>
        <v xml:space="preserve"> -</v>
      </c>
      <c r="BJ109" s="334">
        <f t="shared" si="33"/>
        <v>0</v>
      </c>
      <c r="BK109" s="453">
        <f t="shared" si="34"/>
        <v>0</v>
      </c>
      <c r="BL109" s="334">
        <f t="shared" si="35"/>
        <v>0</v>
      </c>
      <c r="BM109" s="453">
        <f t="shared" si="36"/>
        <v>0</v>
      </c>
      <c r="BN109" s="334">
        <f t="shared" si="37"/>
        <v>0</v>
      </c>
      <c r="BO109" s="453">
        <f t="shared" si="38"/>
        <v>0</v>
      </c>
      <c r="BP109" s="657">
        <f>+AVERAGE(BE109:BG109)/AU109</f>
        <v>0</v>
      </c>
      <c r="BQ109" s="652">
        <f t="shared" si="39"/>
        <v>0</v>
      </c>
      <c r="BR109" s="642">
        <f t="shared" si="40"/>
        <v>0</v>
      </c>
      <c r="BS109" s="54">
        <v>0</v>
      </c>
      <c r="BT109" s="60">
        <v>0</v>
      </c>
      <c r="BU109" s="60">
        <v>0</v>
      </c>
      <c r="BV109" s="125" t="str">
        <f t="shared" si="42"/>
        <v xml:space="preserve"> -</v>
      </c>
      <c r="BW109" s="378" t="str">
        <f t="shared" si="43"/>
        <v xml:space="preserve"> -</v>
      </c>
      <c r="BX109" s="55">
        <v>0</v>
      </c>
      <c r="BY109" s="60">
        <v>0</v>
      </c>
      <c r="BZ109" s="60">
        <v>0</v>
      </c>
      <c r="CA109" s="125" t="str">
        <f t="shared" si="44"/>
        <v xml:space="preserve"> -</v>
      </c>
      <c r="CB109" s="378" t="str">
        <f t="shared" si="45"/>
        <v xml:space="preserve"> -</v>
      </c>
      <c r="CC109" s="54">
        <v>0</v>
      </c>
      <c r="CD109" s="60">
        <v>0</v>
      </c>
      <c r="CE109" s="60">
        <v>0</v>
      </c>
      <c r="CF109" s="125" t="str">
        <f t="shared" si="46"/>
        <v xml:space="preserve"> -</v>
      </c>
      <c r="CG109" s="378" t="str">
        <f t="shared" si="47"/>
        <v xml:space="preserve"> -</v>
      </c>
      <c r="CH109" s="55">
        <v>0</v>
      </c>
      <c r="CI109" s="60">
        <v>0</v>
      </c>
      <c r="CJ109" s="60">
        <v>0</v>
      </c>
      <c r="CK109" s="125" t="str">
        <f t="shared" si="48"/>
        <v xml:space="preserve"> -</v>
      </c>
      <c r="CL109" s="378" t="str">
        <f t="shared" si="49"/>
        <v xml:space="preserve"> -</v>
      </c>
      <c r="CM109" s="517">
        <f t="shared" si="50"/>
        <v>0</v>
      </c>
      <c r="CN109" s="518">
        <f t="shared" si="51"/>
        <v>0</v>
      </c>
      <c r="CO109" s="518">
        <f t="shared" si="52"/>
        <v>0</v>
      </c>
      <c r="CP109" s="504" t="str">
        <f t="shared" si="53"/>
        <v xml:space="preserve"> -</v>
      </c>
      <c r="CQ109" s="378" t="str">
        <f t="shared" si="54"/>
        <v xml:space="preserve"> -</v>
      </c>
      <c r="CR109" s="591" t="s">
        <v>1223</v>
      </c>
      <c r="CS109" s="99" t="s">
        <v>1395</v>
      </c>
      <c r="CT109" s="102" t="s">
        <v>1965</v>
      </c>
    </row>
    <row r="110" spans="2:98" ht="45.75" customHeight="1" thickBot="1">
      <c r="B110" s="994"/>
      <c r="C110" s="991"/>
      <c r="D110" s="1015"/>
      <c r="E110" s="947"/>
      <c r="F110" s="1028"/>
      <c r="G110" s="1010"/>
      <c r="H110" s="840"/>
      <c r="I110" s="1074"/>
      <c r="J110" s="840"/>
      <c r="K110" s="1074"/>
      <c r="L110" s="840"/>
      <c r="M110" s="840"/>
      <c r="N110" s="825"/>
      <c r="O110" s="840"/>
      <c r="P110" s="840"/>
      <c r="Q110" s="825"/>
      <c r="R110" s="840"/>
      <c r="S110" s="840"/>
      <c r="T110" s="825"/>
      <c r="U110" s="971"/>
      <c r="V110" s="1032"/>
      <c r="W110" s="888"/>
      <c r="X110" s="840"/>
      <c r="Y110" s="825"/>
      <c r="Z110" s="840"/>
      <c r="AA110" s="825"/>
      <c r="AB110" s="1023"/>
      <c r="AC110" s="1026"/>
      <c r="AD110" s="1020"/>
      <c r="AE110" s="790"/>
      <c r="AF110" s="798"/>
      <c r="AG110" s="790"/>
      <c r="AH110" s="798"/>
      <c r="AI110" s="790"/>
      <c r="AJ110" s="798"/>
      <c r="AK110" s="790"/>
      <c r="AL110" s="798"/>
      <c r="AM110" s="790"/>
      <c r="AN110" s="798"/>
      <c r="AO110" s="953"/>
      <c r="AP110" s="942"/>
      <c r="AQ110" s="252" t="s">
        <v>347</v>
      </c>
      <c r="AR110" s="253">
        <v>2210946</v>
      </c>
      <c r="AS110" s="123" t="s">
        <v>1508</v>
      </c>
      <c r="AT110" s="45">
        <v>0</v>
      </c>
      <c r="AU110" s="92">
        <v>1</v>
      </c>
      <c r="AV110" s="92">
        <v>1</v>
      </c>
      <c r="AW110" s="423">
        <v>0.25</v>
      </c>
      <c r="AX110" s="92">
        <v>1</v>
      </c>
      <c r="AY110" s="423">
        <v>0.25</v>
      </c>
      <c r="AZ110" s="92">
        <v>1</v>
      </c>
      <c r="BA110" s="424">
        <v>0.25</v>
      </c>
      <c r="BB110" s="51">
        <v>1</v>
      </c>
      <c r="BC110" s="425">
        <v>0.25</v>
      </c>
      <c r="BD110" s="62">
        <v>1</v>
      </c>
      <c r="BE110" s="63">
        <v>0</v>
      </c>
      <c r="BF110" s="63">
        <v>2</v>
      </c>
      <c r="BG110" s="344">
        <v>0</v>
      </c>
      <c r="BH110" s="455">
        <f t="shared" si="31"/>
        <v>1</v>
      </c>
      <c r="BI110" s="456">
        <f t="shared" si="32"/>
        <v>1</v>
      </c>
      <c r="BJ110" s="365">
        <f t="shared" si="33"/>
        <v>0</v>
      </c>
      <c r="BK110" s="456">
        <f t="shared" si="34"/>
        <v>0</v>
      </c>
      <c r="BL110" s="365">
        <f t="shared" si="35"/>
        <v>2</v>
      </c>
      <c r="BM110" s="456">
        <f t="shared" si="36"/>
        <v>1</v>
      </c>
      <c r="BN110" s="365">
        <f t="shared" si="37"/>
        <v>0</v>
      </c>
      <c r="BO110" s="456">
        <f t="shared" si="38"/>
        <v>0</v>
      </c>
      <c r="BP110" s="660">
        <f t="shared" si="41"/>
        <v>0.75</v>
      </c>
      <c r="BQ110" s="655">
        <f t="shared" si="39"/>
        <v>0.75</v>
      </c>
      <c r="BR110" s="645">
        <f t="shared" si="40"/>
        <v>0.75</v>
      </c>
      <c r="BS110" s="62">
        <v>700000</v>
      </c>
      <c r="BT110" s="92">
        <v>700000</v>
      </c>
      <c r="BU110" s="92">
        <v>600</v>
      </c>
      <c r="BV110" s="148">
        <f t="shared" si="42"/>
        <v>1</v>
      </c>
      <c r="BW110" s="385">
        <f t="shared" si="43"/>
        <v>8.571428571428571E-4</v>
      </c>
      <c r="BX110" s="63">
        <v>0</v>
      </c>
      <c r="BY110" s="92">
        <v>0</v>
      </c>
      <c r="BZ110" s="92">
        <v>0</v>
      </c>
      <c r="CA110" s="148" t="str">
        <f t="shared" si="44"/>
        <v xml:space="preserve"> -</v>
      </c>
      <c r="CB110" s="385" t="str">
        <f t="shared" si="45"/>
        <v xml:space="preserve"> -</v>
      </c>
      <c r="CC110" s="62">
        <v>489868</v>
      </c>
      <c r="CD110" s="92">
        <v>456293</v>
      </c>
      <c r="CE110" s="92">
        <v>0</v>
      </c>
      <c r="CF110" s="148">
        <f t="shared" si="46"/>
        <v>0.93146112830395122</v>
      </c>
      <c r="CG110" s="385" t="str">
        <f t="shared" si="47"/>
        <v xml:space="preserve"> -</v>
      </c>
      <c r="CH110" s="63">
        <v>130625</v>
      </c>
      <c r="CI110" s="92">
        <v>0</v>
      </c>
      <c r="CJ110" s="92">
        <v>0</v>
      </c>
      <c r="CK110" s="148">
        <f t="shared" si="48"/>
        <v>0</v>
      </c>
      <c r="CL110" s="385" t="str">
        <f t="shared" si="49"/>
        <v xml:space="preserve"> -</v>
      </c>
      <c r="CM110" s="523">
        <f t="shared" si="50"/>
        <v>1320493</v>
      </c>
      <c r="CN110" s="524">
        <f t="shared" si="51"/>
        <v>1156293</v>
      </c>
      <c r="CO110" s="524">
        <f t="shared" si="52"/>
        <v>600</v>
      </c>
      <c r="CP110" s="505">
        <f t="shared" si="53"/>
        <v>0.8756525025123193</v>
      </c>
      <c r="CQ110" s="385">
        <f t="shared" si="54"/>
        <v>5.1889962146272619E-4</v>
      </c>
      <c r="CR110" s="592" t="s">
        <v>1431</v>
      </c>
      <c r="CS110" s="106" t="s">
        <v>1395</v>
      </c>
      <c r="CT110" s="107" t="s">
        <v>1965</v>
      </c>
    </row>
    <row r="111" spans="2:98" ht="30" customHeight="1">
      <c r="B111" s="994"/>
      <c r="C111" s="991"/>
      <c r="D111" s="1015"/>
      <c r="E111" s="947"/>
      <c r="F111" s="1028"/>
      <c r="G111" s="1010"/>
      <c r="H111" s="840"/>
      <c r="I111" s="1074"/>
      <c r="J111" s="840"/>
      <c r="K111" s="1074"/>
      <c r="L111" s="840"/>
      <c r="M111" s="840"/>
      <c r="N111" s="825"/>
      <c r="O111" s="840"/>
      <c r="P111" s="840"/>
      <c r="Q111" s="825"/>
      <c r="R111" s="840"/>
      <c r="S111" s="840"/>
      <c r="T111" s="825"/>
      <c r="U111" s="971"/>
      <c r="V111" s="1032"/>
      <c r="W111" s="888"/>
      <c r="X111" s="840"/>
      <c r="Y111" s="825"/>
      <c r="Z111" s="840"/>
      <c r="AA111" s="825"/>
      <c r="AB111" s="1023"/>
      <c r="AC111" s="1026"/>
      <c r="AD111" s="1020"/>
      <c r="AE111" s="790"/>
      <c r="AF111" s="798"/>
      <c r="AG111" s="790"/>
      <c r="AH111" s="798"/>
      <c r="AI111" s="790"/>
      <c r="AJ111" s="798"/>
      <c r="AK111" s="790"/>
      <c r="AL111" s="798"/>
      <c r="AM111" s="790"/>
      <c r="AN111" s="798"/>
      <c r="AO111" s="952">
        <f>+RESUMEN!J55</f>
        <v>0.71879957983193277</v>
      </c>
      <c r="AP111" s="941" t="s">
        <v>371</v>
      </c>
      <c r="AQ111" s="242" t="s">
        <v>348</v>
      </c>
      <c r="AR111" s="275" t="s">
        <v>1990</v>
      </c>
      <c r="AS111" s="749" t="s">
        <v>1509</v>
      </c>
      <c r="AT111" s="39">
        <v>560</v>
      </c>
      <c r="AU111" s="112">
        <v>560</v>
      </c>
      <c r="AV111" s="112">
        <v>560</v>
      </c>
      <c r="AW111" s="412">
        <v>0.25</v>
      </c>
      <c r="AX111" s="112">
        <v>560</v>
      </c>
      <c r="AY111" s="412">
        <v>0.25</v>
      </c>
      <c r="AZ111" s="112">
        <v>560</v>
      </c>
      <c r="BA111" s="414">
        <v>0.25</v>
      </c>
      <c r="BB111" s="127">
        <v>560</v>
      </c>
      <c r="BC111" s="421">
        <v>0.25</v>
      </c>
      <c r="BD111" s="113">
        <v>2157</v>
      </c>
      <c r="BE111" s="111">
        <v>1310</v>
      </c>
      <c r="BF111" s="111">
        <v>1310</v>
      </c>
      <c r="BG111" s="345">
        <v>0</v>
      </c>
      <c r="BH111" s="329">
        <f t="shared" si="31"/>
        <v>3.8517857142857141</v>
      </c>
      <c r="BI111" s="452">
        <f t="shared" si="32"/>
        <v>1</v>
      </c>
      <c r="BJ111" s="330">
        <f t="shared" si="33"/>
        <v>2.3392857142857144</v>
      </c>
      <c r="BK111" s="452">
        <f t="shared" si="34"/>
        <v>1</v>
      </c>
      <c r="BL111" s="330">
        <f t="shared" si="35"/>
        <v>2.3392857142857144</v>
      </c>
      <c r="BM111" s="452">
        <f t="shared" si="36"/>
        <v>1</v>
      </c>
      <c r="BN111" s="330">
        <f t="shared" si="37"/>
        <v>0</v>
      </c>
      <c r="BO111" s="452">
        <f t="shared" si="38"/>
        <v>0</v>
      </c>
      <c r="BP111" s="656">
        <f t="shared" si="41"/>
        <v>2.1325892857142859</v>
      </c>
      <c r="BQ111" s="651">
        <f t="shared" si="39"/>
        <v>1</v>
      </c>
      <c r="BR111" s="641">
        <f t="shared" si="40"/>
        <v>1</v>
      </c>
      <c r="BS111" s="52">
        <v>4500000</v>
      </c>
      <c r="BT111" s="90">
        <v>3377172</v>
      </c>
      <c r="BU111" s="90">
        <v>34965</v>
      </c>
      <c r="BV111" s="146">
        <f t="shared" si="42"/>
        <v>0.75048266666666663</v>
      </c>
      <c r="BW111" s="384">
        <f t="shared" si="43"/>
        <v>1.0353337052421375E-2</v>
      </c>
      <c r="BX111" s="53">
        <v>2055261</v>
      </c>
      <c r="BY111" s="90">
        <v>2056780</v>
      </c>
      <c r="BZ111" s="90">
        <v>111083</v>
      </c>
      <c r="CA111" s="146">
        <f t="shared" si="44"/>
        <v>1.0007390788809791</v>
      </c>
      <c r="CB111" s="384">
        <f t="shared" si="45"/>
        <v>5.400820700317973E-2</v>
      </c>
      <c r="CC111" s="52">
        <v>1065886</v>
      </c>
      <c r="CD111" s="90">
        <v>830017</v>
      </c>
      <c r="CE111" s="90">
        <v>0</v>
      </c>
      <c r="CF111" s="146">
        <f t="shared" si="46"/>
        <v>0.7787108565081069</v>
      </c>
      <c r="CG111" s="384" t="str">
        <f t="shared" si="47"/>
        <v xml:space="preserve"> -</v>
      </c>
      <c r="CH111" s="53">
        <v>1232460</v>
      </c>
      <c r="CI111" s="90">
        <v>0</v>
      </c>
      <c r="CJ111" s="90">
        <v>0</v>
      </c>
      <c r="CK111" s="146">
        <f t="shared" si="48"/>
        <v>0</v>
      </c>
      <c r="CL111" s="384" t="str">
        <f t="shared" si="49"/>
        <v xml:space="preserve"> -</v>
      </c>
      <c r="CM111" s="521">
        <f t="shared" si="50"/>
        <v>8853607</v>
      </c>
      <c r="CN111" s="522">
        <f t="shared" si="51"/>
        <v>6263969</v>
      </c>
      <c r="CO111" s="522">
        <f t="shared" si="52"/>
        <v>146048</v>
      </c>
      <c r="CP111" s="503">
        <f t="shared" si="53"/>
        <v>0.70750474919431139</v>
      </c>
      <c r="CQ111" s="384">
        <f t="shared" si="54"/>
        <v>2.3315568771173675E-2</v>
      </c>
      <c r="CR111" s="590" t="s">
        <v>1431</v>
      </c>
      <c r="CS111" s="98" t="s">
        <v>1395</v>
      </c>
      <c r="CT111" s="101" t="s">
        <v>1965</v>
      </c>
    </row>
    <row r="112" spans="2:98" ht="30" customHeight="1">
      <c r="B112" s="994"/>
      <c r="C112" s="991"/>
      <c r="D112" s="1015"/>
      <c r="E112" s="947"/>
      <c r="F112" s="1028"/>
      <c r="G112" s="1010"/>
      <c r="H112" s="840"/>
      <c r="I112" s="1074"/>
      <c r="J112" s="840"/>
      <c r="K112" s="1074"/>
      <c r="L112" s="840"/>
      <c r="M112" s="840"/>
      <c r="N112" s="825"/>
      <c r="O112" s="840"/>
      <c r="P112" s="840"/>
      <c r="Q112" s="825"/>
      <c r="R112" s="840"/>
      <c r="S112" s="840"/>
      <c r="T112" s="825"/>
      <c r="U112" s="971"/>
      <c r="V112" s="1032"/>
      <c r="W112" s="888"/>
      <c r="X112" s="840"/>
      <c r="Y112" s="825"/>
      <c r="Z112" s="840"/>
      <c r="AA112" s="825"/>
      <c r="AB112" s="1023"/>
      <c r="AC112" s="1026"/>
      <c r="AD112" s="1020"/>
      <c r="AE112" s="790"/>
      <c r="AF112" s="798"/>
      <c r="AG112" s="790"/>
      <c r="AH112" s="798"/>
      <c r="AI112" s="790"/>
      <c r="AJ112" s="798"/>
      <c r="AK112" s="790"/>
      <c r="AL112" s="798"/>
      <c r="AM112" s="790"/>
      <c r="AN112" s="798"/>
      <c r="AO112" s="950"/>
      <c r="AP112" s="939"/>
      <c r="AQ112" s="243" t="s">
        <v>349</v>
      </c>
      <c r="AR112" s="276">
        <v>2210874</v>
      </c>
      <c r="AS112" s="747" t="s">
        <v>1510</v>
      </c>
      <c r="AT112" s="40">
        <v>560</v>
      </c>
      <c r="AU112" s="66">
        <v>560</v>
      </c>
      <c r="AV112" s="66">
        <v>560</v>
      </c>
      <c r="AW112" s="413">
        <v>0.25</v>
      </c>
      <c r="AX112" s="66">
        <v>560</v>
      </c>
      <c r="AY112" s="413">
        <v>0.25</v>
      </c>
      <c r="AZ112" s="66">
        <v>560</v>
      </c>
      <c r="BA112" s="415">
        <v>0.25</v>
      </c>
      <c r="BB112" s="149">
        <v>560</v>
      </c>
      <c r="BC112" s="422">
        <v>0.25</v>
      </c>
      <c r="BD112" s="64">
        <v>0</v>
      </c>
      <c r="BE112" s="65">
        <v>0</v>
      </c>
      <c r="BF112" s="65">
        <v>0</v>
      </c>
      <c r="BG112" s="346">
        <v>0</v>
      </c>
      <c r="BH112" s="333">
        <f t="shared" si="31"/>
        <v>0</v>
      </c>
      <c r="BI112" s="453">
        <f t="shared" si="32"/>
        <v>0</v>
      </c>
      <c r="BJ112" s="334">
        <f t="shared" si="33"/>
        <v>0</v>
      </c>
      <c r="BK112" s="453">
        <f t="shared" si="34"/>
        <v>0</v>
      </c>
      <c r="BL112" s="334">
        <f t="shared" si="35"/>
        <v>0</v>
      </c>
      <c r="BM112" s="453">
        <f t="shared" si="36"/>
        <v>0</v>
      </c>
      <c r="BN112" s="334">
        <f t="shared" si="37"/>
        <v>0</v>
      </c>
      <c r="BO112" s="453">
        <f t="shared" si="38"/>
        <v>0</v>
      </c>
      <c r="BP112" s="657">
        <f t="shared" si="41"/>
        <v>0</v>
      </c>
      <c r="BQ112" s="652">
        <f t="shared" si="39"/>
        <v>0</v>
      </c>
      <c r="BR112" s="642">
        <f t="shared" si="40"/>
        <v>0</v>
      </c>
      <c r="BS112" s="54">
        <v>448000</v>
      </c>
      <c r="BT112" s="60">
        <v>0</v>
      </c>
      <c r="BU112" s="60">
        <v>0</v>
      </c>
      <c r="BV112" s="125">
        <f t="shared" si="42"/>
        <v>0</v>
      </c>
      <c r="BW112" s="378" t="str">
        <f t="shared" si="43"/>
        <v xml:space="preserve"> -</v>
      </c>
      <c r="BX112" s="55">
        <v>0</v>
      </c>
      <c r="BY112" s="60">
        <v>0</v>
      </c>
      <c r="BZ112" s="60">
        <v>0</v>
      </c>
      <c r="CA112" s="125" t="str">
        <f t="shared" si="44"/>
        <v xml:space="preserve"> -</v>
      </c>
      <c r="CB112" s="378" t="str">
        <f t="shared" si="45"/>
        <v xml:space="preserve"> -</v>
      </c>
      <c r="CC112" s="54">
        <v>0</v>
      </c>
      <c r="CD112" s="60">
        <v>0</v>
      </c>
      <c r="CE112" s="60">
        <v>0</v>
      </c>
      <c r="CF112" s="125" t="str">
        <f t="shared" si="46"/>
        <v xml:space="preserve"> -</v>
      </c>
      <c r="CG112" s="378" t="str">
        <f t="shared" si="47"/>
        <v xml:space="preserve"> -</v>
      </c>
      <c r="CH112" s="55">
        <v>1000000</v>
      </c>
      <c r="CI112" s="60">
        <v>0</v>
      </c>
      <c r="CJ112" s="60">
        <v>0</v>
      </c>
      <c r="CK112" s="125">
        <f t="shared" si="48"/>
        <v>0</v>
      </c>
      <c r="CL112" s="378" t="str">
        <f t="shared" si="49"/>
        <v xml:space="preserve"> -</v>
      </c>
      <c r="CM112" s="517">
        <f t="shared" si="50"/>
        <v>1448000</v>
      </c>
      <c r="CN112" s="518">
        <f t="shared" si="51"/>
        <v>0</v>
      </c>
      <c r="CO112" s="518">
        <f t="shared" si="52"/>
        <v>0</v>
      </c>
      <c r="CP112" s="504">
        <f t="shared" si="53"/>
        <v>0</v>
      </c>
      <c r="CQ112" s="378" t="str">
        <f t="shared" si="54"/>
        <v xml:space="preserve"> -</v>
      </c>
      <c r="CR112" s="591" t="s">
        <v>1431</v>
      </c>
      <c r="CS112" s="99" t="s">
        <v>1395</v>
      </c>
      <c r="CT112" s="102" t="s">
        <v>1965</v>
      </c>
    </row>
    <row r="113" spans="2:98" ht="30" customHeight="1">
      <c r="B113" s="994"/>
      <c r="C113" s="991"/>
      <c r="D113" s="1015"/>
      <c r="E113" s="947"/>
      <c r="F113" s="1028"/>
      <c r="G113" s="1010"/>
      <c r="H113" s="840"/>
      <c r="I113" s="1074"/>
      <c r="J113" s="840"/>
      <c r="K113" s="1074"/>
      <c r="L113" s="840"/>
      <c r="M113" s="840"/>
      <c r="N113" s="825"/>
      <c r="O113" s="840"/>
      <c r="P113" s="840"/>
      <c r="Q113" s="825"/>
      <c r="R113" s="840"/>
      <c r="S113" s="840"/>
      <c r="T113" s="825"/>
      <c r="U113" s="971"/>
      <c r="V113" s="1032"/>
      <c r="W113" s="824"/>
      <c r="X113" s="840"/>
      <c r="Y113" s="825"/>
      <c r="Z113" s="840"/>
      <c r="AA113" s="825"/>
      <c r="AB113" s="1023"/>
      <c r="AC113" s="1026"/>
      <c r="AD113" s="1020"/>
      <c r="AE113" s="790"/>
      <c r="AF113" s="798"/>
      <c r="AG113" s="790"/>
      <c r="AH113" s="798"/>
      <c r="AI113" s="790"/>
      <c r="AJ113" s="798"/>
      <c r="AK113" s="790"/>
      <c r="AL113" s="798"/>
      <c r="AM113" s="790"/>
      <c r="AN113" s="798"/>
      <c r="AO113" s="950"/>
      <c r="AP113" s="939"/>
      <c r="AQ113" s="254" t="s">
        <v>350</v>
      </c>
      <c r="AR113" s="276">
        <v>2210874</v>
      </c>
      <c r="AS113" s="748" t="s">
        <v>1511</v>
      </c>
      <c r="AT113" s="40">
        <v>0</v>
      </c>
      <c r="AU113" s="66">
        <v>600</v>
      </c>
      <c r="AV113" s="66">
        <v>600</v>
      </c>
      <c r="AW113" s="413">
        <v>0.25</v>
      </c>
      <c r="AX113" s="66">
        <v>600</v>
      </c>
      <c r="AY113" s="413">
        <v>0.25</v>
      </c>
      <c r="AZ113" s="66">
        <v>600</v>
      </c>
      <c r="BA113" s="415">
        <v>0.25</v>
      </c>
      <c r="BB113" s="149">
        <v>600</v>
      </c>
      <c r="BC113" s="422">
        <v>0.25</v>
      </c>
      <c r="BD113" s="64">
        <v>800</v>
      </c>
      <c r="BE113" s="65">
        <v>1656</v>
      </c>
      <c r="BF113" s="65">
        <v>1656</v>
      </c>
      <c r="BG113" s="346">
        <v>0</v>
      </c>
      <c r="BH113" s="333">
        <f t="shared" si="31"/>
        <v>1.3333333333333333</v>
      </c>
      <c r="BI113" s="453">
        <f t="shared" si="32"/>
        <v>1</v>
      </c>
      <c r="BJ113" s="334">
        <f t="shared" si="33"/>
        <v>2.76</v>
      </c>
      <c r="BK113" s="453">
        <f t="shared" si="34"/>
        <v>1</v>
      </c>
      <c r="BL113" s="334">
        <f t="shared" si="35"/>
        <v>2.76</v>
      </c>
      <c r="BM113" s="453">
        <f t="shared" si="36"/>
        <v>1</v>
      </c>
      <c r="BN113" s="334">
        <f t="shared" si="37"/>
        <v>0</v>
      </c>
      <c r="BO113" s="453">
        <f t="shared" si="38"/>
        <v>0</v>
      </c>
      <c r="BP113" s="657">
        <f t="shared" si="41"/>
        <v>1.7133333333333334</v>
      </c>
      <c r="BQ113" s="652">
        <f t="shared" si="39"/>
        <v>1</v>
      </c>
      <c r="BR113" s="642">
        <f t="shared" si="40"/>
        <v>1</v>
      </c>
      <c r="BS113" s="54">
        <v>240000</v>
      </c>
      <c r="BT113" s="60">
        <v>190400</v>
      </c>
      <c r="BU113" s="60">
        <v>11065</v>
      </c>
      <c r="BV113" s="125">
        <f t="shared" si="42"/>
        <v>0.79333333333333333</v>
      </c>
      <c r="BW113" s="378">
        <f t="shared" si="43"/>
        <v>5.8114495798319329E-2</v>
      </c>
      <c r="BX113" s="55">
        <v>5853872</v>
      </c>
      <c r="BY113" s="60">
        <v>4857472</v>
      </c>
      <c r="BZ113" s="60">
        <v>0</v>
      </c>
      <c r="CA113" s="125">
        <f t="shared" si="44"/>
        <v>0.82978787373553775</v>
      </c>
      <c r="CB113" s="378" t="str">
        <f t="shared" si="45"/>
        <v xml:space="preserve"> -</v>
      </c>
      <c r="CC113" s="54">
        <v>5577838</v>
      </c>
      <c r="CD113" s="60">
        <v>4982905</v>
      </c>
      <c r="CE113" s="60">
        <v>0</v>
      </c>
      <c r="CF113" s="125">
        <f t="shared" si="46"/>
        <v>0.89333985676887717</v>
      </c>
      <c r="CG113" s="378" t="str">
        <f t="shared" si="47"/>
        <v xml:space="preserve"> -</v>
      </c>
      <c r="CH113" s="55">
        <v>739584</v>
      </c>
      <c r="CI113" s="60">
        <v>0</v>
      </c>
      <c r="CJ113" s="60">
        <v>0</v>
      </c>
      <c r="CK113" s="125">
        <f t="shared" si="48"/>
        <v>0</v>
      </c>
      <c r="CL113" s="378" t="str">
        <f t="shared" si="49"/>
        <v xml:space="preserve"> -</v>
      </c>
      <c r="CM113" s="517">
        <f t="shared" si="50"/>
        <v>12411294</v>
      </c>
      <c r="CN113" s="518">
        <f t="shared" si="51"/>
        <v>10030777</v>
      </c>
      <c r="CO113" s="518">
        <f t="shared" si="52"/>
        <v>11065</v>
      </c>
      <c r="CP113" s="504">
        <f t="shared" si="53"/>
        <v>0.80819751751912416</v>
      </c>
      <c r="CQ113" s="378">
        <f t="shared" si="54"/>
        <v>1.1031049738220678E-3</v>
      </c>
      <c r="CR113" s="591" t="s">
        <v>1431</v>
      </c>
      <c r="CS113" s="99" t="s">
        <v>1395</v>
      </c>
      <c r="CT113" s="102" t="s">
        <v>1965</v>
      </c>
    </row>
    <row r="114" spans="2:98" ht="30" customHeight="1">
      <c r="B114" s="994"/>
      <c r="C114" s="991"/>
      <c r="D114" s="1015"/>
      <c r="E114" s="947"/>
      <c r="F114" s="1028" t="s">
        <v>422</v>
      </c>
      <c r="G114" s="1010">
        <v>22.53</v>
      </c>
      <c r="H114" s="840">
        <v>15</v>
      </c>
      <c r="I114" s="1074">
        <f>+H114-G114</f>
        <v>-7.5300000000000011</v>
      </c>
      <c r="J114" s="840">
        <v>20</v>
      </c>
      <c r="K114" s="1074">
        <f>+J114-G114</f>
        <v>-2.5300000000000011</v>
      </c>
      <c r="L114" s="840"/>
      <c r="M114" s="840">
        <v>15</v>
      </c>
      <c r="N114" s="825">
        <f>+M114-J114</f>
        <v>-5</v>
      </c>
      <c r="O114" s="840"/>
      <c r="P114" s="840">
        <v>15</v>
      </c>
      <c r="Q114" s="825">
        <f>+P114-M114</f>
        <v>0</v>
      </c>
      <c r="R114" s="840"/>
      <c r="S114" s="840">
        <v>15</v>
      </c>
      <c r="T114" s="825">
        <f>+S114-P114</f>
        <v>0</v>
      </c>
      <c r="U114" s="971"/>
      <c r="V114" s="1032">
        <v>5.8</v>
      </c>
      <c r="W114" s="839">
        <f>+V114</f>
        <v>5.8</v>
      </c>
      <c r="X114" s="840">
        <v>0</v>
      </c>
      <c r="Y114" s="825">
        <f>+X114</f>
        <v>0</v>
      </c>
      <c r="Z114" s="840"/>
      <c r="AA114" s="825">
        <f>+Z114</f>
        <v>0</v>
      </c>
      <c r="AB114" s="1023"/>
      <c r="AC114" s="1026">
        <f>+AB114</f>
        <v>0</v>
      </c>
      <c r="AD114" s="1020"/>
      <c r="AE114" s="790">
        <f>+AD114</f>
        <v>0</v>
      </c>
      <c r="AF114" s="798"/>
      <c r="AG114" s="790">
        <f>+AF114</f>
        <v>0</v>
      </c>
      <c r="AH114" s="798"/>
      <c r="AI114" s="790">
        <f>+AH114</f>
        <v>0</v>
      </c>
      <c r="AJ114" s="798"/>
      <c r="AK114" s="790">
        <f>+AJ114</f>
        <v>0</v>
      </c>
      <c r="AL114" s="798"/>
      <c r="AM114" s="790">
        <f>+AL114</f>
        <v>0</v>
      </c>
      <c r="AN114" s="798"/>
      <c r="AO114" s="950"/>
      <c r="AP114" s="939"/>
      <c r="AQ114" s="139" t="s">
        <v>351</v>
      </c>
      <c r="AR114" s="366">
        <v>2210874</v>
      </c>
      <c r="AS114" s="747" t="s">
        <v>1512</v>
      </c>
      <c r="AT114" s="40">
        <v>3</v>
      </c>
      <c r="AU114" s="66">
        <v>6</v>
      </c>
      <c r="AV114" s="66">
        <v>0</v>
      </c>
      <c r="AW114" s="413">
        <f t="shared" si="55"/>
        <v>0</v>
      </c>
      <c r="AX114" s="66">
        <v>3</v>
      </c>
      <c r="AY114" s="413">
        <f t="shared" si="56"/>
        <v>0.5</v>
      </c>
      <c r="AZ114" s="66">
        <v>3</v>
      </c>
      <c r="BA114" s="415">
        <f t="shared" si="57"/>
        <v>0.5</v>
      </c>
      <c r="BB114" s="149">
        <v>0</v>
      </c>
      <c r="BC114" s="422">
        <f t="shared" si="58"/>
        <v>0</v>
      </c>
      <c r="BD114" s="64">
        <v>2</v>
      </c>
      <c r="BE114" s="65">
        <v>3</v>
      </c>
      <c r="BF114" s="65">
        <v>4</v>
      </c>
      <c r="BG114" s="346">
        <v>0</v>
      </c>
      <c r="BH114" s="333" t="str">
        <f t="shared" si="31"/>
        <v xml:space="preserve"> -</v>
      </c>
      <c r="BI114" s="453" t="str">
        <f t="shared" si="32"/>
        <v xml:space="preserve"> -</v>
      </c>
      <c r="BJ114" s="334">
        <f t="shared" si="33"/>
        <v>1</v>
      </c>
      <c r="BK114" s="453">
        <f t="shared" si="34"/>
        <v>1</v>
      </c>
      <c r="BL114" s="334">
        <f t="shared" si="35"/>
        <v>1.3333333333333333</v>
      </c>
      <c r="BM114" s="453">
        <f t="shared" si="36"/>
        <v>1</v>
      </c>
      <c r="BN114" s="334" t="str">
        <f t="shared" si="37"/>
        <v xml:space="preserve"> -</v>
      </c>
      <c r="BO114" s="453" t="str">
        <f t="shared" si="38"/>
        <v xml:space="preserve"> -</v>
      </c>
      <c r="BP114" s="657">
        <f>+SUM(BD114:BG114)/AU114</f>
        <v>1.5</v>
      </c>
      <c r="BQ114" s="652">
        <f t="shared" si="39"/>
        <v>1</v>
      </c>
      <c r="BR114" s="642">
        <f t="shared" si="40"/>
        <v>1</v>
      </c>
      <c r="BS114" s="54">
        <v>390000</v>
      </c>
      <c r="BT114" s="60">
        <v>119344</v>
      </c>
      <c r="BU114" s="60">
        <v>0</v>
      </c>
      <c r="BV114" s="125">
        <f t="shared" si="42"/>
        <v>0.30601025641025642</v>
      </c>
      <c r="BW114" s="378" t="str">
        <f t="shared" si="43"/>
        <v xml:space="preserve"> -</v>
      </c>
      <c r="BX114" s="55">
        <v>204000</v>
      </c>
      <c r="BY114" s="60">
        <v>63800</v>
      </c>
      <c r="BZ114" s="60">
        <v>0</v>
      </c>
      <c r="CA114" s="125">
        <f t="shared" si="44"/>
        <v>0.31274509803921569</v>
      </c>
      <c r="CB114" s="378" t="str">
        <f t="shared" si="45"/>
        <v xml:space="preserve"> -</v>
      </c>
      <c r="CC114" s="54">
        <v>829000</v>
      </c>
      <c r="CD114" s="60">
        <v>827355</v>
      </c>
      <c r="CE114" s="60">
        <v>0</v>
      </c>
      <c r="CF114" s="125">
        <f t="shared" si="46"/>
        <v>0.99801568154402898</v>
      </c>
      <c r="CG114" s="378" t="str">
        <f t="shared" si="47"/>
        <v xml:space="preserve"> -</v>
      </c>
      <c r="CH114" s="55">
        <v>114566</v>
      </c>
      <c r="CI114" s="60">
        <v>0</v>
      </c>
      <c r="CJ114" s="60">
        <v>0</v>
      </c>
      <c r="CK114" s="125">
        <f t="shared" si="48"/>
        <v>0</v>
      </c>
      <c r="CL114" s="378" t="str">
        <f t="shared" si="49"/>
        <v xml:space="preserve"> -</v>
      </c>
      <c r="CM114" s="517">
        <f t="shared" si="50"/>
        <v>1537566</v>
      </c>
      <c r="CN114" s="518">
        <f t="shared" si="51"/>
        <v>1010499</v>
      </c>
      <c r="CO114" s="518">
        <f t="shared" si="52"/>
        <v>0</v>
      </c>
      <c r="CP114" s="504">
        <f t="shared" si="53"/>
        <v>0.65720691014239385</v>
      </c>
      <c r="CQ114" s="378" t="str">
        <f t="shared" si="54"/>
        <v xml:space="preserve"> -</v>
      </c>
      <c r="CR114" s="591" t="s">
        <v>1220</v>
      </c>
      <c r="CS114" s="99" t="s">
        <v>1395</v>
      </c>
      <c r="CT114" s="102" t="s">
        <v>1965</v>
      </c>
    </row>
    <row r="115" spans="2:98" ht="30" customHeight="1">
      <c r="B115" s="994"/>
      <c r="C115" s="991"/>
      <c r="D115" s="1015"/>
      <c r="E115" s="947"/>
      <c r="F115" s="1028"/>
      <c r="G115" s="1010"/>
      <c r="H115" s="840"/>
      <c r="I115" s="1074"/>
      <c r="J115" s="840"/>
      <c r="K115" s="1074"/>
      <c r="L115" s="840"/>
      <c r="M115" s="840"/>
      <c r="N115" s="825"/>
      <c r="O115" s="840"/>
      <c r="P115" s="840"/>
      <c r="Q115" s="825"/>
      <c r="R115" s="840"/>
      <c r="S115" s="840"/>
      <c r="T115" s="825"/>
      <c r="U115" s="971"/>
      <c r="V115" s="1032"/>
      <c r="W115" s="888"/>
      <c r="X115" s="840"/>
      <c r="Y115" s="825"/>
      <c r="Z115" s="840"/>
      <c r="AA115" s="825"/>
      <c r="AB115" s="1023"/>
      <c r="AC115" s="1026"/>
      <c r="AD115" s="1020"/>
      <c r="AE115" s="790"/>
      <c r="AF115" s="798"/>
      <c r="AG115" s="790"/>
      <c r="AH115" s="798"/>
      <c r="AI115" s="790"/>
      <c r="AJ115" s="798"/>
      <c r="AK115" s="790"/>
      <c r="AL115" s="798"/>
      <c r="AM115" s="790"/>
      <c r="AN115" s="798"/>
      <c r="AO115" s="950"/>
      <c r="AP115" s="939"/>
      <c r="AQ115" s="139" t="s">
        <v>352</v>
      </c>
      <c r="AR115" s="366">
        <v>2210710</v>
      </c>
      <c r="AS115" s="747" t="s">
        <v>1513</v>
      </c>
      <c r="AT115" s="40">
        <v>4</v>
      </c>
      <c r="AU115" s="66">
        <v>4</v>
      </c>
      <c r="AV115" s="66">
        <v>1</v>
      </c>
      <c r="AW115" s="413">
        <f t="shared" si="55"/>
        <v>0.25</v>
      </c>
      <c r="AX115" s="66">
        <v>1</v>
      </c>
      <c r="AY115" s="413">
        <f t="shared" si="56"/>
        <v>0.25</v>
      </c>
      <c r="AZ115" s="66">
        <v>1</v>
      </c>
      <c r="BA115" s="415">
        <f t="shared" si="57"/>
        <v>0.25</v>
      </c>
      <c r="BB115" s="149">
        <v>1</v>
      </c>
      <c r="BC115" s="422">
        <f t="shared" si="58"/>
        <v>0.25</v>
      </c>
      <c r="BD115" s="64">
        <v>1</v>
      </c>
      <c r="BE115" s="65">
        <v>1</v>
      </c>
      <c r="BF115" s="65">
        <v>1</v>
      </c>
      <c r="BG115" s="346">
        <v>0</v>
      </c>
      <c r="BH115" s="333">
        <f t="shared" si="31"/>
        <v>1</v>
      </c>
      <c r="BI115" s="453">
        <f t="shared" si="32"/>
        <v>1</v>
      </c>
      <c r="BJ115" s="334">
        <f t="shared" si="33"/>
        <v>1</v>
      </c>
      <c r="BK115" s="453">
        <f t="shared" si="34"/>
        <v>1</v>
      </c>
      <c r="BL115" s="334">
        <f t="shared" si="35"/>
        <v>1</v>
      </c>
      <c r="BM115" s="453">
        <f t="shared" si="36"/>
        <v>1</v>
      </c>
      <c r="BN115" s="334">
        <f t="shared" si="37"/>
        <v>0</v>
      </c>
      <c r="BO115" s="453">
        <f t="shared" si="38"/>
        <v>0</v>
      </c>
      <c r="BP115" s="657">
        <f>+SUM(BD115:BG115)/AU115</f>
        <v>0.75</v>
      </c>
      <c r="BQ115" s="652">
        <f t="shared" si="39"/>
        <v>0.75</v>
      </c>
      <c r="BR115" s="642">
        <f t="shared" si="40"/>
        <v>0.75</v>
      </c>
      <c r="BS115" s="54">
        <v>81946</v>
      </c>
      <c r="BT115" s="60">
        <v>25000</v>
      </c>
      <c r="BU115" s="60">
        <v>0</v>
      </c>
      <c r="BV115" s="125">
        <f t="shared" si="42"/>
        <v>0.30507895443340738</v>
      </c>
      <c r="BW115" s="378" t="str">
        <f t="shared" si="43"/>
        <v xml:space="preserve"> -</v>
      </c>
      <c r="BX115" s="55">
        <v>50000</v>
      </c>
      <c r="BY115" s="60">
        <v>0</v>
      </c>
      <c r="BZ115" s="60">
        <v>0</v>
      </c>
      <c r="CA115" s="125">
        <f t="shared" si="44"/>
        <v>0</v>
      </c>
      <c r="CB115" s="378" t="str">
        <f t="shared" si="45"/>
        <v xml:space="preserve"> -</v>
      </c>
      <c r="CC115" s="54">
        <v>20000</v>
      </c>
      <c r="CD115" s="60">
        <v>17493</v>
      </c>
      <c r="CE115" s="60">
        <v>0</v>
      </c>
      <c r="CF115" s="125">
        <f t="shared" si="46"/>
        <v>0.87465000000000004</v>
      </c>
      <c r="CG115" s="378" t="str">
        <f t="shared" si="47"/>
        <v xml:space="preserve"> -</v>
      </c>
      <c r="CH115" s="55">
        <v>114116</v>
      </c>
      <c r="CI115" s="60">
        <v>0</v>
      </c>
      <c r="CJ115" s="60">
        <v>0</v>
      </c>
      <c r="CK115" s="125">
        <f t="shared" si="48"/>
        <v>0</v>
      </c>
      <c r="CL115" s="378" t="str">
        <f t="shared" si="49"/>
        <v xml:space="preserve"> -</v>
      </c>
      <c r="CM115" s="517">
        <f t="shared" si="50"/>
        <v>266062</v>
      </c>
      <c r="CN115" s="518">
        <f t="shared" si="51"/>
        <v>42493</v>
      </c>
      <c r="CO115" s="518">
        <f t="shared" si="52"/>
        <v>0</v>
      </c>
      <c r="CP115" s="504">
        <f t="shared" si="53"/>
        <v>0.15971089445317257</v>
      </c>
      <c r="CQ115" s="378" t="str">
        <f t="shared" si="54"/>
        <v xml:space="preserve"> -</v>
      </c>
      <c r="CR115" s="591" t="s">
        <v>1431</v>
      </c>
      <c r="CS115" s="99" t="s">
        <v>1395</v>
      </c>
      <c r="CT115" s="102" t="s">
        <v>1965</v>
      </c>
    </row>
    <row r="116" spans="2:98" ht="30" customHeight="1">
      <c r="B116" s="994"/>
      <c r="C116" s="991"/>
      <c r="D116" s="1015"/>
      <c r="E116" s="947"/>
      <c r="F116" s="1028"/>
      <c r="G116" s="1010"/>
      <c r="H116" s="840"/>
      <c r="I116" s="1074"/>
      <c r="J116" s="840"/>
      <c r="K116" s="1074"/>
      <c r="L116" s="840"/>
      <c r="M116" s="840"/>
      <c r="N116" s="825"/>
      <c r="O116" s="840"/>
      <c r="P116" s="840"/>
      <c r="Q116" s="825"/>
      <c r="R116" s="840"/>
      <c r="S116" s="840"/>
      <c r="T116" s="825"/>
      <c r="U116" s="971"/>
      <c r="V116" s="1032"/>
      <c r="W116" s="888"/>
      <c r="X116" s="840"/>
      <c r="Y116" s="825"/>
      <c r="Z116" s="840"/>
      <c r="AA116" s="825"/>
      <c r="AB116" s="1023"/>
      <c r="AC116" s="1026"/>
      <c r="AD116" s="1020"/>
      <c r="AE116" s="790"/>
      <c r="AF116" s="798"/>
      <c r="AG116" s="790"/>
      <c r="AH116" s="798"/>
      <c r="AI116" s="790"/>
      <c r="AJ116" s="798"/>
      <c r="AK116" s="790"/>
      <c r="AL116" s="798"/>
      <c r="AM116" s="790"/>
      <c r="AN116" s="798"/>
      <c r="AO116" s="950"/>
      <c r="AP116" s="939"/>
      <c r="AQ116" s="243" t="s">
        <v>353</v>
      </c>
      <c r="AR116" s="276" t="s">
        <v>1991</v>
      </c>
      <c r="AS116" s="747" t="s">
        <v>1514</v>
      </c>
      <c r="AT116" s="40">
        <v>560</v>
      </c>
      <c r="AU116" s="66">
        <v>560</v>
      </c>
      <c r="AV116" s="66">
        <v>560</v>
      </c>
      <c r="AW116" s="413">
        <v>0.25</v>
      </c>
      <c r="AX116" s="66">
        <v>560</v>
      </c>
      <c r="AY116" s="413">
        <v>0.25</v>
      </c>
      <c r="AZ116" s="66">
        <v>560</v>
      </c>
      <c r="BA116" s="415">
        <v>0.25</v>
      </c>
      <c r="BB116" s="149">
        <v>560</v>
      </c>
      <c r="BC116" s="422">
        <v>0.25</v>
      </c>
      <c r="BD116" s="64">
        <v>964</v>
      </c>
      <c r="BE116" s="65">
        <v>560</v>
      </c>
      <c r="BF116" s="65">
        <v>560</v>
      </c>
      <c r="BG116" s="346">
        <v>0</v>
      </c>
      <c r="BH116" s="333">
        <f t="shared" si="31"/>
        <v>1.7214285714285715</v>
      </c>
      <c r="BI116" s="453">
        <f t="shared" si="32"/>
        <v>1</v>
      </c>
      <c r="BJ116" s="334">
        <f t="shared" si="33"/>
        <v>1</v>
      </c>
      <c r="BK116" s="453">
        <f t="shared" si="34"/>
        <v>1</v>
      </c>
      <c r="BL116" s="334">
        <f t="shared" si="35"/>
        <v>1</v>
      </c>
      <c r="BM116" s="453">
        <f t="shared" si="36"/>
        <v>1</v>
      </c>
      <c r="BN116" s="334">
        <f t="shared" si="37"/>
        <v>0</v>
      </c>
      <c r="BO116" s="453">
        <f t="shared" si="38"/>
        <v>0</v>
      </c>
      <c r="BP116" s="657">
        <f t="shared" si="41"/>
        <v>0.93035714285714288</v>
      </c>
      <c r="BQ116" s="652">
        <f t="shared" si="39"/>
        <v>0.93035714285714288</v>
      </c>
      <c r="BR116" s="642">
        <f t="shared" si="40"/>
        <v>0.93035714285714288</v>
      </c>
      <c r="BS116" s="54">
        <v>311000</v>
      </c>
      <c r="BT116" s="60">
        <v>136253</v>
      </c>
      <c r="BU116" s="60">
        <v>0</v>
      </c>
      <c r="BV116" s="125">
        <f t="shared" si="42"/>
        <v>0.43811254019292606</v>
      </c>
      <c r="BW116" s="378" t="str">
        <f t="shared" si="43"/>
        <v xml:space="preserve"> -</v>
      </c>
      <c r="BX116" s="55">
        <v>709050</v>
      </c>
      <c r="BY116" s="60">
        <v>709050</v>
      </c>
      <c r="BZ116" s="60">
        <v>0</v>
      </c>
      <c r="CA116" s="125">
        <f t="shared" si="44"/>
        <v>1</v>
      </c>
      <c r="CB116" s="378" t="str">
        <f t="shared" si="45"/>
        <v xml:space="preserve"> -</v>
      </c>
      <c r="CC116" s="54">
        <v>72000</v>
      </c>
      <c r="CD116" s="60">
        <v>72000</v>
      </c>
      <c r="CE116" s="60">
        <v>0</v>
      </c>
      <c r="CF116" s="125">
        <f t="shared" si="46"/>
        <v>1</v>
      </c>
      <c r="CG116" s="378" t="str">
        <f t="shared" si="47"/>
        <v xml:space="preserve"> -</v>
      </c>
      <c r="CH116" s="55">
        <v>146250</v>
      </c>
      <c r="CI116" s="60">
        <v>0</v>
      </c>
      <c r="CJ116" s="60">
        <v>0</v>
      </c>
      <c r="CK116" s="125">
        <f t="shared" si="48"/>
        <v>0</v>
      </c>
      <c r="CL116" s="378" t="str">
        <f t="shared" si="49"/>
        <v xml:space="preserve"> -</v>
      </c>
      <c r="CM116" s="517">
        <f t="shared" si="50"/>
        <v>1238300</v>
      </c>
      <c r="CN116" s="518">
        <f t="shared" si="51"/>
        <v>917303</v>
      </c>
      <c r="CO116" s="518">
        <f t="shared" si="52"/>
        <v>0</v>
      </c>
      <c r="CP116" s="504">
        <f t="shared" si="53"/>
        <v>0.74077606395865303</v>
      </c>
      <c r="CQ116" s="378" t="str">
        <f t="shared" si="54"/>
        <v xml:space="preserve"> -</v>
      </c>
      <c r="CR116" s="591" t="s">
        <v>1431</v>
      </c>
      <c r="CS116" s="99" t="s">
        <v>1395</v>
      </c>
      <c r="CT116" s="102" t="s">
        <v>1965</v>
      </c>
    </row>
    <row r="117" spans="2:98" ht="30" customHeight="1">
      <c r="B117" s="994"/>
      <c r="C117" s="991"/>
      <c r="D117" s="1015"/>
      <c r="E117" s="947"/>
      <c r="F117" s="1028"/>
      <c r="G117" s="1010"/>
      <c r="H117" s="840"/>
      <c r="I117" s="1074"/>
      <c r="J117" s="840"/>
      <c r="K117" s="1074"/>
      <c r="L117" s="840"/>
      <c r="M117" s="840"/>
      <c r="N117" s="825"/>
      <c r="O117" s="840"/>
      <c r="P117" s="840"/>
      <c r="Q117" s="825"/>
      <c r="R117" s="840"/>
      <c r="S117" s="840"/>
      <c r="T117" s="825"/>
      <c r="U117" s="971"/>
      <c r="V117" s="1032"/>
      <c r="W117" s="888"/>
      <c r="X117" s="840"/>
      <c r="Y117" s="825"/>
      <c r="Z117" s="840"/>
      <c r="AA117" s="825"/>
      <c r="AB117" s="1023"/>
      <c r="AC117" s="1026"/>
      <c r="AD117" s="1020"/>
      <c r="AE117" s="790"/>
      <c r="AF117" s="798"/>
      <c r="AG117" s="790"/>
      <c r="AH117" s="798"/>
      <c r="AI117" s="790"/>
      <c r="AJ117" s="798"/>
      <c r="AK117" s="790"/>
      <c r="AL117" s="798"/>
      <c r="AM117" s="790"/>
      <c r="AN117" s="798"/>
      <c r="AO117" s="950"/>
      <c r="AP117" s="939"/>
      <c r="AQ117" s="139" t="s">
        <v>354</v>
      </c>
      <c r="AR117" s="366">
        <v>2210710</v>
      </c>
      <c r="AS117" s="119" t="s">
        <v>1515</v>
      </c>
      <c r="AT117" s="40">
        <v>0</v>
      </c>
      <c r="AU117" s="66">
        <v>3</v>
      </c>
      <c r="AV117" s="66">
        <v>0</v>
      </c>
      <c r="AW117" s="413">
        <f t="shared" si="55"/>
        <v>0</v>
      </c>
      <c r="AX117" s="66">
        <v>1</v>
      </c>
      <c r="AY117" s="413">
        <f t="shared" si="56"/>
        <v>0.33333333333333331</v>
      </c>
      <c r="AZ117" s="66">
        <v>1</v>
      </c>
      <c r="BA117" s="415">
        <f t="shared" si="57"/>
        <v>0.33333333333333331</v>
      </c>
      <c r="BB117" s="149">
        <v>1</v>
      </c>
      <c r="BC117" s="422">
        <f t="shared" si="58"/>
        <v>0.33333333333333331</v>
      </c>
      <c r="BD117" s="64">
        <v>0</v>
      </c>
      <c r="BE117" s="65">
        <v>1</v>
      </c>
      <c r="BF117" s="65">
        <v>1</v>
      </c>
      <c r="BG117" s="346">
        <v>0</v>
      </c>
      <c r="BH117" s="333" t="str">
        <f t="shared" si="31"/>
        <v xml:space="preserve"> -</v>
      </c>
      <c r="BI117" s="453" t="str">
        <f t="shared" si="32"/>
        <v xml:space="preserve"> -</v>
      </c>
      <c r="BJ117" s="334">
        <f t="shared" si="33"/>
        <v>1</v>
      </c>
      <c r="BK117" s="453">
        <f t="shared" si="34"/>
        <v>1</v>
      </c>
      <c r="BL117" s="334">
        <f t="shared" si="35"/>
        <v>1</v>
      </c>
      <c r="BM117" s="453">
        <f t="shared" si="36"/>
        <v>1</v>
      </c>
      <c r="BN117" s="334">
        <f t="shared" si="37"/>
        <v>0</v>
      </c>
      <c r="BO117" s="453">
        <f t="shared" si="38"/>
        <v>0</v>
      </c>
      <c r="BP117" s="657">
        <f>+SUM(BD117:BG117)/AU117</f>
        <v>0.66666666666666663</v>
      </c>
      <c r="BQ117" s="652">
        <f t="shared" si="39"/>
        <v>0.66666666666666663</v>
      </c>
      <c r="BR117" s="642">
        <f t="shared" si="40"/>
        <v>0.66666666666666663</v>
      </c>
      <c r="BS117" s="54">
        <v>0</v>
      </c>
      <c r="BT117" s="60">
        <v>0</v>
      </c>
      <c r="BU117" s="60">
        <v>0</v>
      </c>
      <c r="BV117" s="125" t="str">
        <f t="shared" si="42"/>
        <v xml:space="preserve"> -</v>
      </c>
      <c r="BW117" s="378" t="str">
        <f t="shared" si="43"/>
        <v xml:space="preserve"> -</v>
      </c>
      <c r="BX117" s="55">
        <v>70000</v>
      </c>
      <c r="BY117" s="60">
        <v>0</v>
      </c>
      <c r="BZ117" s="60">
        <v>0</v>
      </c>
      <c r="CA117" s="125">
        <f t="shared" si="44"/>
        <v>0</v>
      </c>
      <c r="CB117" s="378" t="str">
        <f t="shared" si="45"/>
        <v xml:space="preserve"> -</v>
      </c>
      <c r="CC117" s="54">
        <v>511450</v>
      </c>
      <c r="CD117" s="60">
        <v>390728</v>
      </c>
      <c r="CE117" s="60">
        <v>0</v>
      </c>
      <c r="CF117" s="125">
        <f t="shared" si="46"/>
        <v>0.76396128653827355</v>
      </c>
      <c r="CG117" s="378" t="str">
        <f t="shared" si="47"/>
        <v xml:space="preserve"> -</v>
      </c>
      <c r="CH117" s="55">
        <v>54601</v>
      </c>
      <c r="CI117" s="60">
        <v>0</v>
      </c>
      <c r="CJ117" s="60">
        <v>0</v>
      </c>
      <c r="CK117" s="125">
        <f t="shared" si="48"/>
        <v>0</v>
      </c>
      <c r="CL117" s="378" t="str">
        <f t="shared" si="49"/>
        <v xml:space="preserve"> -</v>
      </c>
      <c r="CM117" s="517">
        <f t="shared" si="50"/>
        <v>636051</v>
      </c>
      <c r="CN117" s="518">
        <f t="shared" si="51"/>
        <v>390728</v>
      </c>
      <c r="CO117" s="518">
        <f t="shared" si="52"/>
        <v>0</v>
      </c>
      <c r="CP117" s="504">
        <f t="shared" si="53"/>
        <v>0.61430294111635697</v>
      </c>
      <c r="CQ117" s="378" t="str">
        <f t="shared" si="54"/>
        <v xml:space="preserve"> -</v>
      </c>
      <c r="CR117" s="591" t="s">
        <v>1516</v>
      </c>
      <c r="CS117" s="99" t="s">
        <v>1395</v>
      </c>
      <c r="CT117" s="102" t="s">
        <v>1965</v>
      </c>
    </row>
    <row r="118" spans="2:98" ht="30" customHeight="1">
      <c r="B118" s="994"/>
      <c r="C118" s="991"/>
      <c r="D118" s="1015"/>
      <c r="E118" s="947"/>
      <c r="F118" s="1028"/>
      <c r="G118" s="1010"/>
      <c r="H118" s="840"/>
      <c r="I118" s="1074"/>
      <c r="J118" s="840"/>
      <c r="K118" s="1074"/>
      <c r="L118" s="840"/>
      <c r="M118" s="840"/>
      <c r="N118" s="825"/>
      <c r="O118" s="840"/>
      <c r="P118" s="840"/>
      <c r="Q118" s="825"/>
      <c r="R118" s="840"/>
      <c r="S118" s="840"/>
      <c r="T118" s="825"/>
      <c r="U118" s="971"/>
      <c r="V118" s="1032"/>
      <c r="W118" s="888"/>
      <c r="X118" s="840"/>
      <c r="Y118" s="825"/>
      <c r="Z118" s="840"/>
      <c r="AA118" s="825"/>
      <c r="AB118" s="1023"/>
      <c r="AC118" s="1026"/>
      <c r="AD118" s="1020"/>
      <c r="AE118" s="790"/>
      <c r="AF118" s="798"/>
      <c r="AG118" s="790"/>
      <c r="AH118" s="798"/>
      <c r="AI118" s="790"/>
      <c r="AJ118" s="798"/>
      <c r="AK118" s="790"/>
      <c r="AL118" s="798"/>
      <c r="AM118" s="790"/>
      <c r="AN118" s="798"/>
      <c r="AO118" s="950"/>
      <c r="AP118" s="939"/>
      <c r="AQ118" s="243" t="s">
        <v>355</v>
      </c>
      <c r="AR118" s="276" t="s">
        <v>1991</v>
      </c>
      <c r="AS118" s="119" t="s">
        <v>1517</v>
      </c>
      <c r="AT118" s="40">
        <v>0</v>
      </c>
      <c r="AU118" s="66">
        <v>1</v>
      </c>
      <c r="AV118" s="66">
        <v>1</v>
      </c>
      <c r="AW118" s="413">
        <v>0.25</v>
      </c>
      <c r="AX118" s="66">
        <v>1</v>
      </c>
      <c r="AY118" s="413">
        <v>0.25</v>
      </c>
      <c r="AZ118" s="66">
        <v>1</v>
      </c>
      <c r="BA118" s="415">
        <v>0.25</v>
      </c>
      <c r="BB118" s="149">
        <v>1</v>
      </c>
      <c r="BC118" s="422">
        <v>0.25</v>
      </c>
      <c r="BD118" s="64">
        <v>1</v>
      </c>
      <c r="BE118" s="65">
        <v>1</v>
      </c>
      <c r="BF118" s="65">
        <v>1</v>
      </c>
      <c r="BG118" s="346">
        <v>0</v>
      </c>
      <c r="BH118" s="333">
        <f t="shared" si="31"/>
        <v>1</v>
      </c>
      <c r="BI118" s="453">
        <f t="shared" si="32"/>
        <v>1</v>
      </c>
      <c r="BJ118" s="334">
        <f t="shared" si="33"/>
        <v>1</v>
      </c>
      <c r="BK118" s="453">
        <f t="shared" si="34"/>
        <v>1</v>
      </c>
      <c r="BL118" s="334">
        <f t="shared" si="35"/>
        <v>1</v>
      </c>
      <c r="BM118" s="453">
        <f t="shared" si="36"/>
        <v>1</v>
      </c>
      <c r="BN118" s="334">
        <f t="shared" si="37"/>
        <v>0</v>
      </c>
      <c r="BO118" s="453">
        <f t="shared" si="38"/>
        <v>0</v>
      </c>
      <c r="BP118" s="657">
        <f t="shared" si="41"/>
        <v>0.75</v>
      </c>
      <c r="BQ118" s="652">
        <f t="shared" si="39"/>
        <v>0.75</v>
      </c>
      <c r="BR118" s="642">
        <f t="shared" si="40"/>
        <v>0.75</v>
      </c>
      <c r="BS118" s="54">
        <v>313000</v>
      </c>
      <c r="BT118" s="60">
        <v>174819</v>
      </c>
      <c r="BU118" s="60">
        <v>0</v>
      </c>
      <c r="BV118" s="125">
        <f t="shared" si="42"/>
        <v>0.55852715654952079</v>
      </c>
      <c r="BW118" s="378" t="str">
        <f t="shared" si="43"/>
        <v xml:space="preserve"> -</v>
      </c>
      <c r="BX118" s="55">
        <v>80000</v>
      </c>
      <c r="BY118" s="60">
        <v>56188</v>
      </c>
      <c r="BZ118" s="60">
        <v>0</v>
      </c>
      <c r="CA118" s="125">
        <f t="shared" si="44"/>
        <v>0.70235000000000003</v>
      </c>
      <c r="CB118" s="378" t="str">
        <f t="shared" si="45"/>
        <v xml:space="preserve"> -</v>
      </c>
      <c r="CC118" s="54">
        <v>283000</v>
      </c>
      <c r="CD118" s="60">
        <v>246575</v>
      </c>
      <c r="CE118" s="60">
        <v>0</v>
      </c>
      <c r="CF118" s="125">
        <f t="shared" si="46"/>
        <v>0.87128975265017672</v>
      </c>
      <c r="CG118" s="378" t="str">
        <f t="shared" si="47"/>
        <v xml:space="preserve"> -</v>
      </c>
      <c r="CH118" s="55">
        <v>76441</v>
      </c>
      <c r="CI118" s="60">
        <v>0</v>
      </c>
      <c r="CJ118" s="60">
        <v>0</v>
      </c>
      <c r="CK118" s="125">
        <f t="shared" si="48"/>
        <v>0</v>
      </c>
      <c r="CL118" s="378" t="str">
        <f t="shared" si="49"/>
        <v xml:space="preserve"> -</v>
      </c>
      <c r="CM118" s="517">
        <f t="shared" si="50"/>
        <v>752441</v>
      </c>
      <c r="CN118" s="518">
        <f t="shared" si="51"/>
        <v>477582</v>
      </c>
      <c r="CO118" s="518">
        <f t="shared" si="52"/>
        <v>0</v>
      </c>
      <c r="CP118" s="504">
        <f t="shared" si="53"/>
        <v>0.63471022977216818</v>
      </c>
      <c r="CQ118" s="378" t="str">
        <f t="shared" si="54"/>
        <v xml:space="preserve"> -</v>
      </c>
      <c r="CR118" s="591" t="s">
        <v>1499</v>
      </c>
      <c r="CS118" s="99" t="s">
        <v>1395</v>
      </c>
      <c r="CT118" s="102" t="s">
        <v>1965</v>
      </c>
    </row>
    <row r="119" spans="2:98" ht="30" customHeight="1">
      <c r="B119" s="994"/>
      <c r="C119" s="991"/>
      <c r="D119" s="1015"/>
      <c r="E119" s="947"/>
      <c r="F119" s="1028"/>
      <c r="G119" s="1010"/>
      <c r="H119" s="840"/>
      <c r="I119" s="1074"/>
      <c r="J119" s="840"/>
      <c r="K119" s="1074"/>
      <c r="L119" s="840"/>
      <c r="M119" s="840"/>
      <c r="N119" s="825"/>
      <c r="O119" s="840"/>
      <c r="P119" s="840"/>
      <c r="Q119" s="825"/>
      <c r="R119" s="840"/>
      <c r="S119" s="840"/>
      <c r="T119" s="825"/>
      <c r="U119" s="971"/>
      <c r="V119" s="1032"/>
      <c r="W119" s="888"/>
      <c r="X119" s="840"/>
      <c r="Y119" s="825"/>
      <c r="Z119" s="840"/>
      <c r="AA119" s="825"/>
      <c r="AB119" s="1023"/>
      <c r="AC119" s="1026"/>
      <c r="AD119" s="1020"/>
      <c r="AE119" s="790"/>
      <c r="AF119" s="798"/>
      <c r="AG119" s="790"/>
      <c r="AH119" s="798"/>
      <c r="AI119" s="790"/>
      <c r="AJ119" s="798"/>
      <c r="AK119" s="790"/>
      <c r="AL119" s="798"/>
      <c r="AM119" s="790"/>
      <c r="AN119" s="798"/>
      <c r="AO119" s="950"/>
      <c r="AP119" s="939"/>
      <c r="AQ119" s="243" t="s">
        <v>356</v>
      </c>
      <c r="AR119" s="276" t="s">
        <v>1992</v>
      </c>
      <c r="AS119" s="119" t="s">
        <v>1518</v>
      </c>
      <c r="AT119" s="40">
        <v>560</v>
      </c>
      <c r="AU119" s="66">
        <v>560</v>
      </c>
      <c r="AV119" s="66">
        <v>560</v>
      </c>
      <c r="AW119" s="413">
        <v>0.25</v>
      </c>
      <c r="AX119" s="66">
        <v>560</v>
      </c>
      <c r="AY119" s="413">
        <v>0.25</v>
      </c>
      <c r="AZ119" s="66">
        <v>560</v>
      </c>
      <c r="BA119" s="415">
        <v>0.25</v>
      </c>
      <c r="BB119" s="149">
        <v>560</v>
      </c>
      <c r="BC119" s="422">
        <v>0.25</v>
      </c>
      <c r="BD119" s="64">
        <v>1</v>
      </c>
      <c r="BE119" s="65">
        <v>3</v>
      </c>
      <c r="BF119" s="65">
        <v>560</v>
      </c>
      <c r="BG119" s="346">
        <v>0</v>
      </c>
      <c r="BH119" s="333">
        <f t="shared" si="31"/>
        <v>1.7857142857142857E-3</v>
      </c>
      <c r="BI119" s="453">
        <f t="shared" si="32"/>
        <v>1.7857142857142857E-3</v>
      </c>
      <c r="BJ119" s="334">
        <f t="shared" si="33"/>
        <v>5.3571428571428572E-3</v>
      </c>
      <c r="BK119" s="453">
        <f t="shared" si="34"/>
        <v>5.3571428571428572E-3</v>
      </c>
      <c r="BL119" s="334">
        <f t="shared" si="35"/>
        <v>1</v>
      </c>
      <c r="BM119" s="453">
        <f t="shared" si="36"/>
        <v>1</v>
      </c>
      <c r="BN119" s="334">
        <f t="shared" si="37"/>
        <v>0</v>
      </c>
      <c r="BO119" s="453">
        <f t="shared" si="38"/>
        <v>0</v>
      </c>
      <c r="BP119" s="657">
        <f t="shared" si="41"/>
        <v>0.25178571428571428</v>
      </c>
      <c r="BQ119" s="652">
        <f t="shared" si="39"/>
        <v>0.25178571428571428</v>
      </c>
      <c r="BR119" s="642">
        <f t="shared" si="40"/>
        <v>0.25178571428571428</v>
      </c>
      <c r="BS119" s="54">
        <v>42000</v>
      </c>
      <c r="BT119" s="60">
        <v>42000</v>
      </c>
      <c r="BU119" s="60">
        <v>0</v>
      </c>
      <c r="BV119" s="125">
        <f t="shared" si="42"/>
        <v>1</v>
      </c>
      <c r="BW119" s="378" t="str">
        <f t="shared" si="43"/>
        <v xml:space="preserve"> -</v>
      </c>
      <c r="BX119" s="55">
        <v>60000</v>
      </c>
      <c r="BY119" s="60">
        <v>60000</v>
      </c>
      <c r="BZ119" s="60">
        <v>0</v>
      </c>
      <c r="CA119" s="125">
        <f t="shared" si="44"/>
        <v>1</v>
      </c>
      <c r="CB119" s="378" t="str">
        <f t="shared" si="45"/>
        <v xml:space="preserve"> -</v>
      </c>
      <c r="CC119" s="54">
        <v>86000</v>
      </c>
      <c r="CD119" s="60">
        <v>86000</v>
      </c>
      <c r="CE119" s="60">
        <v>0</v>
      </c>
      <c r="CF119" s="125">
        <f t="shared" si="46"/>
        <v>1</v>
      </c>
      <c r="CG119" s="378" t="str">
        <f t="shared" si="47"/>
        <v xml:space="preserve"> -</v>
      </c>
      <c r="CH119" s="55">
        <v>65521</v>
      </c>
      <c r="CI119" s="60">
        <v>0</v>
      </c>
      <c r="CJ119" s="60">
        <v>0</v>
      </c>
      <c r="CK119" s="125">
        <f t="shared" si="48"/>
        <v>0</v>
      </c>
      <c r="CL119" s="378" t="str">
        <f t="shared" si="49"/>
        <v xml:space="preserve"> -</v>
      </c>
      <c r="CM119" s="517">
        <f t="shared" si="50"/>
        <v>253521</v>
      </c>
      <c r="CN119" s="518">
        <f t="shared" si="51"/>
        <v>188000</v>
      </c>
      <c r="CO119" s="518">
        <f t="shared" si="52"/>
        <v>0</v>
      </c>
      <c r="CP119" s="504">
        <f t="shared" si="53"/>
        <v>0.74155592633351874</v>
      </c>
      <c r="CQ119" s="378" t="str">
        <f t="shared" si="54"/>
        <v xml:space="preserve"> -</v>
      </c>
      <c r="CR119" s="591" t="s">
        <v>1464</v>
      </c>
      <c r="CS119" s="99" t="s">
        <v>1395</v>
      </c>
      <c r="CT119" s="102" t="s">
        <v>1965</v>
      </c>
    </row>
    <row r="120" spans="2:98" ht="30" customHeight="1">
      <c r="B120" s="994"/>
      <c r="C120" s="991"/>
      <c r="D120" s="1015"/>
      <c r="E120" s="947"/>
      <c r="F120" s="1028"/>
      <c r="G120" s="1010"/>
      <c r="H120" s="840"/>
      <c r="I120" s="1074"/>
      <c r="J120" s="840"/>
      <c r="K120" s="1074"/>
      <c r="L120" s="840"/>
      <c r="M120" s="840"/>
      <c r="N120" s="825"/>
      <c r="O120" s="840"/>
      <c r="P120" s="840"/>
      <c r="Q120" s="825"/>
      <c r="R120" s="840"/>
      <c r="S120" s="840"/>
      <c r="T120" s="825"/>
      <c r="U120" s="971"/>
      <c r="V120" s="1032"/>
      <c r="W120" s="824"/>
      <c r="X120" s="840"/>
      <c r="Y120" s="825"/>
      <c r="Z120" s="840"/>
      <c r="AA120" s="825"/>
      <c r="AB120" s="1023"/>
      <c r="AC120" s="1026"/>
      <c r="AD120" s="1020"/>
      <c r="AE120" s="790"/>
      <c r="AF120" s="798"/>
      <c r="AG120" s="790"/>
      <c r="AH120" s="798"/>
      <c r="AI120" s="790"/>
      <c r="AJ120" s="798"/>
      <c r="AK120" s="790"/>
      <c r="AL120" s="798"/>
      <c r="AM120" s="790"/>
      <c r="AN120" s="798"/>
      <c r="AO120" s="950"/>
      <c r="AP120" s="939"/>
      <c r="AQ120" s="139" t="s">
        <v>357</v>
      </c>
      <c r="AR120" s="366" t="s">
        <v>1991</v>
      </c>
      <c r="AS120" s="119" t="s">
        <v>1519</v>
      </c>
      <c r="AT120" s="40">
        <v>1</v>
      </c>
      <c r="AU120" s="66">
        <v>4</v>
      </c>
      <c r="AV120" s="66">
        <v>1</v>
      </c>
      <c r="AW120" s="413">
        <f t="shared" si="55"/>
        <v>0.25</v>
      </c>
      <c r="AX120" s="66">
        <v>1</v>
      </c>
      <c r="AY120" s="413">
        <f t="shared" si="56"/>
        <v>0.25</v>
      </c>
      <c r="AZ120" s="66">
        <v>1</v>
      </c>
      <c r="BA120" s="415">
        <f t="shared" si="57"/>
        <v>0.25</v>
      </c>
      <c r="BB120" s="149">
        <v>1</v>
      </c>
      <c r="BC120" s="422">
        <f t="shared" si="58"/>
        <v>0.25</v>
      </c>
      <c r="BD120" s="64">
        <v>3</v>
      </c>
      <c r="BE120" s="65">
        <v>1</v>
      </c>
      <c r="BF120" s="65">
        <v>1</v>
      </c>
      <c r="BG120" s="346">
        <v>0</v>
      </c>
      <c r="BH120" s="333">
        <f t="shared" si="31"/>
        <v>3</v>
      </c>
      <c r="BI120" s="453">
        <f t="shared" si="32"/>
        <v>1</v>
      </c>
      <c r="BJ120" s="334">
        <f t="shared" si="33"/>
        <v>1</v>
      </c>
      <c r="BK120" s="453">
        <f t="shared" si="34"/>
        <v>1</v>
      </c>
      <c r="BL120" s="334">
        <f t="shared" si="35"/>
        <v>1</v>
      </c>
      <c r="BM120" s="453">
        <f t="shared" si="36"/>
        <v>1</v>
      </c>
      <c r="BN120" s="334">
        <f t="shared" si="37"/>
        <v>0</v>
      </c>
      <c r="BO120" s="453">
        <f t="shared" si="38"/>
        <v>0</v>
      </c>
      <c r="BP120" s="657">
        <f>+SUM(BD120:BG120)/AU120</f>
        <v>1.25</v>
      </c>
      <c r="BQ120" s="652">
        <f t="shared" si="39"/>
        <v>1</v>
      </c>
      <c r="BR120" s="642">
        <f t="shared" si="40"/>
        <v>1</v>
      </c>
      <c r="BS120" s="54">
        <v>253161</v>
      </c>
      <c r="BT120" s="60">
        <v>177132</v>
      </c>
      <c r="BU120" s="60">
        <v>0</v>
      </c>
      <c r="BV120" s="125">
        <f t="shared" si="42"/>
        <v>0.69968123052128883</v>
      </c>
      <c r="BW120" s="378" t="str">
        <f t="shared" si="43"/>
        <v xml:space="preserve"> -</v>
      </c>
      <c r="BX120" s="55">
        <v>237000</v>
      </c>
      <c r="BY120" s="60">
        <v>59941</v>
      </c>
      <c r="BZ120" s="60">
        <v>0</v>
      </c>
      <c r="CA120" s="125">
        <f t="shared" si="44"/>
        <v>0.25291561181434596</v>
      </c>
      <c r="CB120" s="378" t="str">
        <f t="shared" si="45"/>
        <v xml:space="preserve"> -</v>
      </c>
      <c r="CC120" s="54">
        <v>30000</v>
      </c>
      <c r="CD120" s="60">
        <v>27300</v>
      </c>
      <c r="CE120" s="60">
        <v>0</v>
      </c>
      <c r="CF120" s="125">
        <f t="shared" si="46"/>
        <v>0.91</v>
      </c>
      <c r="CG120" s="378" t="str">
        <f t="shared" si="47"/>
        <v xml:space="preserve"> -</v>
      </c>
      <c r="CH120" s="55">
        <v>45646</v>
      </c>
      <c r="CI120" s="60">
        <v>0</v>
      </c>
      <c r="CJ120" s="60">
        <v>0</v>
      </c>
      <c r="CK120" s="125">
        <f t="shared" si="48"/>
        <v>0</v>
      </c>
      <c r="CL120" s="378" t="str">
        <f t="shared" si="49"/>
        <v xml:space="preserve"> -</v>
      </c>
      <c r="CM120" s="517">
        <f t="shared" si="50"/>
        <v>565807</v>
      </c>
      <c r="CN120" s="518">
        <f t="shared" si="51"/>
        <v>264373</v>
      </c>
      <c r="CO120" s="518">
        <f t="shared" si="52"/>
        <v>0</v>
      </c>
      <c r="CP120" s="504">
        <f t="shared" si="53"/>
        <v>0.46724943311058365</v>
      </c>
      <c r="CQ120" s="378" t="str">
        <f t="shared" si="54"/>
        <v xml:space="preserve"> -</v>
      </c>
      <c r="CR120" s="591" t="s">
        <v>1464</v>
      </c>
      <c r="CS120" s="99" t="s">
        <v>1395</v>
      </c>
      <c r="CT120" s="102" t="s">
        <v>1965</v>
      </c>
    </row>
    <row r="121" spans="2:98" ht="30" customHeight="1">
      <c r="B121" s="994"/>
      <c r="C121" s="991"/>
      <c r="D121" s="1015"/>
      <c r="E121" s="947"/>
      <c r="F121" s="978" t="s">
        <v>423</v>
      </c>
      <c r="G121" s="883">
        <v>9.0999999999999998E-2</v>
      </c>
      <c r="H121" s="883">
        <v>8.8999999999999996E-2</v>
      </c>
      <c r="I121" s="1040">
        <f>+H121-G121</f>
        <v>-2.0000000000000018E-3</v>
      </c>
      <c r="J121" s="1004">
        <v>9.0999999999999998E-2</v>
      </c>
      <c r="K121" s="1071">
        <f>+J121-G121</f>
        <v>0</v>
      </c>
      <c r="L121" s="1004"/>
      <c r="M121" s="1004">
        <v>0.09</v>
      </c>
      <c r="N121" s="1071">
        <f>+M121-J121</f>
        <v>-1.0000000000000009E-3</v>
      </c>
      <c r="O121" s="1004"/>
      <c r="P121" s="1004">
        <v>0.09</v>
      </c>
      <c r="Q121" s="1071">
        <f>+P121-M121</f>
        <v>0</v>
      </c>
      <c r="R121" s="1004"/>
      <c r="S121" s="1007">
        <v>8.8999999999999996E-2</v>
      </c>
      <c r="T121" s="1071">
        <f>+S121-P121</f>
        <v>-1.0000000000000009E-3</v>
      </c>
      <c r="U121" s="1007"/>
      <c r="V121" s="1062">
        <v>0.106</v>
      </c>
      <c r="W121" s="1071">
        <f>+IF(V121=0,0,V121-G121)</f>
        <v>1.4999999999999999E-2</v>
      </c>
      <c r="X121" s="864">
        <v>0.12</v>
      </c>
      <c r="Y121" s="1071">
        <f>+IF(X121=0,0,X121-V121)</f>
        <v>1.3999999999999999E-2</v>
      </c>
      <c r="Z121" s="1004"/>
      <c r="AA121" s="1071">
        <f>+IF(Z121=0,0,Z121-X121)</f>
        <v>0</v>
      </c>
      <c r="AB121" s="1075"/>
      <c r="AC121" s="1078">
        <f>+IF(AB121=0,0,AB121-Z121)</f>
        <v>0</v>
      </c>
      <c r="AD121" s="1069" t="str">
        <f>+IF(K121=0," -",W121/K121)</f>
        <v xml:space="preserve"> -</v>
      </c>
      <c r="AE121" s="777" t="str">
        <f>+IF(K121=0," -",IF(AD121&gt;100%,100%,AD121))</f>
        <v xml:space="preserve"> -</v>
      </c>
      <c r="AF121" s="787">
        <f>+IF(N121=0," -",Y121/N121)</f>
        <v>-13.999999999999986</v>
      </c>
      <c r="AG121" s="777">
        <f>+IF(N121=0," -",IF(AF121&gt;100%,100%,AF121))</f>
        <v>-13.999999999999986</v>
      </c>
      <c r="AH121" s="787" t="str">
        <f>+IF(Q121=0," -",AA121/Q121)</f>
        <v xml:space="preserve"> -</v>
      </c>
      <c r="AI121" s="777" t="str">
        <f>+IF(Q121=0," -",IF(AH121&gt;100%,100%,AH121))</f>
        <v xml:space="preserve"> -</v>
      </c>
      <c r="AJ121" s="787">
        <f>+IF(T121=0," -",AC121/T121)</f>
        <v>0</v>
      </c>
      <c r="AK121" s="777">
        <f>+IF(T121=0," -",IF(AJ121&gt;100%,100%,AJ121))</f>
        <v>0</v>
      </c>
      <c r="AL121" s="787">
        <f>+SUM(AC121,AA121,Y121,W121)/I121</f>
        <v>-14.499999999999986</v>
      </c>
      <c r="AM121" s="777">
        <f>+IF(AL121&gt;100%,100%,IF(AL121&lt;0%,0%,AL121))</f>
        <v>0</v>
      </c>
      <c r="AN121" s="787"/>
      <c r="AO121" s="950"/>
      <c r="AP121" s="939"/>
      <c r="AQ121" s="243" t="s">
        <v>358</v>
      </c>
      <c r="AR121" s="276">
        <v>2210710</v>
      </c>
      <c r="AS121" s="747" t="s">
        <v>1520</v>
      </c>
      <c r="AT121" s="40">
        <v>9199</v>
      </c>
      <c r="AU121" s="66">
        <v>10000</v>
      </c>
      <c r="AV121" s="66">
        <v>10000</v>
      </c>
      <c r="AW121" s="413">
        <v>0.25</v>
      </c>
      <c r="AX121" s="66">
        <v>10000</v>
      </c>
      <c r="AY121" s="413">
        <v>0.25</v>
      </c>
      <c r="AZ121" s="66">
        <v>10000</v>
      </c>
      <c r="BA121" s="415">
        <v>0.25</v>
      </c>
      <c r="BB121" s="149">
        <v>10000</v>
      </c>
      <c r="BC121" s="422">
        <v>0.25</v>
      </c>
      <c r="BD121" s="64">
        <v>9199</v>
      </c>
      <c r="BE121" s="65">
        <v>9100</v>
      </c>
      <c r="BF121" s="65">
        <v>9199</v>
      </c>
      <c r="BG121" s="346">
        <v>0</v>
      </c>
      <c r="BH121" s="333">
        <f t="shared" si="31"/>
        <v>0.91990000000000005</v>
      </c>
      <c r="BI121" s="453">
        <f t="shared" si="32"/>
        <v>0.91990000000000005</v>
      </c>
      <c r="BJ121" s="334">
        <f t="shared" si="33"/>
        <v>0.91</v>
      </c>
      <c r="BK121" s="453">
        <f t="shared" si="34"/>
        <v>0.91</v>
      </c>
      <c r="BL121" s="334">
        <f t="shared" si="35"/>
        <v>0.91990000000000005</v>
      </c>
      <c r="BM121" s="453">
        <f t="shared" si="36"/>
        <v>0.91990000000000005</v>
      </c>
      <c r="BN121" s="334">
        <f t="shared" si="37"/>
        <v>0</v>
      </c>
      <c r="BO121" s="453">
        <f t="shared" si="38"/>
        <v>0</v>
      </c>
      <c r="BP121" s="657">
        <f t="shared" si="41"/>
        <v>0.68745000000000001</v>
      </c>
      <c r="BQ121" s="652">
        <f t="shared" si="39"/>
        <v>0.68745000000000001</v>
      </c>
      <c r="BR121" s="642">
        <f t="shared" si="40"/>
        <v>0.68745000000000001</v>
      </c>
      <c r="BS121" s="54">
        <v>75000</v>
      </c>
      <c r="BT121" s="60">
        <v>71179</v>
      </c>
      <c r="BU121" s="60">
        <v>0</v>
      </c>
      <c r="BV121" s="125">
        <f t="shared" si="42"/>
        <v>0.9490533333333333</v>
      </c>
      <c r="BW121" s="378" t="str">
        <f t="shared" si="43"/>
        <v xml:space="preserve"> -</v>
      </c>
      <c r="BX121" s="55">
        <v>81337</v>
      </c>
      <c r="BY121" s="60">
        <v>81337</v>
      </c>
      <c r="BZ121" s="60">
        <v>0</v>
      </c>
      <c r="CA121" s="125">
        <f t="shared" si="44"/>
        <v>1</v>
      </c>
      <c r="CB121" s="378" t="str">
        <f t="shared" si="45"/>
        <v xml:space="preserve"> -</v>
      </c>
      <c r="CC121" s="54">
        <v>127000</v>
      </c>
      <c r="CD121" s="60">
        <v>101920</v>
      </c>
      <c r="CE121" s="60">
        <v>0</v>
      </c>
      <c r="CF121" s="125">
        <f t="shared" si="46"/>
        <v>0.8025196850393701</v>
      </c>
      <c r="CG121" s="378" t="str">
        <f t="shared" si="47"/>
        <v xml:space="preserve"> -</v>
      </c>
      <c r="CH121" s="55">
        <v>0</v>
      </c>
      <c r="CI121" s="60">
        <v>0</v>
      </c>
      <c r="CJ121" s="60">
        <v>0</v>
      </c>
      <c r="CK121" s="125" t="str">
        <f t="shared" si="48"/>
        <v xml:space="preserve"> -</v>
      </c>
      <c r="CL121" s="378" t="str">
        <f t="shared" si="49"/>
        <v xml:space="preserve"> -</v>
      </c>
      <c r="CM121" s="517">
        <f t="shared" si="50"/>
        <v>283337</v>
      </c>
      <c r="CN121" s="518">
        <f t="shared" si="51"/>
        <v>254436</v>
      </c>
      <c r="CO121" s="518">
        <f t="shared" si="52"/>
        <v>0</v>
      </c>
      <c r="CP121" s="504">
        <f t="shared" si="53"/>
        <v>0.89799779061682727</v>
      </c>
      <c r="CQ121" s="378" t="str">
        <f t="shared" si="54"/>
        <v xml:space="preserve"> -</v>
      </c>
      <c r="CR121" s="591" t="s">
        <v>1464</v>
      </c>
      <c r="CS121" s="99" t="s">
        <v>1395</v>
      </c>
      <c r="CT121" s="102" t="s">
        <v>1965</v>
      </c>
    </row>
    <row r="122" spans="2:98" ht="30" customHeight="1">
      <c r="B122" s="994"/>
      <c r="C122" s="991"/>
      <c r="D122" s="1015"/>
      <c r="E122" s="947"/>
      <c r="F122" s="978"/>
      <c r="G122" s="883"/>
      <c r="H122" s="883"/>
      <c r="I122" s="1040"/>
      <c r="J122" s="1005"/>
      <c r="K122" s="1072"/>
      <c r="L122" s="1005"/>
      <c r="M122" s="1005"/>
      <c r="N122" s="1072"/>
      <c r="O122" s="1005"/>
      <c r="P122" s="1005"/>
      <c r="Q122" s="1072"/>
      <c r="R122" s="1005"/>
      <c r="S122" s="1008"/>
      <c r="T122" s="1072"/>
      <c r="U122" s="1008"/>
      <c r="V122" s="1063"/>
      <c r="W122" s="1072"/>
      <c r="X122" s="901"/>
      <c r="Y122" s="1072"/>
      <c r="Z122" s="1005"/>
      <c r="AA122" s="1072"/>
      <c r="AB122" s="1076"/>
      <c r="AC122" s="1079"/>
      <c r="AD122" s="1081"/>
      <c r="AE122" s="778"/>
      <c r="AF122" s="788"/>
      <c r="AG122" s="778"/>
      <c r="AH122" s="788"/>
      <c r="AI122" s="778"/>
      <c r="AJ122" s="788"/>
      <c r="AK122" s="778"/>
      <c r="AL122" s="788"/>
      <c r="AM122" s="778"/>
      <c r="AN122" s="788"/>
      <c r="AO122" s="950"/>
      <c r="AP122" s="939"/>
      <c r="AQ122" s="139" t="s">
        <v>359</v>
      </c>
      <c r="AR122" s="132">
        <v>2210874</v>
      </c>
      <c r="AS122" s="747" t="s">
        <v>1521</v>
      </c>
      <c r="AT122" s="40">
        <v>1</v>
      </c>
      <c r="AU122" s="66">
        <v>1</v>
      </c>
      <c r="AV122" s="66">
        <v>0</v>
      </c>
      <c r="AW122" s="413">
        <f t="shared" si="55"/>
        <v>0</v>
      </c>
      <c r="AX122" s="66">
        <v>1</v>
      </c>
      <c r="AY122" s="413">
        <f t="shared" si="56"/>
        <v>1</v>
      </c>
      <c r="AZ122" s="66">
        <v>0</v>
      </c>
      <c r="BA122" s="415">
        <f t="shared" si="57"/>
        <v>0</v>
      </c>
      <c r="BB122" s="149">
        <v>0</v>
      </c>
      <c r="BC122" s="422">
        <f t="shared" si="58"/>
        <v>0</v>
      </c>
      <c r="BD122" s="64">
        <v>0</v>
      </c>
      <c r="BE122" s="65">
        <v>0.1</v>
      </c>
      <c r="BF122" s="65">
        <v>0</v>
      </c>
      <c r="BG122" s="346">
        <v>0</v>
      </c>
      <c r="BH122" s="333" t="str">
        <f t="shared" si="31"/>
        <v xml:space="preserve"> -</v>
      </c>
      <c r="BI122" s="453" t="str">
        <f t="shared" si="32"/>
        <v xml:space="preserve"> -</v>
      </c>
      <c r="BJ122" s="334">
        <f t="shared" si="33"/>
        <v>0.1</v>
      </c>
      <c r="BK122" s="453">
        <f t="shared" si="34"/>
        <v>0.1</v>
      </c>
      <c r="BL122" s="334" t="str">
        <f t="shared" si="35"/>
        <v xml:space="preserve"> -</v>
      </c>
      <c r="BM122" s="453" t="str">
        <f t="shared" si="36"/>
        <v xml:space="preserve"> -</v>
      </c>
      <c r="BN122" s="334" t="str">
        <f t="shared" si="37"/>
        <v xml:space="preserve"> -</v>
      </c>
      <c r="BO122" s="453" t="str">
        <f t="shared" si="38"/>
        <v xml:space="preserve"> -</v>
      </c>
      <c r="BP122" s="657">
        <f>+SUM(BD122:BG122)/AU122</f>
        <v>0.1</v>
      </c>
      <c r="BQ122" s="652">
        <f t="shared" si="39"/>
        <v>0.1</v>
      </c>
      <c r="BR122" s="642">
        <f t="shared" si="40"/>
        <v>0.1</v>
      </c>
      <c r="BS122" s="54">
        <v>0</v>
      </c>
      <c r="BT122" s="60">
        <v>0</v>
      </c>
      <c r="BU122" s="60">
        <v>0</v>
      </c>
      <c r="BV122" s="125" t="str">
        <f t="shared" si="42"/>
        <v xml:space="preserve"> -</v>
      </c>
      <c r="BW122" s="378" t="str">
        <f t="shared" si="43"/>
        <v xml:space="preserve"> -</v>
      </c>
      <c r="BX122" s="55">
        <v>30000</v>
      </c>
      <c r="BY122" s="60">
        <v>0</v>
      </c>
      <c r="BZ122" s="60">
        <v>0</v>
      </c>
      <c r="CA122" s="125">
        <f t="shared" si="44"/>
        <v>0</v>
      </c>
      <c r="CB122" s="378" t="str">
        <f t="shared" si="45"/>
        <v xml:space="preserve"> -</v>
      </c>
      <c r="CC122" s="54">
        <v>0</v>
      </c>
      <c r="CD122" s="60">
        <v>0</v>
      </c>
      <c r="CE122" s="60">
        <v>0</v>
      </c>
      <c r="CF122" s="125" t="str">
        <f t="shared" si="46"/>
        <v xml:space="preserve"> -</v>
      </c>
      <c r="CG122" s="378" t="str">
        <f t="shared" si="47"/>
        <v xml:space="preserve"> -</v>
      </c>
      <c r="CH122" s="55">
        <v>0</v>
      </c>
      <c r="CI122" s="60">
        <v>0</v>
      </c>
      <c r="CJ122" s="60">
        <v>0</v>
      </c>
      <c r="CK122" s="125" t="str">
        <f t="shared" si="48"/>
        <v xml:space="preserve"> -</v>
      </c>
      <c r="CL122" s="378" t="str">
        <f t="shared" si="49"/>
        <v xml:space="preserve"> -</v>
      </c>
      <c r="CM122" s="517">
        <f t="shared" si="50"/>
        <v>30000</v>
      </c>
      <c r="CN122" s="518">
        <f t="shared" si="51"/>
        <v>0</v>
      </c>
      <c r="CO122" s="518">
        <f t="shared" si="52"/>
        <v>0</v>
      </c>
      <c r="CP122" s="504">
        <f t="shared" si="53"/>
        <v>0</v>
      </c>
      <c r="CQ122" s="378" t="str">
        <f t="shared" si="54"/>
        <v xml:space="preserve"> -</v>
      </c>
      <c r="CR122" s="591" t="s">
        <v>1220</v>
      </c>
      <c r="CS122" s="99" t="s">
        <v>1395</v>
      </c>
      <c r="CT122" s="102" t="s">
        <v>1965</v>
      </c>
    </row>
    <row r="123" spans="2:98" ht="30" customHeight="1">
      <c r="B123" s="994"/>
      <c r="C123" s="991"/>
      <c r="D123" s="1015"/>
      <c r="E123" s="947"/>
      <c r="F123" s="978"/>
      <c r="G123" s="883"/>
      <c r="H123" s="883"/>
      <c r="I123" s="1040"/>
      <c r="J123" s="1005"/>
      <c r="K123" s="1072"/>
      <c r="L123" s="1005"/>
      <c r="M123" s="1005"/>
      <c r="N123" s="1072"/>
      <c r="O123" s="1005"/>
      <c r="P123" s="1005"/>
      <c r="Q123" s="1072"/>
      <c r="R123" s="1005"/>
      <c r="S123" s="1008"/>
      <c r="T123" s="1072"/>
      <c r="U123" s="1008"/>
      <c r="V123" s="1063"/>
      <c r="W123" s="1072"/>
      <c r="X123" s="901"/>
      <c r="Y123" s="1072"/>
      <c r="Z123" s="1005"/>
      <c r="AA123" s="1072"/>
      <c r="AB123" s="1076"/>
      <c r="AC123" s="1079"/>
      <c r="AD123" s="1081"/>
      <c r="AE123" s="778"/>
      <c r="AF123" s="788"/>
      <c r="AG123" s="778"/>
      <c r="AH123" s="788"/>
      <c r="AI123" s="778"/>
      <c r="AJ123" s="788"/>
      <c r="AK123" s="778"/>
      <c r="AL123" s="788"/>
      <c r="AM123" s="778"/>
      <c r="AN123" s="788"/>
      <c r="AO123" s="950"/>
      <c r="AP123" s="939"/>
      <c r="AQ123" s="243" t="s">
        <v>360</v>
      </c>
      <c r="AR123" s="276">
        <v>2210710</v>
      </c>
      <c r="AS123" s="119" t="s">
        <v>1522</v>
      </c>
      <c r="AT123" s="43">
        <v>1</v>
      </c>
      <c r="AU123" s="140">
        <v>1</v>
      </c>
      <c r="AV123" s="140">
        <v>1</v>
      </c>
      <c r="AW123" s="413">
        <v>0.25</v>
      </c>
      <c r="AX123" s="140">
        <v>1</v>
      </c>
      <c r="AY123" s="413">
        <v>0.25</v>
      </c>
      <c r="AZ123" s="140">
        <v>1</v>
      </c>
      <c r="BA123" s="415">
        <v>0.25</v>
      </c>
      <c r="BB123" s="335">
        <v>1</v>
      </c>
      <c r="BC123" s="422">
        <v>0.25</v>
      </c>
      <c r="BD123" s="348">
        <v>1</v>
      </c>
      <c r="BE123" s="337">
        <v>1</v>
      </c>
      <c r="BF123" s="337">
        <v>1</v>
      </c>
      <c r="BG123" s="349">
        <v>0</v>
      </c>
      <c r="BH123" s="333">
        <f t="shared" si="31"/>
        <v>1</v>
      </c>
      <c r="BI123" s="453">
        <f t="shared" si="32"/>
        <v>1</v>
      </c>
      <c r="BJ123" s="334">
        <f t="shared" si="33"/>
        <v>1</v>
      </c>
      <c r="BK123" s="453">
        <f t="shared" si="34"/>
        <v>1</v>
      </c>
      <c r="BL123" s="334">
        <f t="shared" si="35"/>
        <v>1</v>
      </c>
      <c r="BM123" s="453">
        <f t="shared" si="36"/>
        <v>1</v>
      </c>
      <c r="BN123" s="334">
        <f t="shared" si="37"/>
        <v>0</v>
      </c>
      <c r="BO123" s="453">
        <f t="shared" si="38"/>
        <v>0</v>
      </c>
      <c r="BP123" s="657">
        <f t="shared" si="41"/>
        <v>0.75</v>
      </c>
      <c r="BQ123" s="652">
        <f t="shared" si="39"/>
        <v>0.75</v>
      </c>
      <c r="BR123" s="642">
        <f t="shared" si="40"/>
        <v>0.75</v>
      </c>
      <c r="BS123" s="54">
        <v>70000</v>
      </c>
      <c r="BT123" s="60">
        <v>70000</v>
      </c>
      <c r="BU123" s="60">
        <v>21000</v>
      </c>
      <c r="BV123" s="125">
        <f t="shared" si="42"/>
        <v>1</v>
      </c>
      <c r="BW123" s="378">
        <f t="shared" si="43"/>
        <v>0.3</v>
      </c>
      <c r="BX123" s="55">
        <v>276900</v>
      </c>
      <c r="BY123" s="60">
        <v>276900</v>
      </c>
      <c r="BZ123" s="60">
        <v>0</v>
      </c>
      <c r="CA123" s="125">
        <f t="shared" si="44"/>
        <v>1</v>
      </c>
      <c r="CB123" s="378" t="str">
        <f t="shared" si="45"/>
        <v xml:space="preserve"> -</v>
      </c>
      <c r="CC123" s="54">
        <v>591750</v>
      </c>
      <c r="CD123" s="60">
        <v>591745</v>
      </c>
      <c r="CE123" s="60">
        <v>253298</v>
      </c>
      <c r="CF123" s="125">
        <f t="shared" si="46"/>
        <v>0.99999155048584709</v>
      </c>
      <c r="CG123" s="378">
        <f t="shared" si="47"/>
        <v>0.42805262401879191</v>
      </c>
      <c r="CH123" s="55">
        <v>0</v>
      </c>
      <c r="CI123" s="60">
        <v>0</v>
      </c>
      <c r="CJ123" s="60">
        <v>0</v>
      </c>
      <c r="CK123" s="125" t="str">
        <f t="shared" si="48"/>
        <v xml:space="preserve"> -</v>
      </c>
      <c r="CL123" s="378" t="str">
        <f t="shared" si="49"/>
        <v xml:space="preserve"> -</v>
      </c>
      <c r="CM123" s="517">
        <f t="shared" si="50"/>
        <v>938650</v>
      </c>
      <c r="CN123" s="518">
        <f t="shared" si="51"/>
        <v>938645</v>
      </c>
      <c r="CO123" s="518">
        <f t="shared" si="52"/>
        <v>274298</v>
      </c>
      <c r="CP123" s="504">
        <f t="shared" si="53"/>
        <v>0.99999467320087354</v>
      </c>
      <c r="CQ123" s="378">
        <f t="shared" si="54"/>
        <v>0.29222762599278745</v>
      </c>
      <c r="CR123" s="591" t="s">
        <v>1431</v>
      </c>
      <c r="CS123" s="99" t="s">
        <v>1395</v>
      </c>
      <c r="CT123" s="102" t="s">
        <v>1965</v>
      </c>
    </row>
    <row r="124" spans="2:98" ht="45.75" customHeight="1">
      <c r="B124" s="994"/>
      <c r="C124" s="991"/>
      <c r="D124" s="1015"/>
      <c r="E124" s="947"/>
      <c r="F124" s="978"/>
      <c r="G124" s="883"/>
      <c r="H124" s="883"/>
      <c r="I124" s="1040"/>
      <c r="J124" s="1005"/>
      <c r="K124" s="1072"/>
      <c r="L124" s="1005"/>
      <c r="M124" s="1005"/>
      <c r="N124" s="1072"/>
      <c r="O124" s="1005"/>
      <c r="P124" s="1005"/>
      <c r="Q124" s="1072"/>
      <c r="R124" s="1005"/>
      <c r="S124" s="1008"/>
      <c r="T124" s="1072"/>
      <c r="U124" s="1008"/>
      <c r="V124" s="1063"/>
      <c r="W124" s="1072"/>
      <c r="X124" s="901"/>
      <c r="Y124" s="1072"/>
      <c r="Z124" s="1005"/>
      <c r="AA124" s="1072"/>
      <c r="AB124" s="1076"/>
      <c r="AC124" s="1079"/>
      <c r="AD124" s="1081"/>
      <c r="AE124" s="778"/>
      <c r="AF124" s="788"/>
      <c r="AG124" s="778"/>
      <c r="AH124" s="788"/>
      <c r="AI124" s="778"/>
      <c r="AJ124" s="788"/>
      <c r="AK124" s="778"/>
      <c r="AL124" s="788"/>
      <c r="AM124" s="778"/>
      <c r="AN124" s="788"/>
      <c r="AO124" s="950"/>
      <c r="AP124" s="939"/>
      <c r="AQ124" s="139" t="s">
        <v>361</v>
      </c>
      <c r="AR124" s="132">
        <v>2210874</v>
      </c>
      <c r="AS124" s="747" t="s">
        <v>1523</v>
      </c>
      <c r="AT124" s="40">
        <v>8000</v>
      </c>
      <c r="AU124" s="130">
        <v>1000</v>
      </c>
      <c r="AV124" s="130">
        <v>250</v>
      </c>
      <c r="AW124" s="413">
        <f t="shared" si="55"/>
        <v>0.25</v>
      </c>
      <c r="AX124" s="130">
        <v>250</v>
      </c>
      <c r="AY124" s="413">
        <f t="shared" si="56"/>
        <v>0.25</v>
      </c>
      <c r="AZ124" s="130">
        <v>250</v>
      </c>
      <c r="BA124" s="415">
        <f t="shared" si="57"/>
        <v>0.25</v>
      </c>
      <c r="BB124" s="336">
        <v>250</v>
      </c>
      <c r="BC124" s="422">
        <f t="shared" si="58"/>
        <v>0.25</v>
      </c>
      <c r="BD124" s="350">
        <v>1000</v>
      </c>
      <c r="BE124" s="338">
        <v>1000</v>
      </c>
      <c r="BF124" s="338">
        <v>1000</v>
      </c>
      <c r="BG124" s="351">
        <v>0</v>
      </c>
      <c r="BH124" s="333">
        <f t="shared" si="31"/>
        <v>4</v>
      </c>
      <c r="BI124" s="453">
        <f t="shared" si="32"/>
        <v>1</v>
      </c>
      <c r="BJ124" s="334">
        <f t="shared" si="33"/>
        <v>4</v>
      </c>
      <c r="BK124" s="453">
        <f t="shared" si="34"/>
        <v>1</v>
      </c>
      <c r="BL124" s="334">
        <f t="shared" si="35"/>
        <v>4</v>
      </c>
      <c r="BM124" s="453">
        <f t="shared" si="36"/>
        <v>1</v>
      </c>
      <c r="BN124" s="334">
        <f t="shared" si="37"/>
        <v>0</v>
      </c>
      <c r="BO124" s="453">
        <f t="shared" si="38"/>
        <v>0</v>
      </c>
      <c r="BP124" s="657">
        <f>+SUM(BD124:BG124)/AU124</f>
        <v>3</v>
      </c>
      <c r="BQ124" s="652">
        <f t="shared" si="39"/>
        <v>1</v>
      </c>
      <c r="BR124" s="642">
        <f t="shared" si="40"/>
        <v>1</v>
      </c>
      <c r="BS124" s="54">
        <v>160000</v>
      </c>
      <c r="BT124" s="60">
        <v>160000</v>
      </c>
      <c r="BU124" s="60">
        <v>9298</v>
      </c>
      <c r="BV124" s="125">
        <f t="shared" si="42"/>
        <v>1</v>
      </c>
      <c r="BW124" s="378">
        <f t="shared" si="43"/>
        <v>5.8112499999999997E-2</v>
      </c>
      <c r="BX124" s="55">
        <v>315000</v>
      </c>
      <c r="BY124" s="60">
        <v>315000</v>
      </c>
      <c r="BZ124" s="60">
        <v>0</v>
      </c>
      <c r="CA124" s="125">
        <f t="shared" si="44"/>
        <v>1</v>
      </c>
      <c r="CB124" s="378" t="str">
        <f t="shared" si="45"/>
        <v xml:space="preserve"> -</v>
      </c>
      <c r="CC124" s="54">
        <v>405000</v>
      </c>
      <c r="CD124" s="60">
        <v>316600</v>
      </c>
      <c r="CE124" s="60">
        <v>0</v>
      </c>
      <c r="CF124" s="125">
        <f t="shared" si="46"/>
        <v>0.78172839506172842</v>
      </c>
      <c r="CG124" s="378" t="str">
        <f t="shared" si="47"/>
        <v xml:space="preserve"> -</v>
      </c>
      <c r="CH124" s="55">
        <v>600000</v>
      </c>
      <c r="CI124" s="60">
        <v>0</v>
      </c>
      <c r="CJ124" s="60">
        <v>0</v>
      </c>
      <c r="CK124" s="125">
        <f t="shared" si="48"/>
        <v>0</v>
      </c>
      <c r="CL124" s="378" t="str">
        <f t="shared" si="49"/>
        <v xml:space="preserve"> -</v>
      </c>
      <c r="CM124" s="517">
        <f t="shared" si="50"/>
        <v>1480000</v>
      </c>
      <c r="CN124" s="518">
        <f t="shared" si="51"/>
        <v>791600</v>
      </c>
      <c r="CO124" s="518">
        <f t="shared" si="52"/>
        <v>9298</v>
      </c>
      <c r="CP124" s="504">
        <f t="shared" si="53"/>
        <v>0.53486486486486484</v>
      </c>
      <c r="CQ124" s="378">
        <f t="shared" si="54"/>
        <v>1.1745831227892875E-2</v>
      </c>
      <c r="CR124" s="591" t="s">
        <v>1516</v>
      </c>
      <c r="CS124" s="99" t="s">
        <v>1395</v>
      </c>
      <c r="CT124" s="102" t="s">
        <v>1965</v>
      </c>
    </row>
    <row r="125" spans="2:98" ht="30" customHeight="1">
      <c r="B125" s="994"/>
      <c r="C125" s="991"/>
      <c r="D125" s="1015"/>
      <c r="E125" s="947"/>
      <c r="F125" s="978"/>
      <c r="G125" s="883"/>
      <c r="H125" s="883"/>
      <c r="I125" s="1040"/>
      <c r="J125" s="1005"/>
      <c r="K125" s="1072"/>
      <c r="L125" s="1005"/>
      <c r="M125" s="1005"/>
      <c r="N125" s="1072"/>
      <c r="O125" s="1005"/>
      <c r="P125" s="1005"/>
      <c r="Q125" s="1072"/>
      <c r="R125" s="1005"/>
      <c r="S125" s="1008"/>
      <c r="T125" s="1072"/>
      <c r="U125" s="1008"/>
      <c r="V125" s="1063"/>
      <c r="W125" s="1072"/>
      <c r="X125" s="901"/>
      <c r="Y125" s="1072"/>
      <c r="Z125" s="1005"/>
      <c r="AA125" s="1072"/>
      <c r="AB125" s="1076"/>
      <c r="AC125" s="1079"/>
      <c r="AD125" s="1081"/>
      <c r="AE125" s="778"/>
      <c r="AF125" s="788"/>
      <c r="AG125" s="778"/>
      <c r="AH125" s="788"/>
      <c r="AI125" s="778"/>
      <c r="AJ125" s="788"/>
      <c r="AK125" s="778"/>
      <c r="AL125" s="788"/>
      <c r="AM125" s="778"/>
      <c r="AN125" s="788"/>
      <c r="AO125" s="950"/>
      <c r="AP125" s="939"/>
      <c r="AQ125" s="243" t="s">
        <v>362</v>
      </c>
      <c r="AR125" s="276">
        <v>2210710</v>
      </c>
      <c r="AS125" s="119" t="s">
        <v>1524</v>
      </c>
      <c r="AT125" s="40">
        <v>0</v>
      </c>
      <c r="AU125" s="130">
        <v>1</v>
      </c>
      <c r="AV125" s="130">
        <v>1</v>
      </c>
      <c r="AW125" s="413">
        <v>0.25</v>
      </c>
      <c r="AX125" s="130">
        <v>1</v>
      </c>
      <c r="AY125" s="413">
        <v>0.25</v>
      </c>
      <c r="AZ125" s="130">
        <v>1</v>
      </c>
      <c r="BA125" s="415">
        <v>0.25</v>
      </c>
      <c r="BB125" s="336">
        <v>1</v>
      </c>
      <c r="BC125" s="422">
        <v>0.25</v>
      </c>
      <c r="BD125" s="350">
        <v>2</v>
      </c>
      <c r="BE125" s="338">
        <v>1</v>
      </c>
      <c r="BF125" s="338">
        <v>1</v>
      </c>
      <c r="BG125" s="351">
        <v>0</v>
      </c>
      <c r="BH125" s="333">
        <f t="shared" si="31"/>
        <v>2</v>
      </c>
      <c r="BI125" s="453">
        <f t="shared" si="32"/>
        <v>1</v>
      </c>
      <c r="BJ125" s="334">
        <f t="shared" si="33"/>
        <v>1</v>
      </c>
      <c r="BK125" s="453">
        <f t="shared" si="34"/>
        <v>1</v>
      </c>
      <c r="BL125" s="334">
        <f t="shared" si="35"/>
        <v>1</v>
      </c>
      <c r="BM125" s="453">
        <f t="shared" si="36"/>
        <v>1</v>
      </c>
      <c r="BN125" s="334">
        <f t="shared" si="37"/>
        <v>0</v>
      </c>
      <c r="BO125" s="453">
        <f t="shared" si="38"/>
        <v>0</v>
      </c>
      <c r="BP125" s="657">
        <f t="shared" si="41"/>
        <v>1</v>
      </c>
      <c r="BQ125" s="652">
        <f t="shared" si="39"/>
        <v>1</v>
      </c>
      <c r="BR125" s="642">
        <f t="shared" si="40"/>
        <v>1</v>
      </c>
      <c r="BS125" s="54">
        <v>360000</v>
      </c>
      <c r="BT125" s="60">
        <v>360000</v>
      </c>
      <c r="BU125" s="60">
        <v>0</v>
      </c>
      <c r="BV125" s="125">
        <f t="shared" si="42"/>
        <v>1</v>
      </c>
      <c r="BW125" s="378" t="str">
        <f t="shared" si="43"/>
        <v xml:space="preserve"> -</v>
      </c>
      <c r="BX125" s="55">
        <v>131000</v>
      </c>
      <c r="BY125" s="60">
        <v>73780</v>
      </c>
      <c r="BZ125" s="60">
        <v>0</v>
      </c>
      <c r="CA125" s="125">
        <f t="shared" si="44"/>
        <v>0.56320610687022898</v>
      </c>
      <c r="CB125" s="378" t="str">
        <f t="shared" si="45"/>
        <v xml:space="preserve"> -</v>
      </c>
      <c r="CC125" s="54">
        <v>270000</v>
      </c>
      <c r="CD125" s="60">
        <v>86108</v>
      </c>
      <c r="CE125" s="60">
        <v>0</v>
      </c>
      <c r="CF125" s="125">
        <f t="shared" si="46"/>
        <v>0.31891851851851855</v>
      </c>
      <c r="CG125" s="378" t="str">
        <f t="shared" si="47"/>
        <v xml:space="preserve"> -</v>
      </c>
      <c r="CH125" s="55">
        <v>50000</v>
      </c>
      <c r="CI125" s="60">
        <v>0</v>
      </c>
      <c r="CJ125" s="60">
        <v>0</v>
      </c>
      <c r="CK125" s="125">
        <f t="shared" si="48"/>
        <v>0</v>
      </c>
      <c r="CL125" s="378" t="str">
        <f t="shared" si="49"/>
        <v xml:space="preserve"> -</v>
      </c>
      <c r="CM125" s="517">
        <f t="shared" si="50"/>
        <v>811000</v>
      </c>
      <c r="CN125" s="518">
        <f t="shared" si="51"/>
        <v>519888</v>
      </c>
      <c r="CO125" s="518">
        <f t="shared" si="52"/>
        <v>0</v>
      </c>
      <c r="CP125" s="504">
        <f t="shared" si="53"/>
        <v>0.64104562268803944</v>
      </c>
      <c r="CQ125" s="378" t="str">
        <f t="shared" si="54"/>
        <v xml:space="preserve"> -</v>
      </c>
      <c r="CR125" s="591" t="s">
        <v>1431</v>
      </c>
      <c r="CS125" s="99" t="s">
        <v>1395</v>
      </c>
      <c r="CT125" s="102" t="s">
        <v>1965</v>
      </c>
    </row>
    <row r="126" spans="2:98" ht="30" customHeight="1">
      <c r="B126" s="994"/>
      <c r="C126" s="991"/>
      <c r="D126" s="1015"/>
      <c r="E126" s="947"/>
      <c r="F126" s="978"/>
      <c r="G126" s="883"/>
      <c r="H126" s="883"/>
      <c r="I126" s="1040"/>
      <c r="J126" s="1005"/>
      <c r="K126" s="1072"/>
      <c r="L126" s="1005"/>
      <c r="M126" s="1005"/>
      <c r="N126" s="1072"/>
      <c r="O126" s="1005"/>
      <c r="P126" s="1005"/>
      <c r="Q126" s="1072"/>
      <c r="R126" s="1005"/>
      <c r="S126" s="1008"/>
      <c r="T126" s="1072"/>
      <c r="U126" s="1008"/>
      <c r="V126" s="1063"/>
      <c r="W126" s="1072"/>
      <c r="X126" s="901"/>
      <c r="Y126" s="1072"/>
      <c r="Z126" s="1005"/>
      <c r="AA126" s="1072"/>
      <c r="AB126" s="1076"/>
      <c r="AC126" s="1079"/>
      <c r="AD126" s="1081"/>
      <c r="AE126" s="778"/>
      <c r="AF126" s="788"/>
      <c r="AG126" s="778"/>
      <c r="AH126" s="788"/>
      <c r="AI126" s="778"/>
      <c r="AJ126" s="788"/>
      <c r="AK126" s="778"/>
      <c r="AL126" s="788"/>
      <c r="AM126" s="778"/>
      <c r="AN126" s="788"/>
      <c r="AO126" s="950"/>
      <c r="AP126" s="939"/>
      <c r="AQ126" s="139" t="s">
        <v>363</v>
      </c>
      <c r="AR126" s="132" t="s">
        <v>1993</v>
      </c>
      <c r="AS126" s="747" t="s">
        <v>1525</v>
      </c>
      <c r="AT126" s="40">
        <v>0</v>
      </c>
      <c r="AU126" s="130">
        <v>6</v>
      </c>
      <c r="AV126" s="130">
        <v>6</v>
      </c>
      <c r="AW126" s="413">
        <f t="shared" si="55"/>
        <v>1</v>
      </c>
      <c r="AX126" s="130">
        <v>0</v>
      </c>
      <c r="AY126" s="413">
        <f t="shared" si="56"/>
        <v>0</v>
      </c>
      <c r="AZ126" s="130">
        <v>0</v>
      </c>
      <c r="BA126" s="415">
        <f t="shared" si="57"/>
        <v>0</v>
      </c>
      <c r="BB126" s="336">
        <v>0</v>
      </c>
      <c r="BC126" s="422">
        <f t="shared" si="58"/>
        <v>0</v>
      </c>
      <c r="BD126" s="350">
        <v>0.5</v>
      </c>
      <c r="BE126" s="338">
        <v>6</v>
      </c>
      <c r="BF126" s="338">
        <v>6</v>
      </c>
      <c r="BG126" s="351">
        <v>0</v>
      </c>
      <c r="BH126" s="333">
        <f t="shared" si="31"/>
        <v>8.3333333333333329E-2</v>
      </c>
      <c r="BI126" s="453">
        <f t="shared" si="32"/>
        <v>8.3333333333333329E-2</v>
      </c>
      <c r="BJ126" s="334" t="str">
        <f t="shared" si="33"/>
        <v xml:space="preserve"> -</v>
      </c>
      <c r="BK126" s="453" t="str">
        <f t="shared" si="34"/>
        <v xml:space="preserve"> -</v>
      </c>
      <c r="BL126" s="334" t="str">
        <f t="shared" si="35"/>
        <v xml:space="preserve"> -</v>
      </c>
      <c r="BM126" s="453" t="str">
        <f t="shared" si="36"/>
        <v xml:space="preserve"> -</v>
      </c>
      <c r="BN126" s="334" t="str">
        <f t="shared" si="37"/>
        <v xml:space="preserve"> -</v>
      </c>
      <c r="BO126" s="453" t="str">
        <f t="shared" si="38"/>
        <v xml:space="preserve"> -</v>
      </c>
      <c r="BP126" s="657">
        <f>+SUM(BD126:BG126)/AU126</f>
        <v>2.0833333333333335</v>
      </c>
      <c r="BQ126" s="652">
        <f t="shared" si="39"/>
        <v>1</v>
      </c>
      <c r="BR126" s="642">
        <f t="shared" si="40"/>
        <v>1</v>
      </c>
      <c r="BS126" s="54">
        <v>62500</v>
      </c>
      <c r="BT126" s="60">
        <v>51600</v>
      </c>
      <c r="BU126" s="60">
        <v>0</v>
      </c>
      <c r="BV126" s="125">
        <f t="shared" si="42"/>
        <v>0.8256</v>
      </c>
      <c r="BW126" s="378" t="str">
        <f t="shared" si="43"/>
        <v xml:space="preserve"> -</v>
      </c>
      <c r="BX126" s="55">
        <v>54300</v>
      </c>
      <c r="BY126" s="60">
        <v>30000</v>
      </c>
      <c r="BZ126" s="60">
        <v>0</v>
      </c>
      <c r="CA126" s="125">
        <f t="shared" si="44"/>
        <v>0.5524861878453039</v>
      </c>
      <c r="CB126" s="378" t="str">
        <f t="shared" si="45"/>
        <v xml:space="preserve"> -</v>
      </c>
      <c r="CC126" s="54">
        <v>59700</v>
      </c>
      <c r="CD126" s="60">
        <v>46200</v>
      </c>
      <c r="CE126" s="60">
        <v>0</v>
      </c>
      <c r="CF126" s="125">
        <f t="shared" si="46"/>
        <v>0.77386934673366836</v>
      </c>
      <c r="CG126" s="378" t="str">
        <f t="shared" si="47"/>
        <v xml:space="preserve"> -</v>
      </c>
      <c r="CH126" s="55">
        <v>0</v>
      </c>
      <c r="CI126" s="60">
        <v>0</v>
      </c>
      <c r="CJ126" s="60">
        <v>0</v>
      </c>
      <c r="CK126" s="125" t="str">
        <f t="shared" si="48"/>
        <v xml:space="preserve"> -</v>
      </c>
      <c r="CL126" s="378" t="str">
        <f t="shared" si="49"/>
        <v xml:space="preserve"> -</v>
      </c>
      <c r="CM126" s="517">
        <f t="shared" si="50"/>
        <v>176500</v>
      </c>
      <c r="CN126" s="518">
        <f t="shared" si="51"/>
        <v>127800</v>
      </c>
      <c r="CO126" s="518">
        <f t="shared" si="52"/>
        <v>0</v>
      </c>
      <c r="CP126" s="504">
        <f t="shared" si="53"/>
        <v>0.72407932011331444</v>
      </c>
      <c r="CQ126" s="378" t="str">
        <f t="shared" si="54"/>
        <v xml:space="preserve"> -</v>
      </c>
      <c r="CR126" s="591" t="s">
        <v>1431</v>
      </c>
      <c r="CS126" s="99" t="s">
        <v>1395</v>
      </c>
      <c r="CT126" s="102" t="s">
        <v>1975</v>
      </c>
    </row>
    <row r="127" spans="2:98" ht="30" customHeight="1" thickBot="1">
      <c r="B127" s="994"/>
      <c r="C127" s="991"/>
      <c r="D127" s="1016"/>
      <c r="E127" s="948"/>
      <c r="F127" s="1029"/>
      <c r="G127" s="1003"/>
      <c r="H127" s="1003"/>
      <c r="I127" s="1070"/>
      <c r="J127" s="1006"/>
      <c r="K127" s="1073"/>
      <c r="L127" s="1006"/>
      <c r="M127" s="1006"/>
      <c r="N127" s="1073"/>
      <c r="O127" s="1006"/>
      <c r="P127" s="1006"/>
      <c r="Q127" s="1073"/>
      <c r="R127" s="1006"/>
      <c r="S127" s="1009"/>
      <c r="T127" s="1073"/>
      <c r="U127" s="1009"/>
      <c r="V127" s="1064"/>
      <c r="W127" s="1073"/>
      <c r="X127" s="909"/>
      <c r="Y127" s="1073"/>
      <c r="Z127" s="1006"/>
      <c r="AA127" s="1073"/>
      <c r="AB127" s="1077"/>
      <c r="AC127" s="1080"/>
      <c r="AD127" s="1082"/>
      <c r="AE127" s="783"/>
      <c r="AF127" s="804"/>
      <c r="AG127" s="783"/>
      <c r="AH127" s="804"/>
      <c r="AI127" s="783"/>
      <c r="AJ127" s="804"/>
      <c r="AK127" s="783"/>
      <c r="AL127" s="804"/>
      <c r="AM127" s="783"/>
      <c r="AN127" s="804"/>
      <c r="AO127" s="953"/>
      <c r="AP127" s="942"/>
      <c r="AQ127" s="123" t="s">
        <v>364</v>
      </c>
      <c r="AR127" s="10">
        <v>2210818</v>
      </c>
      <c r="AS127" s="750" t="s">
        <v>1526</v>
      </c>
      <c r="AT127" s="45">
        <v>3</v>
      </c>
      <c r="AU127" s="92">
        <v>3</v>
      </c>
      <c r="AV127" s="92">
        <v>0</v>
      </c>
      <c r="AW127" s="423">
        <f t="shared" si="55"/>
        <v>0</v>
      </c>
      <c r="AX127" s="92">
        <v>1</v>
      </c>
      <c r="AY127" s="423">
        <f t="shared" si="56"/>
        <v>0.33333333333333331</v>
      </c>
      <c r="AZ127" s="92">
        <v>1</v>
      </c>
      <c r="BA127" s="424">
        <f t="shared" si="57"/>
        <v>0.33333333333333331</v>
      </c>
      <c r="BB127" s="51">
        <v>1</v>
      </c>
      <c r="BC127" s="425">
        <f t="shared" si="58"/>
        <v>0.33333333333333331</v>
      </c>
      <c r="BD127" s="62">
        <v>0</v>
      </c>
      <c r="BE127" s="63">
        <v>1</v>
      </c>
      <c r="BF127" s="63">
        <v>0</v>
      </c>
      <c r="BG127" s="344">
        <v>0</v>
      </c>
      <c r="BH127" s="331" t="str">
        <f t="shared" si="31"/>
        <v xml:space="preserve"> -</v>
      </c>
      <c r="BI127" s="457" t="str">
        <f t="shared" si="32"/>
        <v xml:space="preserve"> -</v>
      </c>
      <c r="BJ127" s="332">
        <f t="shared" si="33"/>
        <v>1</v>
      </c>
      <c r="BK127" s="457">
        <f t="shared" si="34"/>
        <v>1</v>
      </c>
      <c r="BL127" s="332">
        <f t="shared" si="35"/>
        <v>0</v>
      </c>
      <c r="BM127" s="457">
        <f t="shared" si="36"/>
        <v>0</v>
      </c>
      <c r="BN127" s="332">
        <f t="shared" si="37"/>
        <v>0</v>
      </c>
      <c r="BO127" s="457">
        <f t="shared" si="38"/>
        <v>0</v>
      </c>
      <c r="BP127" s="658">
        <f>+SUM(BD127:BG127)/AU127</f>
        <v>0.33333333333333331</v>
      </c>
      <c r="BQ127" s="653">
        <f t="shared" si="39"/>
        <v>0.33333333333333331</v>
      </c>
      <c r="BR127" s="643">
        <f t="shared" si="40"/>
        <v>0.33333333333333331</v>
      </c>
      <c r="BS127" s="62">
        <v>0</v>
      </c>
      <c r="BT127" s="92">
        <v>0</v>
      </c>
      <c r="BU127" s="92">
        <v>0</v>
      </c>
      <c r="BV127" s="148" t="str">
        <f t="shared" si="42"/>
        <v xml:space="preserve"> -</v>
      </c>
      <c r="BW127" s="385" t="str">
        <f t="shared" si="43"/>
        <v xml:space="preserve"> -</v>
      </c>
      <c r="BX127" s="63">
        <v>2191798</v>
      </c>
      <c r="BY127" s="92">
        <v>2169273</v>
      </c>
      <c r="BZ127" s="92">
        <v>0</v>
      </c>
      <c r="CA127" s="148">
        <f t="shared" si="44"/>
        <v>0.98972304929560118</v>
      </c>
      <c r="CB127" s="385" t="str">
        <f t="shared" si="45"/>
        <v xml:space="preserve"> -</v>
      </c>
      <c r="CC127" s="62">
        <v>97187</v>
      </c>
      <c r="CD127" s="92">
        <v>0</v>
      </c>
      <c r="CE127" s="92">
        <v>0</v>
      </c>
      <c r="CF127" s="148">
        <f t="shared" si="46"/>
        <v>0</v>
      </c>
      <c r="CG127" s="385" t="str">
        <f t="shared" si="47"/>
        <v xml:space="preserve"> -</v>
      </c>
      <c r="CH127" s="63">
        <v>0</v>
      </c>
      <c r="CI127" s="92">
        <v>0</v>
      </c>
      <c r="CJ127" s="92">
        <v>0</v>
      </c>
      <c r="CK127" s="148" t="str">
        <f t="shared" si="48"/>
        <v xml:space="preserve"> -</v>
      </c>
      <c r="CL127" s="385" t="str">
        <f t="shared" si="49"/>
        <v xml:space="preserve"> -</v>
      </c>
      <c r="CM127" s="523">
        <f t="shared" si="50"/>
        <v>2288985</v>
      </c>
      <c r="CN127" s="524">
        <f t="shared" si="51"/>
        <v>2169273</v>
      </c>
      <c r="CO127" s="524">
        <f t="shared" si="52"/>
        <v>0</v>
      </c>
      <c r="CP127" s="505">
        <f t="shared" si="53"/>
        <v>0.94770083683379314</v>
      </c>
      <c r="CQ127" s="385" t="str">
        <f t="shared" si="54"/>
        <v xml:space="preserve"> -</v>
      </c>
      <c r="CR127" s="593" t="s">
        <v>1339</v>
      </c>
      <c r="CS127" s="100" t="s">
        <v>1395</v>
      </c>
      <c r="CT127" s="103" t="s">
        <v>1969</v>
      </c>
    </row>
    <row r="128" spans="2:98" ht="15" customHeight="1" thickBot="1">
      <c r="B128" s="994"/>
      <c r="C128" s="991"/>
      <c r="D128" s="81"/>
      <c r="E128" s="80"/>
      <c r="F128" s="82"/>
      <c r="G128" s="81"/>
      <c r="H128" s="81"/>
      <c r="I128" s="617"/>
      <c r="J128" s="81"/>
      <c r="K128" s="617"/>
      <c r="L128" s="81"/>
      <c r="M128" s="81"/>
      <c r="N128" s="617"/>
      <c r="O128" s="81"/>
      <c r="P128" s="81"/>
      <c r="Q128" s="617"/>
      <c r="R128" s="81"/>
      <c r="S128" s="81"/>
      <c r="T128" s="617"/>
      <c r="U128" s="81"/>
      <c r="V128" s="81"/>
      <c r="W128" s="617"/>
      <c r="X128" s="81"/>
      <c r="Y128" s="617"/>
      <c r="Z128" s="81"/>
      <c r="AA128" s="617"/>
      <c r="AB128" s="81"/>
      <c r="AC128" s="617"/>
      <c r="AD128" s="358"/>
      <c r="AE128" s="618"/>
      <c r="AF128" s="358"/>
      <c r="AG128" s="618"/>
      <c r="AH128" s="358"/>
      <c r="AI128" s="618"/>
      <c r="AJ128" s="358"/>
      <c r="AK128" s="618"/>
      <c r="AL128" s="358"/>
      <c r="AM128" s="618"/>
      <c r="AN128" s="358"/>
      <c r="AO128" s="81"/>
      <c r="AP128" s="80"/>
      <c r="AQ128" s="82"/>
      <c r="AR128" s="80"/>
      <c r="AS128" s="82"/>
      <c r="AT128" s="81"/>
      <c r="AU128" s="306"/>
      <c r="AV128" s="306"/>
      <c r="AW128" s="358"/>
      <c r="AX128" s="306"/>
      <c r="AY128" s="358"/>
      <c r="AZ128" s="306"/>
      <c r="BA128" s="358"/>
      <c r="BB128" s="306"/>
      <c r="BC128" s="358">
        <f t="shared" ref="BC128" si="59">+AVERAGE(BC68:BC127)</f>
        <v>0.24808333333333329</v>
      </c>
      <c r="BD128" s="306"/>
      <c r="BE128" s="306"/>
      <c r="BF128" s="306"/>
      <c r="BG128" s="306"/>
      <c r="BH128" s="80"/>
      <c r="BI128" s="555">
        <f t="shared" ref="BI128:BO128" si="60">+AVERAGE(BI68:BI127)</f>
        <v>0.73766971579145491</v>
      </c>
      <c r="BJ128" s="555"/>
      <c r="BK128" s="555">
        <f t="shared" si="60"/>
        <v>0.82172921711057301</v>
      </c>
      <c r="BL128" s="555"/>
      <c r="BM128" s="555">
        <f t="shared" si="60"/>
        <v>0.84969128787878778</v>
      </c>
      <c r="BN128" s="555"/>
      <c r="BO128" s="555">
        <f t="shared" si="60"/>
        <v>0</v>
      </c>
      <c r="BP128" s="661"/>
      <c r="BQ128" s="555">
        <f>+AVERAGE(BQ68:BQ127)</f>
        <v>0.66162099206349201</v>
      </c>
      <c r="BR128" s="637"/>
      <c r="BS128" s="83"/>
      <c r="BT128" s="83"/>
      <c r="BU128" s="83"/>
      <c r="BV128" s="83"/>
      <c r="BW128" s="83"/>
      <c r="BX128" s="83"/>
      <c r="BY128" s="83"/>
      <c r="BZ128" s="83"/>
      <c r="CA128" s="83"/>
      <c r="CB128" s="83"/>
      <c r="CC128" s="83"/>
      <c r="CD128" s="83"/>
      <c r="CE128" s="83"/>
      <c r="CF128" s="83"/>
      <c r="CG128" s="83"/>
      <c r="CH128" s="83"/>
      <c r="CI128" s="83"/>
      <c r="CJ128" s="83"/>
      <c r="CK128" s="83"/>
      <c r="CL128" s="83"/>
      <c r="CM128" s="84"/>
      <c r="CN128" s="84"/>
      <c r="CO128" s="84"/>
      <c r="CP128" s="84"/>
      <c r="CQ128" s="84"/>
      <c r="CR128" s="595"/>
      <c r="CS128" s="80"/>
      <c r="CT128" s="89"/>
    </row>
    <row r="129" spans="2:98" ht="30" customHeight="1">
      <c r="B129" s="994"/>
      <c r="C129" s="991"/>
      <c r="D129" s="1014">
        <f>+RESUMEN!J56</f>
        <v>0.68721793235812845</v>
      </c>
      <c r="E129" s="946" t="s">
        <v>1019</v>
      </c>
      <c r="F129" s="972" t="s">
        <v>414</v>
      </c>
      <c r="G129" s="979">
        <v>844</v>
      </c>
      <c r="H129" s="979">
        <v>717</v>
      </c>
      <c r="I129" s="1013">
        <f>+H129-G129</f>
        <v>-127</v>
      </c>
      <c r="J129" s="979">
        <v>844</v>
      </c>
      <c r="K129" s="1013">
        <f>+J129-G129</f>
        <v>0</v>
      </c>
      <c r="L129" s="979"/>
      <c r="M129" s="979">
        <v>800</v>
      </c>
      <c r="N129" s="1013">
        <f>+M129-J129</f>
        <v>-44</v>
      </c>
      <c r="O129" s="979"/>
      <c r="P129" s="979">
        <v>750</v>
      </c>
      <c r="Q129" s="1013">
        <f>+P129-M129</f>
        <v>-50</v>
      </c>
      <c r="R129" s="979"/>
      <c r="S129" s="979">
        <v>717</v>
      </c>
      <c r="T129" s="1013">
        <f>+S129-P129</f>
        <v>-33</v>
      </c>
      <c r="U129" s="1030"/>
      <c r="V129" s="1084">
        <v>1047</v>
      </c>
      <c r="W129" s="1013">
        <f>+IF(V129=0,0,V129-G129)</f>
        <v>203</v>
      </c>
      <c r="X129" s="979">
        <v>636</v>
      </c>
      <c r="Y129" s="1013">
        <f>+IF(X129=0,0,X129-V129)</f>
        <v>-411</v>
      </c>
      <c r="Z129" s="979"/>
      <c r="AA129" s="1013">
        <f>+IF(Z129=0,0,Z129-X129)</f>
        <v>0</v>
      </c>
      <c r="AB129" s="1022"/>
      <c r="AC129" s="1025">
        <f>+IF(AB129=0,0,AB129-Z129)</f>
        <v>0</v>
      </c>
      <c r="AD129" s="1019" t="str">
        <f>+IF(K129=0," -",W129/K129)</f>
        <v xml:space="preserve"> -</v>
      </c>
      <c r="AE129" s="1018" t="str">
        <f>+IF(K129=0," -",IF(AD129&gt;100%,100%,AD129))</f>
        <v xml:space="preserve"> -</v>
      </c>
      <c r="AF129" s="1017">
        <f>+IF(N129=0," -",Y129/N129)</f>
        <v>9.3409090909090917</v>
      </c>
      <c r="AG129" s="1018">
        <f>+IF(N129=0," -",IF(AF129&gt;100%,100%,AF129))</f>
        <v>1</v>
      </c>
      <c r="AH129" s="1017">
        <f>+IF(Q129=0," -",AA129/Q129)</f>
        <v>0</v>
      </c>
      <c r="AI129" s="1018">
        <f>+IF(Q129=0," -",IF(AH129&gt;100%,100%,AH129))</f>
        <v>0</v>
      </c>
      <c r="AJ129" s="1017">
        <f>+IF(T129=0," -",AC129/T129)</f>
        <v>0</v>
      </c>
      <c r="AK129" s="1018">
        <f>+IF(T129=0," -",IF(AJ129&gt;100%,100%,AJ129))</f>
        <v>0</v>
      </c>
      <c r="AL129" s="1017">
        <f>+SUM(AC129,AA129,Y129,W129)/I129</f>
        <v>1.6377952755905512</v>
      </c>
      <c r="AM129" s="1018">
        <f>+IF(AL129&gt;100%,100%,IF(AL129&lt;0%,0%,AL129))</f>
        <v>1</v>
      </c>
      <c r="AN129" s="1017"/>
      <c r="AO129" s="952">
        <f>+RESUMEN!J57</f>
        <v>0.69798474945533773</v>
      </c>
      <c r="AP129" s="941" t="s">
        <v>405</v>
      </c>
      <c r="AQ129" s="120" t="s">
        <v>373</v>
      </c>
      <c r="AR129" s="373">
        <v>2210708</v>
      </c>
      <c r="AS129" s="120" t="s">
        <v>1527</v>
      </c>
      <c r="AT129" s="39">
        <v>0</v>
      </c>
      <c r="AU129" s="90">
        <v>34</v>
      </c>
      <c r="AV129" s="90">
        <v>0</v>
      </c>
      <c r="AW129" s="412">
        <f t="shared" si="55"/>
        <v>0</v>
      </c>
      <c r="AX129" s="90">
        <v>10</v>
      </c>
      <c r="AY129" s="412">
        <f t="shared" si="56"/>
        <v>0.29411764705882354</v>
      </c>
      <c r="AZ129" s="90">
        <v>12</v>
      </c>
      <c r="BA129" s="414">
        <f t="shared" si="57"/>
        <v>0.35294117647058826</v>
      </c>
      <c r="BB129" s="46">
        <v>12</v>
      </c>
      <c r="BC129" s="421">
        <f t="shared" si="58"/>
        <v>0.35294117647058826</v>
      </c>
      <c r="BD129" s="52">
        <v>0</v>
      </c>
      <c r="BE129" s="53">
        <v>14</v>
      </c>
      <c r="BF129" s="53">
        <v>14</v>
      </c>
      <c r="BG129" s="341">
        <v>0</v>
      </c>
      <c r="BH129" s="329" t="str">
        <f t="shared" si="31"/>
        <v xml:space="preserve"> -</v>
      </c>
      <c r="BI129" s="452" t="str">
        <f t="shared" si="32"/>
        <v xml:space="preserve"> -</v>
      </c>
      <c r="BJ129" s="330">
        <f t="shared" si="33"/>
        <v>1.4</v>
      </c>
      <c r="BK129" s="452">
        <f t="shared" si="34"/>
        <v>1</v>
      </c>
      <c r="BL129" s="330">
        <f t="shared" si="35"/>
        <v>1.1666666666666667</v>
      </c>
      <c r="BM129" s="452">
        <f t="shared" si="36"/>
        <v>1</v>
      </c>
      <c r="BN129" s="330">
        <f t="shared" si="37"/>
        <v>0</v>
      </c>
      <c r="BO129" s="452">
        <f t="shared" si="38"/>
        <v>0</v>
      </c>
      <c r="BP129" s="656">
        <f>+SUM(BD129:BG129)/AU129</f>
        <v>0.82352941176470584</v>
      </c>
      <c r="BQ129" s="651">
        <f t="shared" si="39"/>
        <v>0.82352941176470584</v>
      </c>
      <c r="BR129" s="641">
        <f t="shared" si="40"/>
        <v>0.82352941176470584</v>
      </c>
      <c r="BS129" s="52">
        <v>0</v>
      </c>
      <c r="BT129" s="90">
        <v>0</v>
      </c>
      <c r="BU129" s="90">
        <v>0</v>
      </c>
      <c r="BV129" s="146" t="str">
        <f t="shared" si="42"/>
        <v xml:space="preserve"> -</v>
      </c>
      <c r="BW129" s="384" t="str">
        <f t="shared" si="43"/>
        <v xml:space="preserve"> -</v>
      </c>
      <c r="BX129" s="53">
        <v>27000</v>
      </c>
      <c r="BY129" s="90">
        <v>27000</v>
      </c>
      <c r="BZ129" s="90">
        <v>0</v>
      </c>
      <c r="CA129" s="146">
        <f t="shared" si="44"/>
        <v>1</v>
      </c>
      <c r="CB129" s="384" t="str">
        <f t="shared" si="45"/>
        <v xml:space="preserve"> -</v>
      </c>
      <c r="CC129" s="52">
        <v>18272</v>
      </c>
      <c r="CD129" s="90">
        <v>0</v>
      </c>
      <c r="CE129" s="90">
        <v>0</v>
      </c>
      <c r="CF129" s="146">
        <f t="shared" si="46"/>
        <v>0</v>
      </c>
      <c r="CG129" s="384" t="str">
        <f t="shared" si="47"/>
        <v xml:space="preserve"> -</v>
      </c>
      <c r="CH129" s="53">
        <v>120000</v>
      </c>
      <c r="CI129" s="90">
        <v>0</v>
      </c>
      <c r="CJ129" s="90">
        <v>0</v>
      </c>
      <c r="CK129" s="146">
        <f t="shared" si="48"/>
        <v>0</v>
      </c>
      <c r="CL129" s="384" t="str">
        <f t="shared" si="49"/>
        <v xml:space="preserve"> -</v>
      </c>
      <c r="CM129" s="521">
        <f t="shared" si="50"/>
        <v>165272</v>
      </c>
      <c r="CN129" s="522">
        <f t="shared" si="51"/>
        <v>27000</v>
      </c>
      <c r="CO129" s="522">
        <f t="shared" si="52"/>
        <v>0</v>
      </c>
      <c r="CP129" s="503">
        <f t="shared" si="53"/>
        <v>0.16336705552059635</v>
      </c>
      <c r="CQ129" s="384" t="str">
        <f t="shared" si="54"/>
        <v xml:space="preserve"> -</v>
      </c>
      <c r="CR129" s="590" t="s">
        <v>1528</v>
      </c>
      <c r="CS129" s="98" t="s">
        <v>1395</v>
      </c>
      <c r="CT129" s="101" t="s">
        <v>1965</v>
      </c>
    </row>
    <row r="130" spans="2:98" ht="30" customHeight="1">
      <c r="B130" s="994"/>
      <c r="C130" s="991"/>
      <c r="D130" s="1015"/>
      <c r="E130" s="947"/>
      <c r="F130" s="956"/>
      <c r="G130" s="840"/>
      <c r="H130" s="840"/>
      <c r="I130" s="825"/>
      <c r="J130" s="840"/>
      <c r="K130" s="825"/>
      <c r="L130" s="840"/>
      <c r="M130" s="840"/>
      <c r="N130" s="825"/>
      <c r="O130" s="840"/>
      <c r="P130" s="840"/>
      <c r="Q130" s="825"/>
      <c r="R130" s="840"/>
      <c r="S130" s="840"/>
      <c r="T130" s="825"/>
      <c r="U130" s="971"/>
      <c r="V130" s="853"/>
      <c r="W130" s="825"/>
      <c r="X130" s="840"/>
      <c r="Y130" s="825"/>
      <c r="Z130" s="840"/>
      <c r="AA130" s="825"/>
      <c r="AB130" s="1023"/>
      <c r="AC130" s="1026"/>
      <c r="AD130" s="1020"/>
      <c r="AE130" s="790"/>
      <c r="AF130" s="798"/>
      <c r="AG130" s="790"/>
      <c r="AH130" s="798"/>
      <c r="AI130" s="790"/>
      <c r="AJ130" s="798"/>
      <c r="AK130" s="790"/>
      <c r="AL130" s="798"/>
      <c r="AM130" s="790"/>
      <c r="AN130" s="798"/>
      <c r="AO130" s="950"/>
      <c r="AP130" s="939"/>
      <c r="AQ130" s="254" t="s">
        <v>374</v>
      </c>
      <c r="AR130" s="276">
        <v>2210708</v>
      </c>
      <c r="AS130" s="119" t="s">
        <v>1529</v>
      </c>
      <c r="AT130" s="43">
        <v>1</v>
      </c>
      <c r="AU130" s="85">
        <v>1</v>
      </c>
      <c r="AV130" s="85">
        <v>1</v>
      </c>
      <c r="AW130" s="413">
        <v>0.25</v>
      </c>
      <c r="AX130" s="85">
        <v>1</v>
      </c>
      <c r="AY130" s="413">
        <v>0.25</v>
      </c>
      <c r="AZ130" s="85">
        <v>1</v>
      </c>
      <c r="BA130" s="415">
        <v>0.25</v>
      </c>
      <c r="BB130" s="125">
        <v>1</v>
      </c>
      <c r="BC130" s="422">
        <v>0.25</v>
      </c>
      <c r="BD130" s="318">
        <v>1</v>
      </c>
      <c r="BE130" s="313">
        <v>1</v>
      </c>
      <c r="BF130" s="313">
        <v>1</v>
      </c>
      <c r="BG130" s="343">
        <v>0</v>
      </c>
      <c r="BH130" s="333">
        <f t="shared" si="31"/>
        <v>1</v>
      </c>
      <c r="BI130" s="453">
        <f t="shared" si="32"/>
        <v>1</v>
      </c>
      <c r="BJ130" s="334">
        <f t="shared" si="33"/>
        <v>1</v>
      </c>
      <c r="BK130" s="453">
        <f t="shared" si="34"/>
        <v>1</v>
      </c>
      <c r="BL130" s="334">
        <f t="shared" si="35"/>
        <v>1</v>
      </c>
      <c r="BM130" s="453">
        <f t="shared" si="36"/>
        <v>1</v>
      </c>
      <c r="BN130" s="334">
        <f t="shared" si="37"/>
        <v>0</v>
      </c>
      <c r="BO130" s="453">
        <f t="shared" si="38"/>
        <v>0</v>
      </c>
      <c r="BP130" s="657">
        <f t="shared" si="41"/>
        <v>0.75</v>
      </c>
      <c r="BQ130" s="652">
        <f t="shared" si="39"/>
        <v>0.75</v>
      </c>
      <c r="BR130" s="642">
        <f t="shared" si="40"/>
        <v>0.75</v>
      </c>
      <c r="BS130" s="54">
        <v>41500</v>
      </c>
      <c r="BT130" s="60">
        <v>41500</v>
      </c>
      <c r="BU130" s="60">
        <v>0</v>
      </c>
      <c r="BV130" s="125">
        <f t="shared" si="42"/>
        <v>1</v>
      </c>
      <c r="BW130" s="378" t="str">
        <f t="shared" si="43"/>
        <v xml:space="preserve"> -</v>
      </c>
      <c r="BX130" s="55">
        <v>31792</v>
      </c>
      <c r="BY130" s="60">
        <v>28099</v>
      </c>
      <c r="BZ130" s="60">
        <v>0</v>
      </c>
      <c r="CA130" s="125">
        <f t="shared" si="44"/>
        <v>0.88383870156014088</v>
      </c>
      <c r="CB130" s="378" t="str">
        <f t="shared" si="45"/>
        <v xml:space="preserve"> -</v>
      </c>
      <c r="CC130" s="54">
        <v>50000</v>
      </c>
      <c r="CD130" s="60">
        <v>50000</v>
      </c>
      <c r="CE130" s="60">
        <v>0</v>
      </c>
      <c r="CF130" s="125">
        <f t="shared" si="46"/>
        <v>1</v>
      </c>
      <c r="CG130" s="378" t="str">
        <f t="shared" si="47"/>
        <v xml:space="preserve"> -</v>
      </c>
      <c r="CH130" s="55">
        <v>15675</v>
      </c>
      <c r="CI130" s="60">
        <v>0</v>
      </c>
      <c r="CJ130" s="60">
        <v>0</v>
      </c>
      <c r="CK130" s="125">
        <f t="shared" si="48"/>
        <v>0</v>
      </c>
      <c r="CL130" s="378" t="str">
        <f t="shared" si="49"/>
        <v xml:space="preserve"> -</v>
      </c>
      <c r="CM130" s="517">
        <f t="shared" si="50"/>
        <v>138967</v>
      </c>
      <c r="CN130" s="518">
        <f t="shared" si="51"/>
        <v>119599</v>
      </c>
      <c r="CO130" s="518">
        <f t="shared" si="52"/>
        <v>0</v>
      </c>
      <c r="CP130" s="504">
        <f t="shared" si="53"/>
        <v>0.8606287823727935</v>
      </c>
      <c r="CQ130" s="378" t="str">
        <f t="shared" si="54"/>
        <v xml:space="preserve"> -</v>
      </c>
      <c r="CR130" s="591" t="s">
        <v>1528</v>
      </c>
      <c r="CS130" s="99" t="s">
        <v>1395</v>
      </c>
      <c r="CT130" s="102" t="s">
        <v>1965</v>
      </c>
    </row>
    <row r="131" spans="2:98" ht="30" customHeight="1">
      <c r="B131" s="994"/>
      <c r="C131" s="991"/>
      <c r="D131" s="1015"/>
      <c r="E131" s="947"/>
      <c r="F131" s="956"/>
      <c r="G131" s="840"/>
      <c r="H131" s="840"/>
      <c r="I131" s="825"/>
      <c r="J131" s="840"/>
      <c r="K131" s="825"/>
      <c r="L131" s="840"/>
      <c r="M131" s="840"/>
      <c r="N131" s="825"/>
      <c r="O131" s="840"/>
      <c r="P131" s="840"/>
      <c r="Q131" s="825"/>
      <c r="R131" s="840"/>
      <c r="S131" s="840"/>
      <c r="T131" s="825"/>
      <c r="U131" s="971"/>
      <c r="V131" s="853"/>
      <c r="W131" s="825"/>
      <c r="X131" s="840"/>
      <c r="Y131" s="825"/>
      <c r="Z131" s="840"/>
      <c r="AA131" s="825"/>
      <c r="AB131" s="1023"/>
      <c r="AC131" s="1026"/>
      <c r="AD131" s="1020"/>
      <c r="AE131" s="790"/>
      <c r="AF131" s="798"/>
      <c r="AG131" s="790"/>
      <c r="AH131" s="798"/>
      <c r="AI131" s="790"/>
      <c r="AJ131" s="798"/>
      <c r="AK131" s="790"/>
      <c r="AL131" s="798"/>
      <c r="AM131" s="790"/>
      <c r="AN131" s="798"/>
      <c r="AO131" s="950"/>
      <c r="AP131" s="939"/>
      <c r="AQ131" s="119" t="s">
        <v>375</v>
      </c>
      <c r="AR131" s="366">
        <v>2210708</v>
      </c>
      <c r="AS131" s="119" t="s">
        <v>1530</v>
      </c>
      <c r="AT131" s="40">
        <v>0</v>
      </c>
      <c r="AU131" s="60">
        <v>3</v>
      </c>
      <c r="AV131" s="60">
        <v>1</v>
      </c>
      <c r="AW131" s="413">
        <f t="shared" si="55"/>
        <v>0.33333333333333331</v>
      </c>
      <c r="AX131" s="60">
        <v>1</v>
      </c>
      <c r="AY131" s="413">
        <f t="shared" si="56"/>
        <v>0.33333333333333331</v>
      </c>
      <c r="AZ131" s="60">
        <v>1</v>
      </c>
      <c r="BA131" s="415">
        <f t="shared" si="57"/>
        <v>0.33333333333333331</v>
      </c>
      <c r="BB131" s="47">
        <v>0</v>
      </c>
      <c r="BC131" s="422">
        <f t="shared" si="58"/>
        <v>0</v>
      </c>
      <c r="BD131" s="54">
        <v>1</v>
      </c>
      <c r="BE131" s="55">
        <v>1</v>
      </c>
      <c r="BF131" s="55">
        <v>1</v>
      </c>
      <c r="BG131" s="342">
        <v>0</v>
      </c>
      <c r="BH131" s="333">
        <f t="shared" si="31"/>
        <v>1</v>
      </c>
      <c r="BI131" s="453">
        <f t="shared" si="32"/>
        <v>1</v>
      </c>
      <c r="BJ131" s="334">
        <f t="shared" si="33"/>
        <v>1</v>
      </c>
      <c r="BK131" s="453">
        <f t="shared" si="34"/>
        <v>1</v>
      </c>
      <c r="BL131" s="334">
        <f t="shared" si="35"/>
        <v>1</v>
      </c>
      <c r="BM131" s="453">
        <f t="shared" si="36"/>
        <v>1</v>
      </c>
      <c r="BN131" s="334" t="str">
        <f t="shared" si="37"/>
        <v xml:space="preserve"> -</v>
      </c>
      <c r="BO131" s="453" t="str">
        <f t="shared" si="38"/>
        <v xml:space="preserve"> -</v>
      </c>
      <c r="BP131" s="657">
        <f>+SUM(BD131:BG131)/AU131</f>
        <v>1</v>
      </c>
      <c r="BQ131" s="652">
        <f t="shared" si="39"/>
        <v>1</v>
      </c>
      <c r="BR131" s="642">
        <f t="shared" si="40"/>
        <v>1</v>
      </c>
      <c r="BS131" s="54">
        <v>20000</v>
      </c>
      <c r="BT131" s="60">
        <v>0</v>
      </c>
      <c r="BU131" s="60">
        <v>2000</v>
      </c>
      <c r="BV131" s="125">
        <f t="shared" si="42"/>
        <v>0</v>
      </c>
      <c r="BW131" s="378">
        <f t="shared" si="43"/>
        <v>1</v>
      </c>
      <c r="BX131" s="55">
        <v>0</v>
      </c>
      <c r="BY131" s="60">
        <v>0</v>
      </c>
      <c r="BZ131" s="60">
        <v>0</v>
      </c>
      <c r="CA131" s="125" t="str">
        <f t="shared" si="44"/>
        <v xml:space="preserve"> -</v>
      </c>
      <c r="CB131" s="378" t="str">
        <f t="shared" si="45"/>
        <v xml:space="preserve"> -</v>
      </c>
      <c r="CC131" s="54">
        <v>0</v>
      </c>
      <c r="CD131" s="60">
        <v>0</v>
      </c>
      <c r="CE131" s="60">
        <v>0</v>
      </c>
      <c r="CF131" s="125" t="str">
        <f t="shared" si="46"/>
        <v xml:space="preserve"> -</v>
      </c>
      <c r="CG131" s="378" t="str">
        <f t="shared" si="47"/>
        <v xml:space="preserve"> -</v>
      </c>
      <c r="CH131" s="55">
        <v>5460</v>
      </c>
      <c r="CI131" s="60">
        <v>0</v>
      </c>
      <c r="CJ131" s="60">
        <v>0</v>
      </c>
      <c r="CK131" s="125">
        <f t="shared" si="48"/>
        <v>0</v>
      </c>
      <c r="CL131" s="378" t="str">
        <f t="shared" si="49"/>
        <v xml:space="preserve"> -</v>
      </c>
      <c r="CM131" s="517">
        <f t="shared" si="50"/>
        <v>25460</v>
      </c>
      <c r="CN131" s="518">
        <f t="shared" si="51"/>
        <v>0</v>
      </c>
      <c r="CO131" s="518">
        <f t="shared" si="52"/>
        <v>2000</v>
      </c>
      <c r="CP131" s="504">
        <f t="shared" si="53"/>
        <v>0</v>
      </c>
      <c r="CQ131" s="378">
        <f t="shared" si="54"/>
        <v>1</v>
      </c>
      <c r="CR131" s="591" t="s">
        <v>1528</v>
      </c>
      <c r="CS131" s="99" t="s">
        <v>1395</v>
      </c>
      <c r="CT131" s="102" t="s">
        <v>1965</v>
      </c>
    </row>
    <row r="132" spans="2:98" ht="30" customHeight="1">
      <c r="B132" s="994"/>
      <c r="C132" s="991"/>
      <c r="D132" s="1015"/>
      <c r="E132" s="947"/>
      <c r="F132" s="956"/>
      <c r="G132" s="840"/>
      <c r="H132" s="840"/>
      <c r="I132" s="825"/>
      <c r="J132" s="840"/>
      <c r="K132" s="825"/>
      <c r="L132" s="840"/>
      <c r="M132" s="840"/>
      <c r="N132" s="825"/>
      <c r="O132" s="840"/>
      <c r="P132" s="840"/>
      <c r="Q132" s="825"/>
      <c r="R132" s="840"/>
      <c r="S132" s="840"/>
      <c r="T132" s="825"/>
      <c r="U132" s="971"/>
      <c r="V132" s="853"/>
      <c r="W132" s="825"/>
      <c r="X132" s="840"/>
      <c r="Y132" s="825"/>
      <c r="Z132" s="840"/>
      <c r="AA132" s="825"/>
      <c r="AB132" s="1023"/>
      <c r="AC132" s="1026"/>
      <c r="AD132" s="1020"/>
      <c r="AE132" s="790"/>
      <c r="AF132" s="798"/>
      <c r="AG132" s="790"/>
      <c r="AH132" s="798"/>
      <c r="AI132" s="790"/>
      <c r="AJ132" s="798"/>
      <c r="AK132" s="790"/>
      <c r="AL132" s="798"/>
      <c r="AM132" s="790"/>
      <c r="AN132" s="798"/>
      <c r="AO132" s="950"/>
      <c r="AP132" s="939"/>
      <c r="AQ132" s="254" t="s">
        <v>376</v>
      </c>
      <c r="AR132" s="276">
        <v>2210708</v>
      </c>
      <c r="AS132" s="119" t="s">
        <v>1531</v>
      </c>
      <c r="AT132" s="43">
        <v>1</v>
      </c>
      <c r="AU132" s="85">
        <v>1</v>
      </c>
      <c r="AV132" s="85">
        <v>1</v>
      </c>
      <c r="AW132" s="413">
        <v>0.25</v>
      </c>
      <c r="AX132" s="85">
        <v>1</v>
      </c>
      <c r="AY132" s="413">
        <v>0.25</v>
      </c>
      <c r="AZ132" s="85">
        <v>1</v>
      </c>
      <c r="BA132" s="415">
        <v>0.25</v>
      </c>
      <c r="BB132" s="125">
        <v>1</v>
      </c>
      <c r="BC132" s="422">
        <v>0.25</v>
      </c>
      <c r="BD132" s="318">
        <v>0</v>
      </c>
      <c r="BE132" s="313">
        <v>0</v>
      </c>
      <c r="BF132" s="313">
        <v>1</v>
      </c>
      <c r="BG132" s="343">
        <v>0</v>
      </c>
      <c r="BH132" s="333">
        <f t="shared" si="31"/>
        <v>0</v>
      </c>
      <c r="BI132" s="453">
        <f t="shared" si="32"/>
        <v>0</v>
      </c>
      <c r="BJ132" s="334">
        <f t="shared" si="33"/>
        <v>0</v>
      </c>
      <c r="BK132" s="453">
        <f t="shared" si="34"/>
        <v>0</v>
      </c>
      <c r="BL132" s="334">
        <f t="shared" si="35"/>
        <v>1</v>
      </c>
      <c r="BM132" s="453">
        <f t="shared" si="36"/>
        <v>1</v>
      </c>
      <c r="BN132" s="334">
        <f t="shared" si="37"/>
        <v>0</v>
      </c>
      <c r="BO132" s="453">
        <f t="shared" si="38"/>
        <v>0</v>
      </c>
      <c r="BP132" s="657">
        <f t="shared" si="41"/>
        <v>0.25</v>
      </c>
      <c r="BQ132" s="652">
        <f t="shared" si="39"/>
        <v>0.25</v>
      </c>
      <c r="BR132" s="642">
        <f t="shared" si="40"/>
        <v>0.25</v>
      </c>
      <c r="BS132" s="54">
        <v>60000</v>
      </c>
      <c r="BT132" s="60">
        <v>0</v>
      </c>
      <c r="BU132" s="60">
        <v>0</v>
      </c>
      <c r="BV132" s="125">
        <f t="shared" si="42"/>
        <v>0</v>
      </c>
      <c r="BW132" s="378" t="str">
        <f t="shared" si="43"/>
        <v xml:space="preserve"> -</v>
      </c>
      <c r="BX132" s="55">
        <v>0</v>
      </c>
      <c r="BY132" s="60">
        <v>0</v>
      </c>
      <c r="BZ132" s="60">
        <v>0</v>
      </c>
      <c r="CA132" s="125" t="str">
        <f t="shared" si="44"/>
        <v xml:space="preserve"> -</v>
      </c>
      <c r="CB132" s="378" t="str">
        <f t="shared" si="45"/>
        <v xml:space="preserve"> -</v>
      </c>
      <c r="CC132" s="54">
        <v>0</v>
      </c>
      <c r="CD132" s="60">
        <v>0</v>
      </c>
      <c r="CE132" s="60">
        <v>0</v>
      </c>
      <c r="CF132" s="125" t="str">
        <f t="shared" si="46"/>
        <v xml:space="preserve"> -</v>
      </c>
      <c r="CG132" s="378" t="str">
        <f t="shared" si="47"/>
        <v xml:space="preserve"> -</v>
      </c>
      <c r="CH132" s="55">
        <v>131043</v>
      </c>
      <c r="CI132" s="60">
        <v>0</v>
      </c>
      <c r="CJ132" s="60">
        <v>0</v>
      </c>
      <c r="CK132" s="125">
        <f t="shared" si="48"/>
        <v>0</v>
      </c>
      <c r="CL132" s="378" t="str">
        <f t="shared" si="49"/>
        <v xml:space="preserve"> -</v>
      </c>
      <c r="CM132" s="517">
        <f t="shared" si="50"/>
        <v>191043</v>
      </c>
      <c r="CN132" s="518">
        <f t="shared" si="51"/>
        <v>0</v>
      </c>
      <c r="CO132" s="518">
        <f t="shared" si="52"/>
        <v>0</v>
      </c>
      <c r="CP132" s="504">
        <f t="shared" si="53"/>
        <v>0</v>
      </c>
      <c r="CQ132" s="378" t="str">
        <f t="shared" si="54"/>
        <v xml:space="preserve"> -</v>
      </c>
      <c r="CR132" s="591" t="s">
        <v>1528</v>
      </c>
      <c r="CS132" s="99" t="s">
        <v>1395</v>
      </c>
      <c r="CT132" s="102" t="s">
        <v>1965</v>
      </c>
    </row>
    <row r="133" spans="2:98" ht="45.75" customHeight="1">
      <c r="B133" s="994"/>
      <c r="C133" s="991"/>
      <c r="D133" s="1015"/>
      <c r="E133" s="947"/>
      <c r="F133" s="956"/>
      <c r="G133" s="840"/>
      <c r="H133" s="840"/>
      <c r="I133" s="825"/>
      <c r="J133" s="840"/>
      <c r="K133" s="825"/>
      <c r="L133" s="840"/>
      <c r="M133" s="840"/>
      <c r="N133" s="825"/>
      <c r="O133" s="840"/>
      <c r="P133" s="840"/>
      <c r="Q133" s="825"/>
      <c r="R133" s="840"/>
      <c r="S133" s="840"/>
      <c r="T133" s="825"/>
      <c r="U133" s="971"/>
      <c r="V133" s="853"/>
      <c r="W133" s="825"/>
      <c r="X133" s="840"/>
      <c r="Y133" s="825"/>
      <c r="Z133" s="840"/>
      <c r="AA133" s="825"/>
      <c r="AB133" s="1023"/>
      <c r="AC133" s="1026"/>
      <c r="AD133" s="1020"/>
      <c r="AE133" s="790"/>
      <c r="AF133" s="798"/>
      <c r="AG133" s="790"/>
      <c r="AH133" s="798"/>
      <c r="AI133" s="790"/>
      <c r="AJ133" s="798"/>
      <c r="AK133" s="790"/>
      <c r="AL133" s="798"/>
      <c r="AM133" s="790"/>
      <c r="AN133" s="798"/>
      <c r="AO133" s="950"/>
      <c r="AP133" s="939"/>
      <c r="AQ133" s="448" t="s">
        <v>430</v>
      </c>
      <c r="AR133" s="449" t="s">
        <v>1217</v>
      </c>
      <c r="AS133" s="27" t="s">
        <v>1532</v>
      </c>
      <c r="AT133" s="40">
        <v>0</v>
      </c>
      <c r="AU133" s="60">
        <v>1</v>
      </c>
      <c r="AV133" s="60">
        <v>0</v>
      </c>
      <c r="AW133" s="413">
        <f t="shared" si="55"/>
        <v>0</v>
      </c>
      <c r="AX133" s="60">
        <v>1</v>
      </c>
      <c r="AY133" s="413">
        <v>0.33</v>
      </c>
      <c r="AZ133" s="60">
        <v>1</v>
      </c>
      <c r="BA133" s="415">
        <v>0.33</v>
      </c>
      <c r="BB133" s="47">
        <v>1</v>
      </c>
      <c r="BC133" s="422">
        <v>0.34</v>
      </c>
      <c r="BD133" s="54">
        <v>0</v>
      </c>
      <c r="BE133" s="55">
        <v>1</v>
      </c>
      <c r="BF133" s="55">
        <v>1</v>
      </c>
      <c r="BG133" s="342">
        <v>0</v>
      </c>
      <c r="BH133" s="333" t="str">
        <f t="shared" si="31"/>
        <v xml:space="preserve"> -</v>
      </c>
      <c r="BI133" s="453" t="str">
        <f t="shared" si="32"/>
        <v xml:space="preserve"> -</v>
      </c>
      <c r="BJ133" s="334">
        <f t="shared" si="33"/>
        <v>1</v>
      </c>
      <c r="BK133" s="453">
        <f t="shared" si="34"/>
        <v>1</v>
      </c>
      <c r="BL133" s="334">
        <f t="shared" si="35"/>
        <v>1</v>
      </c>
      <c r="BM133" s="453">
        <f t="shared" si="36"/>
        <v>1</v>
      </c>
      <c r="BN133" s="334">
        <f t="shared" si="37"/>
        <v>0</v>
      </c>
      <c r="BO133" s="453">
        <f t="shared" si="38"/>
        <v>0</v>
      </c>
      <c r="BP133" s="657">
        <f>+AVERAGE(BE133:BG133)/AU133</f>
        <v>0.66666666666666663</v>
      </c>
      <c r="BQ133" s="652">
        <f t="shared" si="39"/>
        <v>0.66666666666666663</v>
      </c>
      <c r="BR133" s="642">
        <f t="shared" si="40"/>
        <v>0.66666666666666663</v>
      </c>
      <c r="BS133" s="54">
        <v>0</v>
      </c>
      <c r="BT133" s="60">
        <v>0</v>
      </c>
      <c r="BU133" s="60">
        <v>0</v>
      </c>
      <c r="BV133" s="125" t="str">
        <f t="shared" si="42"/>
        <v xml:space="preserve"> -</v>
      </c>
      <c r="BW133" s="378" t="str">
        <f t="shared" si="43"/>
        <v xml:space="preserve"> -</v>
      </c>
      <c r="BX133" s="55">
        <v>0</v>
      </c>
      <c r="BY133" s="60">
        <v>0</v>
      </c>
      <c r="BZ133" s="60">
        <v>0</v>
      </c>
      <c r="CA133" s="125" t="str">
        <f t="shared" si="44"/>
        <v xml:space="preserve"> -</v>
      </c>
      <c r="CB133" s="378" t="str">
        <f t="shared" si="45"/>
        <v xml:space="preserve"> -</v>
      </c>
      <c r="CC133" s="54">
        <v>0</v>
      </c>
      <c r="CD133" s="60">
        <v>0</v>
      </c>
      <c r="CE133" s="60">
        <v>0</v>
      </c>
      <c r="CF133" s="125" t="str">
        <f t="shared" si="46"/>
        <v xml:space="preserve"> -</v>
      </c>
      <c r="CG133" s="378" t="str">
        <f t="shared" si="47"/>
        <v xml:space="preserve"> -</v>
      </c>
      <c r="CH133" s="55">
        <v>0</v>
      </c>
      <c r="CI133" s="60">
        <v>0</v>
      </c>
      <c r="CJ133" s="60">
        <v>0</v>
      </c>
      <c r="CK133" s="125" t="str">
        <f t="shared" si="48"/>
        <v xml:space="preserve"> -</v>
      </c>
      <c r="CL133" s="378" t="str">
        <f t="shared" si="49"/>
        <v xml:space="preserve"> -</v>
      </c>
      <c r="CM133" s="517">
        <f t="shared" si="50"/>
        <v>0</v>
      </c>
      <c r="CN133" s="518">
        <f t="shared" si="51"/>
        <v>0</v>
      </c>
      <c r="CO133" s="518">
        <f t="shared" si="52"/>
        <v>0</v>
      </c>
      <c r="CP133" s="504" t="str">
        <f t="shared" si="53"/>
        <v xml:space="preserve"> -</v>
      </c>
      <c r="CQ133" s="378" t="str">
        <f t="shared" si="54"/>
        <v xml:space="preserve"> -</v>
      </c>
      <c r="CR133" s="591" t="s">
        <v>1528</v>
      </c>
      <c r="CS133" s="99" t="s">
        <v>1395</v>
      </c>
      <c r="CT133" s="102" t="s">
        <v>1965</v>
      </c>
    </row>
    <row r="134" spans="2:98" ht="45.75" customHeight="1">
      <c r="B134" s="994"/>
      <c r="C134" s="991"/>
      <c r="D134" s="1015"/>
      <c r="E134" s="947"/>
      <c r="F134" s="956"/>
      <c r="G134" s="840"/>
      <c r="H134" s="840"/>
      <c r="I134" s="825"/>
      <c r="J134" s="840"/>
      <c r="K134" s="825"/>
      <c r="L134" s="840"/>
      <c r="M134" s="840"/>
      <c r="N134" s="825"/>
      <c r="O134" s="840"/>
      <c r="P134" s="840"/>
      <c r="Q134" s="825"/>
      <c r="R134" s="840"/>
      <c r="S134" s="840"/>
      <c r="T134" s="825"/>
      <c r="U134" s="971"/>
      <c r="V134" s="853"/>
      <c r="W134" s="825"/>
      <c r="X134" s="840"/>
      <c r="Y134" s="825"/>
      <c r="Z134" s="840"/>
      <c r="AA134" s="825"/>
      <c r="AB134" s="1023"/>
      <c r="AC134" s="1026"/>
      <c r="AD134" s="1020"/>
      <c r="AE134" s="790"/>
      <c r="AF134" s="798"/>
      <c r="AG134" s="790"/>
      <c r="AH134" s="798"/>
      <c r="AI134" s="790"/>
      <c r="AJ134" s="798"/>
      <c r="AK134" s="790"/>
      <c r="AL134" s="798"/>
      <c r="AM134" s="790"/>
      <c r="AN134" s="798"/>
      <c r="AO134" s="950"/>
      <c r="AP134" s="939"/>
      <c r="AQ134" s="27" t="s">
        <v>377</v>
      </c>
      <c r="AR134" s="133">
        <v>2210708</v>
      </c>
      <c r="AS134" s="27" t="s">
        <v>1533</v>
      </c>
      <c r="AT134" s="40">
        <v>0</v>
      </c>
      <c r="AU134" s="60">
        <v>8</v>
      </c>
      <c r="AV134" s="60">
        <v>2</v>
      </c>
      <c r="AW134" s="413">
        <f t="shared" si="55"/>
        <v>0.25</v>
      </c>
      <c r="AX134" s="60">
        <v>2</v>
      </c>
      <c r="AY134" s="413">
        <f t="shared" si="56"/>
        <v>0.25</v>
      </c>
      <c r="AZ134" s="60">
        <v>2</v>
      </c>
      <c r="BA134" s="415">
        <f t="shared" si="57"/>
        <v>0.25</v>
      </c>
      <c r="BB134" s="47">
        <v>2</v>
      </c>
      <c r="BC134" s="422">
        <f t="shared" si="58"/>
        <v>0.25</v>
      </c>
      <c r="BD134" s="54">
        <v>2</v>
      </c>
      <c r="BE134" s="55">
        <v>2</v>
      </c>
      <c r="BF134" s="55">
        <v>3</v>
      </c>
      <c r="BG134" s="342">
        <v>0</v>
      </c>
      <c r="BH134" s="333">
        <f t="shared" si="31"/>
        <v>1</v>
      </c>
      <c r="BI134" s="453">
        <f t="shared" si="32"/>
        <v>1</v>
      </c>
      <c r="BJ134" s="334">
        <f t="shared" si="33"/>
        <v>1</v>
      </c>
      <c r="BK134" s="453">
        <f t="shared" si="34"/>
        <v>1</v>
      </c>
      <c r="BL134" s="334">
        <f t="shared" si="35"/>
        <v>1.5</v>
      </c>
      <c r="BM134" s="453">
        <f t="shared" si="36"/>
        <v>1</v>
      </c>
      <c r="BN134" s="334">
        <f t="shared" si="37"/>
        <v>0</v>
      </c>
      <c r="BO134" s="453">
        <f t="shared" si="38"/>
        <v>0</v>
      </c>
      <c r="BP134" s="657">
        <f>+SUM(BD134:BG134)/AU134</f>
        <v>0.875</v>
      </c>
      <c r="BQ134" s="652">
        <f t="shared" si="39"/>
        <v>0.875</v>
      </c>
      <c r="BR134" s="642">
        <f t="shared" si="40"/>
        <v>0.875</v>
      </c>
      <c r="BS134" s="54">
        <v>29000</v>
      </c>
      <c r="BT134" s="60">
        <v>0</v>
      </c>
      <c r="BU134" s="60">
        <v>0</v>
      </c>
      <c r="BV134" s="125">
        <f t="shared" si="42"/>
        <v>0</v>
      </c>
      <c r="BW134" s="378" t="str">
        <f t="shared" si="43"/>
        <v xml:space="preserve"> -</v>
      </c>
      <c r="BX134" s="55">
        <v>0</v>
      </c>
      <c r="BY134" s="60">
        <v>0</v>
      </c>
      <c r="BZ134" s="60">
        <v>0</v>
      </c>
      <c r="CA134" s="125" t="str">
        <f t="shared" si="44"/>
        <v xml:space="preserve"> -</v>
      </c>
      <c r="CB134" s="378" t="str">
        <f t="shared" si="45"/>
        <v xml:space="preserve"> -</v>
      </c>
      <c r="CC134" s="54">
        <v>0</v>
      </c>
      <c r="CD134" s="60">
        <v>0</v>
      </c>
      <c r="CE134" s="60">
        <v>0</v>
      </c>
      <c r="CF134" s="125" t="str">
        <f t="shared" si="46"/>
        <v xml:space="preserve"> -</v>
      </c>
      <c r="CG134" s="378" t="str">
        <f t="shared" si="47"/>
        <v xml:space="preserve"> -</v>
      </c>
      <c r="CH134" s="55">
        <v>0</v>
      </c>
      <c r="CI134" s="60">
        <v>0</v>
      </c>
      <c r="CJ134" s="60">
        <v>0</v>
      </c>
      <c r="CK134" s="125" t="str">
        <f t="shared" si="48"/>
        <v xml:space="preserve"> -</v>
      </c>
      <c r="CL134" s="378" t="str">
        <f t="shared" si="49"/>
        <v xml:space="preserve"> -</v>
      </c>
      <c r="CM134" s="517">
        <f t="shared" si="50"/>
        <v>29000</v>
      </c>
      <c r="CN134" s="518">
        <f t="shared" si="51"/>
        <v>0</v>
      </c>
      <c r="CO134" s="518">
        <f t="shared" si="52"/>
        <v>0</v>
      </c>
      <c r="CP134" s="504">
        <f t="shared" si="53"/>
        <v>0</v>
      </c>
      <c r="CQ134" s="378" t="str">
        <f t="shared" si="54"/>
        <v xml:space="preserve"> -</v>
      </c>
      <c r="CR134" s="591" t="s">
        <v>1528</v>
      </c>
      <c r="CS134" s="99" t="s">
        <v>1395</v>
      </c>
      <c r="CT134" s="102" t="s">
        <v>1965</v>
      </c>
    </row>
    <row r="135" spans="2:98" ht="45.75" customHeight="1">
      <c r="B135" s="994"/>
      <c r="C135" s="991"/>
      <c r="D135" s="1015"/>
      <c r="E135" s="947"/>
      <c r="F135" s="956"/>
      <c r="G135" s="840"/>
      <c r="H135" s="840"/>
      <c r="I135" s="825"/>
      <c r="J135" s="840"/>
      <c r="K135" s="825"/>
      <c r="L135" s="840"/>
      <c r="M135" s="840"/>
      <c r="N135" s="825"/>
      <c r="O135" s="840"/>
      <c r="P135" s="840"/>
      <c r="Q135" s="825"/>
      <c r="R135" s="840"/>
      <c r="S135" s="840"/>
      <c r="T135" s="825"/>
      <c r="U135" s="971"/>
      <c r="V135" s="853"/>
      <c r="W135" s="825"/>
      <c r="X135" s="840"/>
      <c r="Y135" s="825"/>
      <c r="Z135" s="840"/>
      <c r="AA135" s="825"/>
      <c r="AB135" s="1023"/>
      <c r="AC135" s="1026"/>
      <c r="AD135" s="1020"/>
      <c r="AE135" s="790"/>
      <c r="AF135" s="798"/>
      <c r="AG135" s="790"/>
      <c r="AH135" s="798"/>
      <c r="AI135" s="790"/>
      <c r="AJ135" s="798"/>
      <c r="AK135" s="790"/>
      <c r="AL135" s="798"/>
      <c r="AM135" s="790"/>
      <c r="AN135" s="798"/>
      <c r="AO135" s="950"/>
      <c r="AP135" s="939"/>
      <c r="AQ135" s="448" t="s">
        <v>431</v>
      </c>
      <c r="AR135" s="449">
        <v>2210708</v>
      </c>
      <c r="AS135" s="27" t="s">
        <v>1534</v>
      </c>
      <c r="AT135" s="40">
        <v>0</v>
      </c>
      <c r="AU135" s="60">
        <v>1</v>
      </c>
      <c r="AV135" s="60">
        <v>0</v>
      </c>
      <c r="AW135" s="413">
        <f t="shared" si="55"/>
        <v>0</v>
      </c>
      <c r="AX135" s="60">
        <v>1</v>
      </c>
      <c r="AY135" s="413">
        <v>0.33</v>
      </c>
      <c r="AZ135" s="60">
        <v>1</v>
      </c>
      <c r="BA135" s="415">
        <v>0.33</v>
      </c>
      <c r="BB135" s="47">
        <v>1</v>
      </c>
      <c r="BC135" s="422">
        <v>0.34</v>
      </c>
      <c r="BD135" s="54">
        <v>0</v>
      </c>
      <c r="BE135" s="55">
        <v>1</v>
      </c>
      <c r="BF135" s="55">
        <v>1</v>
      </c>
      <c r="BG135" s="342">
        <v>0</v>
      </c>
      <c r="BH135" s="333" t="str">
        <f t="shared" si="31"/>
        <v xml:space="preserve"> -</v>
      </c>
      <c r="BI135" s="453" t="str">
        <f t="shared" si="32"/>
        <v xml:space="preserve"> -</v>
      </c>
      <c r="BJ135" s="334">
        <f t="shared" si="33"/>
        <v>1</v>
      </c>
      <c r="BK135" s="453">
        <f t="shared" si="34"/>
        <v>1</v>
      </c>
      <c r="BL135" s="334">
        <f t="shared" si="35"/>
        <v>1</v>
      </c>
      <c r="BM135" s="453">
        <f t="shared" si="36"/>
        <v>1</v>
      </c>
      <c r="BN135" s="334">
        <f t="shared" si="37"/>
        <v>0</v>
      </c>
      <c r="BO135" s="453">
        <f t="shared" si="38"/>
        <v>0</v>
      </c>
      <c r="BP135" s="657">
        <f>+AVERAGE(BE135:BG135)/AU135</f>
        <v>0.66666666666666663</v>
      </c>
      <c r="BQ135" s="652">
        <f t="shared" si="39"/>
        <v>0.66666666666666663</v>
      </c>
      <c r="BR135" s="642">
        <f t="shared" si="40"/>
        <v>0.66666666666666663</v>
      </c>
      <c r="BS135" s="54">
        <v>10000</v>
      </c>
      <c r="BT135" s="60">
        <v>0</v>
      </c>
      <c r="BU135" s="60">
        <v>0</v>
      </c>
      <c r="BV135" s="125">
        <f t="shared" si="42"/>
        <v>0</v>
      </c>
      <c r="BW135" s="378" t="str">
        <f t="shared" si="43"/>
        <v xml:space="preserve"> -</v>
      </c>
      <c r="BX135" s="55">
        <v>27000</v>
      </c>
      <c r="BY135" s="60">
        <v>27000</v>
      </c>
      <c r="BZ135" s="60">
        <v>0</v>
      </c>
      <c r="CA135" s="125">
        <f t="shared" si="44"/>
        <v>1</v>
      </c>
      <c r="CB135" s="378" t="str">
        <f t="shared" si="45"/>
        <v xml:space="preserve"> -</v>
      </c>
      <c r="CC135" s="54">
        <v>18000</v>
      </c>
      <c r="CD135" s="60">
        <v>18000</v>
      </c>
      <c r="CE135" s="60">
        <v>0</v>
      </c>
      <c r="CF135" s="125">
        <f t="shared" si="46"/>
        <v>1</v>
      </c>
      <c r="CG135" s="378" t="str">
        <f t="shared" si="47"/>
        <v xml:space="preserve"> -</v>
      </c>
      <c r="CH135" s="55">
        <v>0</v>
      </c>
      <c r="CI135" s="60">
        <v>0</v>
      </c>
      <c r="CJ135" s="60">
        <v>0</v>
      </c>
      <c r="CK135" s="125" t="str">
        <f t="shared" si="48"/>
        <v xml:space="preserve"> -</v>
      </c>
      <c r="CL135" s="378" t="str">
        <f t="shared" si="49"/>
        <v xml:space="preserve"> -</v>
      </c>
      <c r="CM135" s="517">
        <f t="shared" si="50"/>
        <v>55000</v>
      </c>
      <c r="CN135" s="518">
        <f t="shared" si="51"/>
        <v>45000</v>
      </c>
      <c r="CO135" s="518">
        <f t="shared" si="52"/>
        <v>0</v>
      </c>
      <c r="CP135" s="504">
        <f t="shared" si="53"/>
        <v>0.81818181818181823</v>
      </c>
      <c r="CQ135" s="378" t="str">
        <f t="shared" si="54"/>
        <v xml:space="preserve"> -</v>
      </c>
      <c r="CR135" s="591" t="s">
        <v>1528</v>
      </c>
      <c r="CS135" s="99" t="s">
        <v>1395</v>
      </c>
      <c r="CT135" s="102" t="s">
        <v>1965</v>
      </c>
    </row>
    <row r="136" spans="2:98" ht="30" customHeight="1">
      <c r="B136" s="994"/>
      <c r="C136" s="991"/>
      <c r="D136" s="1015"/>
      <c r="E136" s="947"/>
      <c r="F136" s="956"/>
      <c r="G136" s="840"/>
      <c r="H136" s="840"/>
      <c r="I136" s="825"/>
      <c r="J136" s="840"/>
      <c r="K136" s="825"/>
      <c r="L136" s="840"/>
      <c r="M136" s="840"/>
      <c r="N136" s="825"/>
      <c r="O136" s="840"/>
      <c r="P136" s="840"/>
      <c r="Q136" s="825"/>
      <c r="R136" s="840"/>
      <c r="S136" s="840"/>
      <c r="T136" s="825"/>
      <c r="U136" s="971"/>
      <c r="V136" s="853"/>
      <c r="W136" s="825"/>
      <c r="X136" s="840"/>
      <c r="Y136" s="825"/>
      <c r="Z136" s="840"/>
      <c r="AA136" s="825"/>
      <c r="AB136" s="1023"/>
      <c r="AC136" s="1026"/>
      <c r="AD136" s="1020"/>
      <c r="AE136" s="790"/>
      <c r="AF136" s="798"/>
      <c r="AG136" s="790"/>
      <c r="AH136" s="798"/>
      <c r="AI136" s="790"/>
      <c r="AJ136" s="798"/>
      <c r="AK136" s="790"/>
      <c r="AL136" s="798"/>
      <c r="AM136" s="790"/>
      <c r="AN136" s="798"/>
      <c r="AO136" s="950"/>
      <c r="AP136" s="939"/>
      <c r="AQ136" s="27" t="s">
        <v>378</v>
      </c>
      <c r="AR136" s="133" t="s">
        <v>1217</v>
      </c>
      <c r="AS136" s="27" t="s">
        <v>1535</v>
      </c>
      <c r="AT136" s="40">
        <v>0</v>
      </c>
      <c r="AU136" s="60">
        <v>8</v>
      </c>
      <c r="AV136" s="60">
        <v>2</v>
      </c>
      <c r="AW136" s="413">
        <f t="shared" si="55"/>
        <v>0.25</v>
      </c>
      <c r="AX136" s="60">
        <v>2</v>
      </c>
      <c r="AY136" s="413">
        <f t="shared" si="56"/>
        <v>0.25</v>
      </c>
      <c r="AZ136" s="60">
        <v>2</v>
      </c>
      <c r="BA136" s="415">
        <f t="shared" si="57"/>
        <v>0.25</v>
      </c>
      <c r="BB136" s="47">
        <v>2</v>
      </c>
      <c r="BC136" s="422">
        <f t="shared" si="58"/>
        <v>0.25</v>
      </c>
      <c r="BD136" s="54">
        <v>2</v>
      </c>
      <c r="BE136" s="55">
        <v>2</v>
      </c>
      <c r="BF136" s="55">
        <v>2</v>
      </c>
      <c r="BG136" s="342">
        <v>0</v>
      </c>
      <c r="BH136" s="333">
        <f t="shared" si="31"/>
        <v>1</v>
      </c>
      <c r="BI136" s="453">
        <f t="shared" si="32"/>
        <v>1</v>
      </c>
      <c r="BJ136" s="334">
        <f t="shared" si="33"/>
        <v>1</v>
      </c>
      <c r="BK136" s="453">
        <f t="shared" si="34"/>
        <v>1</v>
      </c>
      <c r="BL136" s="334">
        <f t="shared" si="35"/>
        <v>1</v>
      </c>
      <c r="BM136" s="453">
        <f t="shared" si="36"/>
        <v>1</v>
      </c>
      <c r="BN136" s="334">
        <f t="shared" si="37"/>
        <v>0</v>
      </c>
      <c r="BO136" s="453">
        <f t="shared" si="38"/>
        <v>0</v>
      </c>
      <c r="BP136" s="657">
        <f>+SUM(BD136:BG136)/AU136</f>
        <v>0.75</v>
      </c>
      <c r="BQ136" s="652">
        <f t="shared" si="39"/>
        <v>0.75</v>
      </c>
      <c r="BR136" s="642">
        <f t="shared" si="40"/>
        <v>0.75</v>
      </c>
      <c r="BS136" s="54">
        <v>0</v>
      </c>
      <c r="BT136" s="60">
        <v>0</v>
      </c>
      <c r="BU136" s="60">
        <v>0</v>
      </c>
      <c r="BV136" s="125" t="str">
        <f t="shared" si="42"/>
        <v xml:space="preserve"> -</v>
      </c>
      <c r="BW136" s="378" t="str">
        <f t="shared" si="43"/>
        <v xml:space="preserve"> -</v>
      </c>
      <c r="BX136" s="55">
        <v>0</v>
      </c>
      <c r="BY136" s="60">
        <v>0</v>
      </c>
      <c r="BZ136" s="60">
        <v>0</v>
      </c>
      <c r="CA136" s="125" t="str">
        <f t="shared" si="44"/>
        <v xml:space="preserve"> -</v>
      </c>
      <c r="CB136" s="378" t="str">
        <f t="shared" si="45"/>
        <v xml:space="preserve"> -</v>
      </c>
      <c r="CC136" s="54">
        <v>0</v>
      </c>
      <c r="CD136" s="60">
        <v>0</v>
      </c>
      <c r="CE136" s="60">
        <v>0</v>
      </c>
      <c r="CF136" s="125" t="str">
        <f t="shared" si="46"/>
        <v xml:space="preserve"> -</v>
      </c>
      <c r="CG136" s="378" t="str">
        <f t="shared" si="47"/>
        <v xml:space="preserve"> -</v>
      </c>
      <c r="CH136" s="55">
        <v>0</v>
      </c>
      <c r="CI136" s="60">
        <v>0</v>
      </c>
      <c r="CJ136" s="60">
        <v>0</v>
      </c>
      <c r="CK136" s="125" t="str">
        <f t="shared" si="48"/>
        <v xml:space="preserve"> -</v>
      </c>
      <c r="CL136" s="378" t="str">
        <f t="shared" si="49"/>
        <v xml:space="preserve"> -</v>
      </c>
      <c r="CM136" s="517">
        <f t="shared" si="50"/>
        <v>0</v>
      </c>
      <c r="CN136" s="518">
        <f t="shared" si="51"/>
        <v>0</v>
      </c>
      <c r="CO136" s="518">
        <f t="shared" si="52"/>
        <v>0</v>
      </c>
      <c r="CP136" s="504" t="str">
        <f t="shared" si="53"/>
        <v xml:space="preserve"> -</v>
      </c>
      <c r="CQ136" s="378" t="str">
        <f t="shared" si="54"/>
        <v xml:space="preserve"> -</v>
      </c>
      <c r="CR136" s="591" t="s">
        <v>1528</v>
      </c>
      <c r="CS136" s="99" t="s">
        <v>1395</v>
      </c>
      <c r="CT136" s="102" t="s">
        <v>1964</v>
      </c>
    </row>
    <row r="137" spans="2:98" ht="30" customHeight="1" thickBot="1">
      <c r="B137" s="994"/>
      <c r="C137" s="991"/>
      <c r="D137" s="1015"/>
      <c r="E137" s="947"/>
      <c r="F137" s="956"/>
      <c r="G137" s="840"/>
      <c r="H137" s="840"/>
      <c r="I137" s="825"/>
      <c r="J137" s="840"/>
      <c r="K137" s="825"/>
      <c r="L137" s="840"/>
      <c r="M137" s="840"/>
      <c r="N137" s="825"/>
      <c r="O137" s="840"/>
      <c r="P137" s="840"/>
      <c r="Q137" s="825"/>
      <c r="R137" s="840"/>
      <c r="S137" s="840"/>
      <c r="T137" s="825"/>
      <c r="U137" s="971"/>
      <c r="V137" s="853"/>
      <c r="W137" s="825"/>
      <c r="X137" s="840"/>
      <c r="Y137" s="825"/>
      <c r="Z137" s="840"/>
      <c r="AA137" s="825"/>
      <c r="AB137" s="1023"/>
      <c r="AC137" s="1026"/>
      <c r="AD137" s="1020"/>
      <c r="AE137" s="790"/>
      <c r="AF137" s="798"/>
      <c r="AG137" s="790"/>
      <c r="AH137" s="798"/>
      <c r="AI137" s="790"/>
      <c r="AJ137" s="798"/>
      <c r="AK137" s="790"/>
      <c r="AL137" s="798"/>
      <c r="AM137" s="790"/>
      <c r="AN137" s="798"/>
      <c r="AO137" s="953"/>
      <c r="AP137" s="942"/>
      <c r="AQ137" s="123" t="s">
        <v>379</v>
      </c>
      <c r="AR137" s="10">
        <v>2210289</v>
      </c>
      <c r="AS137" s="123" t="s">
        <v>1536</v>
      </c>
      <c r="AT137" s="45">
        <v>4</v>
      </c>
      <c r="AU137" s="92">
        <v>4</v>
      </c>
      <c r="AV137" s="92">
        <v>1</v>
      </c>
      <c r="AW137" s="423">
        <f t="shared" si="55"/>
        <v>0.25</v>
      </c>
      <c r="AX137" s="92">
        <v>1</v>
      </c>
      <c r="AY137" s="423">
        <f t="shared" si="56"/>
        <v>0.25</v>
      </c>
      <c r="AZ137" s="92">
        <v>1</v>
      </c>
      <c r="BA137" s="424">
        <f t="shared" si="57"/>
        <v>0.25</v>
      </c>
      <c r="BB137" s="51">
        <v>1</v>
      </c>
      <c r="BC137" s="425">
        <f t="shared" si="58"/>
        <v>0.25</v>
      </c>
      <c r="BD137" s="62">
        <v>0</v>
      </c>
      <c r="BE137" s="63">
        <v>1</v>
      </c>
      <c r="BF137" s="63">
        <v>1</v>
      </c>
      <c r="BG137" s="344">
        <v>0</v>
      </c>
      <c r="BH137" s="331">
        <f t="shared" si="31"/>
        <v>0</v>
      </c>
      <c r="BI137" s="457">
        <f t="shared" si="32"/>
        <v>0</v>
      </c>
      <c r="BJ137" s="332">
        <f t="shared" si="33"/>
        <v>1</v>
      </c>
      <c r="BK137" s="457">
        <f t="shared" si="34"/>
        <v>1</v>
      </c>
      <c r="BL137" s="332">
        <f t="shared" si="35"/>
        <v>1</v>
      </c>
      <c r="BM137" s="457">
        <f t="shared" si="36"/>
        <v>1</v>
      </c>
      <c r="BN137" s="332">
        <f t="shared" si="37"/>
        <v>0</v>
      </c>
      <c r="BO137" s="457">
        <f t="shared" si="38"/>
        <v>0</v>
      </c>
      <c r="BP137" s="658">
        <f>+SUM(BD137:BG137)/AU137</f>
        <v>0.5</v>
      </c>
      <c r="BQ137" s="653">
        <f t="shared" si="39"/>
        <v>0.5</v>
      </c>
      <c r="BR137" s="643">
        <f t="shared" si="40"/>
        <v>0.5</v>
      </c>
      <c r="BS137" s="62">
        <v>0</v>
      </c>
      <c r="BT137" s="92">
        <v>0</v>
      </c>
      <c r="BU137" s="92">
        <v>0</v>
      </c>
      <c r="BV137" s="148" t="str">
        <f t="shared" si="42"/>
        <v xml:space="preserve"> -</v>
      </c>
      <c r="BW137" s="385" t="str">
        <f t="shared" si="43"/>
        <v xml:space="preserve"> -</v>
      </c>
      <c r="BX137" s="63">
        <v>0</v>
      </c>
      <c r="BY137" s="92">
        <v>0</v>
      </c>
      <c r="BZ137" s="92">
        <v>0</v>
      </c>
      <c r="CA137" s="148" t="str">
        <f t="shared" si="44"/>
        <v xml:space="preserve"> -</v>
      </c>
      <c r="CB137" s="385" t="str">
        <f t="shared" si="45"/>
        <v xml:space="preserve"> -</v>
      </c>
      <c r="CC137" s="62">
        <v>48000</v>
      </c>
      <c r="CD137" s="92">
        <v>48000</v>
      </c>
      <c r="CE137" s="92">
        <v>200</v>
      </c>
      <c r="CF137" s="148">
        <f t="shared" si="46"/>
        <v>1</v>
      </c>
      <c r="CG137" s="385">
        <f t="shared" si="47"/>
        <v>4.1666666666666666E-3</v>
      </c>
      <c r="CH137" s="63">
        <v>11411</v>
      </c>
      <c r="CI137" s="92">
        <v>0</v>
      </c>
      <c r="CJ137" s="92">
        <v>0</v>
      </c>
      <c r="CK137" s="148">
        <f t="shared" si="48"/>
        <v>0</v>
      </c>
      <c r="CL137" s="385" t="str">
        <f t="shared" si="49"/>
        <v xml:space="preserve"> -</v>
      </c>
      <c r="CM137" s="523">
        <f t="shared" si="50"/>
        <v>59411</v>
      </c>
      <c r="CN137" s="524">
        <f t="shared" si="51"/>
        <v>48000</v>
      </c>
      <c r="CO137" s="524">
        <f t="shared" si="52"/>
        <v>200</v>
      </c>
      <c r="CP137" s="505">
        <f t="shared" si="53"/>
        <v>0.80793119119355006</v>
      </c>
      <c r="CQ137" s="385">
        <f t="shared" si="54"/>
        <v>4.1666666666666666E-3</v>
      </c>
      <c r="CR137" s="593" t="s">
        <v>1528</v>
      </c>
      <c r="CS137" s="100" t="s">
        <v>1395</v>
      </c>
      <c r="CT137" s="107" t="s">
        <v>1964</v>
      </c>
    </row>
    <row r="138" spans="2:98" ht="30" customHeight="1">
      <c r="B138" s="994"/>
      <c r="C138" s="991"/>
      <c r="D138" s="1015"/>
      <c r="E138" s="947"/>
      <c r="F138" s="956"/>
      <c r="G138" s="840"/>
      <c r="H138" s="840"/>
      <c r="I138" s="825"/>
      <c r="J138" s="840"/>
      <c r="K138" s="825"/>
      <c r="L138" s="840"/>
      <c r="M138" s="840"/>
      <c r="N138" s="825"/>
      <c r="O138" s="840"/>
      <c r="P138" s="840"/>
      <c r="Q138" s="825"/>
      <c r="R138" s="840"/>
      <c r="S138" s="840"/>
      <c r="T138" s="825"/>
      <c r="U138" s="971"/>
      <c r="V138" s="853"/>
      <c r="W138" s="825"/>
      <c r="X138" s="840"/>
      <c r="Y138" s="825"/>
      <c r="Z138" s="840"/>
      <c r="AA138" s="825"/>
      <c r="AB138" s="1023"/>
      <c r="AC138" s="1026"/>
      <c r="AD138" s="1020"/>
      <c r="AE138" s="790"/>
      <c r="AF138" s="798"/>
      <c r="AG138" s="790"/>
      <c r="AH138" s="798"/>
      <c r="AI138" s="790"/>
      <c r="AJ138" s="798"/>
      <c r="AK138" s="790"/>
      <c r="AL138" s="798"/>
      <c r="AM138" s="790"/>
      <c r="AN138" s="798"/>
      <c r="AO138" s="949">
        <f>+RESUMEN!J58</f>
        <v>0.71200238095238089</v>
      </c>
      <c r="AP138" s="938" t="s">
        <v>406</v>
      </c>
      <c r="AQ138" s="129" t="s">
        <v>380</v>
      </c>
      <c r="AR138" s="369">
        <v>2210708</v>
      </c>
      <c r="AS138" s="129" t="s">
        <v>1537</v>
      </c>
      <c r="AT138" s="41">
        <v>1</v>
      </c>
      <c r="AU138" s="59">
        <v>9</v>
      </c>
      <c r="AV138" s="59">
        <v>0</v>
      </c>
      <c r="AW138" s="419">
        <f t="shared" si="55"/>
        <v>0</v>
      </c>
      <c r="AX138" s="59">
        <v>3</v>
      </c>
      <c r="AY138" s="419">
        <f t="shared" si="56"/>
        <v>0.33333333333333331</v>
      </c>
      <c r="AZ138" s="59">
        <v>3</v>
      </c>
      <c r="BA138" s="420">
        <f t="shared" si="57"/>
        <v>0.33333333333333331</v>
      </c>
      <c r="BB138" s="48">
        <v>3</v>
      </c>
      <c r="BC138" s="420">
        <f t="shared" si="58"/>
        <v>0.33333333333333331</v>
      </c>
      <c r="BD138" s="52">
        <v>0</v>
      </c>
      <c r="BE138" s="53">
        <v>1</v>
      </c>
      <c r="BF138" s="53">
        <v>2</v>
      </c>
      <c r="BG138" s="341">
        <v>0</v>
      </c>
      <c r="BH138" s="458" t="str">
        <f t="shared" si="31"/>
        <v xml:space="preserve"> -</v>
      </c>
      <c r="BI138" s="459" t="str">
        <f t="shared" si="32"/>
        <v xml:space="preserve"> -</v>
      </c>
      <c r="BJ138" s="460">
        <f t="shared" si="33"/>
        <v>0.33333333333333331</v>
      </c>
      <c r="BK138" s="459">
        <f t="shared" si="34"/>
        <v>0.33333333333333331</v>
      </c>
      <c r="BL138" s="460">
        <f t="shared" si="35"/>
        <v>0.66666666666666663</v>
      </c>
      <c r="BM138" s="459">
        <f t="shared" si="36"/>
        <v>0.66666666666666663</v>
      </c>
      <c r="BN138" s="460">
        <f t="shared" si="37"/>
        <v>0</v>
      </c>
      <c r="BO138" s="459">
        <f t="shared" si="38"/>
        <v>0</v>
      </c>
      <c r="BP138" s="659">
        <f>+SUM(BD138:BG138)/AU138</f>
        <v>0.33333333333333331</v>
      </c>
      <c r="BQ138" s="654">
        <f t="shared" si="39"/>
        <v>0.33333333333333331</v>
      </c>
      <c r="BR138" s="644">
        <f t="shared" si="40"/>
        <v>0.33333333333333331</v>
      </c>
      <c r="BS138" s="61">
        <v>63000</v>
      </c>
      <c r="BT138" s="59">
        <v>0</v>
      </c>
      <c r="BU138" s="59">
        <v>0</v>
      </c>
      <c r="BV138" s="145">
        <f t="shared" si="42"/>
        <v>0</v>
      </c>
      <c r="BW138" s="377" t="str">
        <f t="shared" si="43"/>
        <v xml:space="preserve"> -</v>
      </c>
      <c r="BX138" s="61">
        <v>0</v>
      </c>
      <c r="BY138" s="59">
        <v>0</v>
      </c>
      <c r="BZ138" s="59">
        <v>0</v>
      </c>
      <c r="CA138" s="145" t="str">
        <f t="shared" si="44"/>
        <v xml:space="preserve"> -</v>
      </c>
      <c r="CB138" s="377" t="str">
        <f t="shared" si="45"/>
        <v xml:space="preserve"> -</v>
      </c>
      <c r="CC138" s="58">
        <v>19000</v>
      </c>
      <c r="CD138" s="59">
        <v>18772</v>
      </c>
      <c r="CE138" s="59">
        <v>0</v>
      </c>
      <c r="CF138" s="145">
        <f t="shared" si="46"/>
        <v>0.98799999999999999</v>
      </c>
      <c r="CG138" s="377" t="str">
        <f t="shared" si="47"/>
        <v xml:space="preserve"> -</v>
      </c>
      <c r="CH138" s="61">
        <v>90000</v>
      </c>
      <c r="CI138" s="59">
        <v>0</v>
      </c>
      <c r="CJ138" s="59">
        <v>0</v>
      </c>
      <c r="CK138" s="145">
        <f t="shared" si="48"/>
        <v>0</v>
      </c>
      <c r="CL138" s="377" t="str">
        <f t="shared" si="49"/>
        <v xml:space="preserve"> -</v>
      </c>
      <c r="CM138" s="515">
        <f t="shared" si="50"/>
        <v>172000</v>
      </c>
      <c r="CN138" s="516">
        <f t="shared" si="51"/>
        <v>18772</v>
      </c>
      <c r="CO138" s="516">
        <f t="shared" si="52"/>
        <v>0</v>
      </c>
      <c r="CP138" s="506">
        <f t="shared" si="53"/>
        <v>0.10913953488372093</v>
      </c>
      <c r="CQ138" s="377" t="str">
        <f t="shared" si="54"/>
        <v xml:space="preserve"> -</v>
      </c>
      <c r="CR138" s="594" t="s">
        <v>1528</v>
      </c>
      <c r="CS138" s="108" t="s">
        <v>1395</v>
      </c>
      <c r="CT138" s="101" t="s">
        <v>1965</v>
      </c>
    </row>
    <row r="139" spans="2:98" ht="30" customHeight="1">
      <c r="B139" s="994"/>
      <c r="C139" s="991"/>
      <c r="D139" s="1015"/>
      <c r="E139" s="947"/>
      <c r="F139" s="956"/>
      <c r="G139" s="840"/>
      <c r="H139" s="840"/>
      <c r="I139" s="825"/>
      <c r="J139" s="840"/>
      <c r="K139" s="825"/>
      <c r="L139" s="840"/>
      <c r="M139" s="840"/>
      <c r="N139" s="825"/>
      <c r="O139" s="840"/>
      <c r="P139" s="840"/>
      <c r="Q139" s="825"/>
      <c r="R139" s="840"/>
      <c r="S139" s="840"/>
      <c r="T139" s="825"/>
      <c r="U139" s="971"/>
      <c r="V139" s="853"/>
      <c r="W139" s="825"/>
      <c r="X139" s="840"/>
      <c r="Y139" s="825"/>
      <c r="Z139" s="840"/>
      <c r="AA139" s="825"/>
      <c r="AB139" s="1023"/>
      <c r="AC139" s="1026"/>
      <c r="AD139" s="1020"/>
      <c r="AE139" s="790"/>
      <c r="AF139" s="798"/>
      <c r="AG139" s="790"/>
      <c r="AH139" s="798"/>
      <c r="AI139" s="790"/>
      <c r="AJ139" s="798"/>
      <c r="AK139" s="790"/>
      <c r="AL139" s="798"/>
      <c r="AM139" s="790"/>
      <c r="AN139" s="798"/>
      <c r="AO139" s="950"/>
      <c r="AP139" s="939"/>
      <c r="AQ139" s="236" t="s">
        <v>381</v>
      </c>
      <c r="AR139" s="231">
        <v>2210708</v>
      </c>
      <c r="AS139" s="119" t="s">
        <v>1538</v>
      </c>
      <c r="AT139" s="40">
        <v>1</v>
      </c>
      <c r="AU139" s="60">
        <v>1</v>
      </c>
      <c r="AV139" s="60">
        <v>1</v>
      </c>
      <c r="AW139" s="413">
        <v>0.25</v>
      </c>
      <c r="AX139" s="60">
        <v>1</v>
      </c>
      <c r="AY139" s="413">
        <v>0.25</v>
      </c>
      <c r="AZ139" s="60">
        <v>1</v>
      </c>
      <c r="BA139" s="415">
        <v>0.25</v>
      </c>
      <c r="BB139" s="47">
        <v>1</v>
      </c>
      <c r="BC139" s="415">
        <v>0.25</v>
      </c>
      <c r="BD139" s="54">
        <v>1</v>
      </c>
      <c r="BE139" s="55">
        <v>1</v>
      </c>
      <c r="BF139" s="55">
        <v>1</v>
      </c>
      <c r="BG139" s="342">
        <v>0</v>
      </c>
      <c r="BH139" s="333">
        <f t="shared" si="31"/>
        <v>1</v>
      </c>
      <c r="BI139" s="453">
        <f t="shared" si="32"/>
        <v>1</v>
      </c>
      <c r="BJ139" s="334">
        <f t="shared" si="33"/>
        <v>1</v>
      </c>
      <c r="BK139" s="453">
        <f t="shared" si="34"/>
        <v>1</v>
      </c>
      <c r="BL139" s="334">
        <f t="shared" si="35"/>
        <v>1</v>
      </c>
      <c r="BM139" s="453">
        <f t="shared" si="36"/>
        <v>1</v>
      </c>
      <c r="BN139" s="334">
        <f t="shared" si="37"/>
        <v>0</v>
      </c>
      <c r="BO139" s="453">
        <f t="shared" si="38"/>
        <v>0</v>
      </c>
      <c r="BP139" s="657">
        <f t="shared" si="41"/>
        <v>0.75</v>
      </c>
      <c r="BQ139" s="652">
        <f t="shared" si="39"/>
        <v>0.75</v>
      </c>
      <c r="BR139" s="642">
        <f t="shared" si="40"/>
        <v>0.75</v>
      </c>
      <c r="BS139" s="55">
        <v>7000</v>
      </c>
      <c r="BT139" s="60">
        <v>0</v>
      </c>
      <c r="BU139" s="60">
        <v>0</v>
      </c>
      <c r="BV139" s="125">
        <f t="shared" si="42"/>
        <v>0</v>
      </c>
      <c r="BW139" s="378" t="str">
        <f t="shared" si="43"/>
        <v xml:space="preserve"> -</v>
      </c>
      <c r="BX139" s="55">
        <v>0</v>
      </c>
      <c r="BY139" s="60">
        <v>0</v>
      </c>
      <c r="BZ139" s="60">
        <v>0</v>
      </c>
      <c r="CA139" s="125" t="str">
        <f t="shared" si="44"/>
        <v xml:space="preserve"> -</v>
      </c>
      <c r="CB139" s="378" t="str">
        <f t="shared" si="45"/>
        <v xml:space="preserve"> -</v>
      </c>
      <c r="CC139" s="54">
        <v>0</v>
      </c>
      <c r="CD139" s="60">
        <v>0</v>
      </c>
      <c r="CE139" s="60">
        <v>0</v>
      </c>
      <c r="CF139" s="125" t="str">
        <f t="shared" si="46"/>
        <v xml:space="preserve"> -</v>
      </c>
      <c r="CG139" s="378" t="str">
        <f t="shared" si="47"/>
        <v xml:space="preserve"> -</v>
      </c>
      <c r="CH139" s="55">
        <v>10000</v>
      </c>
      <c r="CI139" s="60">
        <v>0</v>
      </c>
      <c r="CJ139" s="60">
        <v>0</v>
      </c>
      <c r="CK139" s="125">
        <f t="shared" si="48"/>
        <v>0</v>
      </c>
      <c r="CL139" s="378" t="str">
        <f t="shared" si="49"/>
        <v xml:space="preserve"> -</v>
      </c>
      <c r="CM139" s="517">
        <f t="shared" si="50"/>
        <v>17000</v>
      </c>
      <c r="CN139" s="518">
        <f t="shared" si="51"/>
        <v>0</v>
      </c>
      <c r="CO139" s="518">
        <f t="shared" si="52"/>
        <v>0</v>
      </c>
      <c r="CP139" s="504">
        <f t="shared" si="53"/>
        <v>0</v>
      </c>
      <c r="CQ139" s="378" t="str">
        <f t="shared" si="54"/>
        <v xml:space="preserve"> -</v>
      </c>
      <c r="CR139" s="591" t="s">
        <v>1528</v>
      </c>
      <c r="CS139" s="99" t="s">
        <v>1395</v>
      </c>
      <c r="CT139" s="102" t="s">
        <v>1965</v>
      </c>
    </row>
    <row r="140" spans="2:98" ht="30" customHeight="1">
      <c r="B140" s="994"/>
      <c r="C140" s="991"/>
      <c r="D140" s="1015"/>
      <c r="E140" s="947"/>
      <c r="F140" s="956"/>
      <c r="G140" s="840"/>
      <c r="H140" s="840"/>
      <c r="I140" s="825"/>
      <c r="J140" s="840"/>
      <c r="K140" s="825"/>
      <c r="L140" s="840"/>
      <c r="M140" s="840"/>
      <c r="N140" s="825"/>
      <c r="O140" s="840"/>
      <c r="P140" s="840"/>
      <c r="Q140" s="825"/>
      <c r="R140" s="840"/>
      <c r="S140" s="840"/>
      <c r="T140" s="825"/>
      <c r="U140" s="971"/>
      <c r="V140" s="853"/>
      <c r="W140" s="825"/>
      <c r="X140" s="840"/>
      <c r="Y140" s="825"/>
      <c r="Z140" s="840"/>
      <c r="AA140" s="825"/>
      <c r="AB140" s="1023"/>
      <c r="AC140" s="1026"/>
      <c r="AD140" s="1020"/>
      <c r="AE140" s="790"/>
      <c r="AF140" s="798"/>
      <c r="AG140" s="790"/>
      <c r="AH140" s="798"/>
      <c r="AI140" s="790"/>
      <c r="AJ140" s="798"/>
      <c r="AK140" s="790"/>
      <c r="AL140" s="798"/>
      <c r="AM140" s="790"/>
      <c r="AN140" s="798"/>
      <c r="AO140" s="950"/>
      <c r="AP140" s="939"/>
      <c r="AQ140" s="119" t="s">
        <v>382</v>
      </c>
      <c r="AR140" s="116">
        <v>2210708</v>
      </c>
      <c r="AS140" s="119" t="s">
        <v>1539</v>
      </c>
      <c r="AT140" s="40">
        <v>0</v>
      </c>
      <c r="AU140" s="60">
        <v>48</v>
      </c>
      <c r="AV140" s="60">
        <v>12</v>
      </c>
      <c r="AW140" s="413">
        <f t="shared" si="55"/>
        <v>0.25</v>
      </c>
      <c r="AX140" s="60">
        <v>12</v>
      </c>
      <c r="AY140" s="413">
        <f t="shared" si="56"/>
        <v>0.25</v>
      </c>
      <c r="AZ140" s="60">
        <v>12</v>
      </c>
      <c r="BA140" s="415">
        <f t="shared" si="57"/>
        <v>0.25</v>
      </c>
      <c r="BB140" s="47">
        <v>12</v>
      </c>
      <c r="BC140" s="415">
        <f t="shared" si="58"/>
        <v>0.25</v>
      </c>
      <c r="BD140" s="54">
        <v>12</v>
      </c>
      <c r="BE140" s="55">
        <v>18</v>
      </c>
      <c r="BF140" s="55">
        <v>14</v>
      </c>
      <c r="BG140" s="342">
        <v>0</v>
      </c>
      <c r="BH140" s="333">
        <f t="shared" ref="BH140:BH165" si="61">IF(AV140=0," -",BD140/AV140)</f>
        <v>1</v>
      </c>
      <c r="BI140" s="453">
        <f t="shared" ref="BI140:BI165" si="62">IF(AV140=0," -",IF(BH140&gt;100%,100%,BH140))</f>
        <v>1</v>
      </c>
      <c r="BJ140" s="334">
        <f t="shared" ref="BJ140:BJ165" si="63">IF(AX140=0," -",BE140/AX140)</f>
        <v>1.5</v>
      </c>
      <c r="BK140" s="453">
        <f t="shared" ref="BK140:BK165" si="64">IF(AX140=0," -",IF(BJ140&gt;100%,100%,BJ140))</f>
        <v>1</v>
      </c>
      <c r="BL140" s="334">
        <f t="shared" ref="BL140:BL165" si="65">IF(AZ140=0," -",BF140/AZ140)</f>
        <v>1.1666666666666667</v>
      </c>
      <c r="BM140" s="453">
        <f t="shared" ref="BM140:BM165" si="66">IF(AZ140=0," -",IF(BL140&gt;100%,100%,BL140))</f>
        <v>1</v>
      </c>
      <c r="BN140" s="334">
        <f t="shared" ref="BN140:BN165" si="67">IF(BB140=0," -",BG140/BB140)</f>
        <v>0</v>
      </c>
      <c r="BO140" s="453">
        <f t="shared" ref="BO140:BO165" si="68">IF(BB140=0," -",IF(BN140&gt;100%,100%,BN140))</f>
        <v>0</v>
      </c>
      <c r="BP140" s="657">
        <f>+SUM(BD140:BG140)/AU140</f>
        <v>0.91666666666666663</v>
      </c>
      <c r="BQ140" s="652">
        <f t="shared" ref="BQ140:BQ165" si="69">+IF(BP140&gt;100%,100%,BP140)</f>
        <v>0.91666666666666663</v>
      </c>
      <c r="BR140" s="642">
        <f t="shared" ref="BR140:BR165" si="70">+BQ140</f>
        <v>0.91666666666666663</v>
      </c>
      <c r="BS140" s="55">
        <v>0</v>
      </c>
      <c r="BT140" s="60">
        <v>0</v>
      </c>
      <c r="BU140" s="60">
        <v>38400</v>
      </c>
      <c r="BV140" s="125" t="str">
        <f t="shared" si="42"/>
        <v xml:space="preserve"> -</v>
      </c>
      <c r="BW140" s="378">
        <f t="shared" si="43"/>
        <v>1</v>
      </c>
      <c r="BX140" s="55">
        <v>0</v>
      </c>
      <c r="BY140" s="60">
        <v>0</v>
      </c>
      <c r="BZ140" s="60">
        <v>0</v>
      </c>
      <c r="CA140" s="125" t="str">
        <f t="shared" si="44"/>
        <v xml:space="preserve"> -</v>
      </c>
      <c r="CB140" s="378" t="str">
        <f t="shared" si="45"/>
        <v xml:space="preserve"> -</v>
      </c>
      <c r="CC140" s="54">
        <v>55000</v>
      </c>
      <c r="CD140" s="60">
        <v>47650</v>
      </c>
      <c r="CE140" s="60">
        <v>0</v>
      </c>
      <c r="CF140" s="125">
        <f t="shared" si="46"/>
        <v>0.86636363636363634</v>
      </c>
      <c r="CG140" s="378" t="str">
        <f t="shared" si="47"/>
        <v xml:space="preserve"> -</v>
      </c>
      <c r="CH140" s="55">
        <v>50000</v>
      </c>
      <c r="CI140" s="60">
        <v>0</v>
      </c>
      <c r="CJ140" s="60">
        <v>0</v>
      </c>
      <c r="CK140" s="125">
        <f t="shared" si="48"/>
        <v>0</v>
      </c>
      <c r="CL140" s="378" t="str">
        <f t="shared" si="49"/>
        <v xml:space="preserve"> -</v>
      </c>
      <c r="CM140" s="517">
        <f t="shared" si="50"/>
        <v>105000</v>
      </c>
      <c r="CN140" s="518">
        <f t="shared" si="51"/>
        <v>47650</v>
      </c>
      <c r="CO140" s="518">
        <f t="shared" si="52"/>
        <v>38400</v>
      </c>
      <c r="CP140" s="504">
        <f t="shared" si="53"/>
        <v>0.45380952380952383</v>
      </c>
      <c r="CQ140" s="378">
        <f t="shared" si="54"/>
        <v>0.80587618048268628</v>
      </c>
      <c r="CR140" s="591" t="s">
        <v>1528</v>
      </c>
      <c r="CS140" s="99" t="s">
        <v>1395</v>
      </c>
      <c r="CT140" s="102" t="s">
        <v>1965</v>
      </c>
    </row>
    <row r="141" spans="2:98" ht="30" customHeight="1">
      <c r="B141" s="994"/>
      <c r="C141" s="991"/>
      <c r="D141" s="1015"/>
      <c r="E141" s="947"/>
      <c r="F141" s="956"/>
      <c r="G141" s="840"/>
      <c r="H141" s="840"/>
      <c r="I141" s="825"/>
      <c r="J141" s="840"/>
      <c r="K141" s="825"/>
      <c r="L141" s="840"/>
      <c r="M141" s="840"/>
      <c r="N141" s="825"/>
      <c r="O141" s="840"/>
      <c r="P141" s="840"/>
      <c r="Q141" s="825"/>
      <c r="R141" s="840"/>
      <c r="S141" s="840"/>
      <c r="T141" s="825"/>
      <c r="U141" s="971"/>
      <c r="V141" s="853"/>
      <c r="W141" s="825"/>
      <c r="X141" s="840"/>
      <c r="Y141" s="825"/>
      <c r="Z141" s="840"/>
      <c r="AA141" s="825"/>
      <c r="AB141" s="1023"/>
      <c r="AC141" s="1026"/>
      <c r="AD141" s="1020"/>
      <c r="AE141" s="790"/>
      <c r="AF141" s="798"/>
      <c r="AG141" s="790"/>
      <c r="AH141" s="798"/>
      <c r="AI141" s="790"/>
      <c r="AJ141" s="798"/>
      <c r="AK141" s="790"/>
      <c r="AL141" s="798"/>
      <c r="AM141" s="790"/>
      <c r="AN141" s="798"/>
      <c r="AO141" s="950"/>
      <c r="AP141" s="939"/>
      <c r="AQ141" s="448" t="s">
        <v>383</v>
      </c>
      <c r="AR141" s="449" t="s">
        <v>1217</v>
      </c>
      <c r="AS141" s="27" t="s">
        <v>1540</v>
      </c>
      <c r="AT141" s="40">
        <v>0</v>
      </c>
      <c r="AU141" s="60">
        <v>1</v>
      </c>
      <c r="AV141" s="60">
        <v>0</v>
      </c>
      <c r="AW141" s="413">
        <f t="shared" ref="AW141:AW165" si="71">+AV141/AU141</f>
        <v>0</v>
      </c>
      <c r="AX141" s="60">
        <v>1</v>
      </c>
      <c r="AY141" s="413">
        <v>0.33</v>
      </c>
      <c r="AZ141" s="60">
        <v>1</v>
      </c>
      <c r="BA141" s="415">
        <v>0.33</v>
      </c>
      <c r="BB141" s="47">
        <v>1</v>
      </c>
      <c r="BC141" s="415">
        <v>0.34</v>
      </c>
      <c r="BD141" s="54">
        <v>0</v>
      </c>
      <c r="BE141" s="55">
        <v>1</v>
      </c>
      <c r="BF141" s="55">
        <v>1</v>
      </c>
      <c r="BG141" s="342">
        <v>0</v>
      </c>
      <c r="BH141" s="333" t="str">
        <f t="shared" si="61"/>
        <v xml:space="preserve"> -</v>
      </c>
      <c r="BI141" s="453" t="str">
        <f t="shared" si="62"/>
        <v xml:space="preserve"> -</v>
      </c>
      <c r="BJ141" s="334">
        <f t="shared" si="63"/>
        <v>1</v>
      </c>
      <c r="BK141" s="453">
        <f t="shared" si="64"/>
        <v>1</v>
      </c>
      <c r="BL141" s="334">
        <f t="shared" si="65"/>
        <v>1</v>
      </c>
      <c r="BM141" s="453">
        <f t="shared" si="66"/>
        <v>1</v>
      </c>
      <c r="BN141" s="334">
        <f t="shared" si="67"/>
        <v>0</v>
      </c>
      <c r="BO141" s="453">
        <f t="shared" si="68"/>
        <v>0</v>
      </c>
      <c r="BP141" s="657">
        <f>+AVERAGE(BE141:BG141)/AU141</f>
        <v>0.66666666666666663</v>
      </c>
      <c r="BQ141" s="652">
        <f t="shared" si="69"/>
        <v>0.66666666666666663</v>
      </c>
      <c r="BR141" s="642">
        <f t="shared" si="70"/>
        <v>0.66666666666666663</v>
      </c>
      <c r="BS141" s="55">
        <v>0</v>
      </c>
      <c r="BT141" s="60">
        <v>0</v>
      </c>
      <c r="BU141" s="60">
        <v>0</v>
      </c>
      <c r="BV141" s="125" t="str">
        <f t="shared" ref="BV141:BV165" si="72">IF(BS141=0," -",BT141/BS141)</f>
        <v xml:space="preserve"> -</v>
      </c>
      <c r="BW141" s="378" t="str">
        <f t="shared" ref="BW141:BW165" si="73">IF(BU141=0," -",IF(BT141=0,100%,BU141/BT141))</f>
        <v xml:space="preserve"> -</v>
      </c>
      <c r="BX141" s="55">
        <v>17600</v>
      </c>
      <c r="BY141" s="60">
        <v>17600</v>
      </c>
      <c r="BZ141" s="60">
        <v>0</v>
      </c>
      <c r="CA141" s="125">
        <f t="shared" ref="CA141:CA165" si="74">IF(BX141=0," -",BY141/BX141)</f>
        <v>1</v>
      </c>
      <c r="CB141" s="378" t="str">
        <f t="shared" ref="CB141:CB165" si="75">IF(BZ141=0," -",IF(BY141=0,100%,BZ141/BY141))</f>
        <v xml:space="preserve"> -</v>
      </c>
      <c r="CC141" s="54">
        <v>19500</v>
      </c>
      <c r="CD141" s="60">
        <v>18609</v>
      </c>
      <c r="CE141" s="60">
        <v>0</v>
      </c>
      <c r="CF141" s="125">
        <f t="shared" ref="CF141:CF165" si="76">IF(CC141=0," -",CD141/CC141)</f>
        <v>0.9543076923076923</v>
      </c>
      <c r="CG141" s="378" t="str">
        <f t="shared" ref="CG141:CG165" si="77">IF(CE141=0," -",IF(CD141=0,100%,CE141/CD141))</f>
        <v xml:space="preserve"> -</v>
      </c>
      <c r="CH141" s="55">
        <v>0</v>
      </c>
      <c r="CI141" s="60">
        <v>0</v>
      </c>
      <c r="CJ141" s="60">
        <v>0</v>
      </c>
      <c r="CK141" s="125" t="str">
        <f t="shared" ref="CK141:CK165" si="78">IF(CH141=0," -",CI141/CH141)</f>
        <v xml:space="preserve"> -</v>
      </c>
      <c r="CL141" s="378" t="str">
        <f t="shared" ref="CL141:CL165" si="79">IF(CJ141=0," -",IF(CI141=0,100%,CJ141/CI141))</f>
        <v xml:space="preserve"> -</v>
      </c>
      <c r="CM141" s="517">
        <f t="shared" ref="CM141:CM165" si="80">+BS141+BX141+CC141+CH141</f>
        <v>37100</v>
      </c>
      <c r="CN141" s="518">
        <f t="shared" ref="CN141:CN165" si="81">+BT141+BY141+CD141+CI141</f>
        <v>36209</v>
      </c>
      <c r="CO141" s="518">
        <f t="shared" ref="CO141:CO165" si="82">+BU141+BZ141+CE141+CJ141</f>
        <v>0</v>
      </c>
      <c r="CP141" s="504">
        <f t="shared" ref="CP141:CP165" si="83">IF(CM141=0," -",CN141/CM141)</f>
        <v>0.9759838274932614</v>
      </c>
      <c r="CQ141" s="378" t="str">
        <f t="shared" ref="CQ141:CQ165" si="84">IF(CO141=0," -",IF(CN141=0,100%,CO141/CN141))</f>
        <v xml:space="preserve"> -</v>
      </c>
      <c r="CR141" s="591" t="s">
        <v>1528</v>
      </c>
      <c r="CS141" s="99" t="s">
        <v>1395</v>
      </c>
      <c r="CT141" s="102" t="s">
        <v>1965</v>
      </c>
    </row>
    <row r="142" spans="2:98" ht="30" customHeight="1">
      <c r="B142" s="994"/>
      <c r="C142" s="991"/>
      <c r="D142" s="1015"/>
      <c r="E142" s="947"/>
      <c r="F142" s="956"/>
      <c r="G142" s="840"/>
      <c r="H142" s="840"/>
      <c r="I142" s="825"/>
      <c r="J142" s="840"/>
      <c r="K142" s="825"/>
      <c r="L142" s="840"/>
      <c r="M142" s="840"/>
      <c r="N142" s="825"/>
      <c r="O142" s="840"/>
      <c r="P142" s="840"/>
      <c r="Q142" s="825"/>
      <c r="R142" s="840"/>
      <c r="S142" s="840"/>
      <c r="T142" s="825"/>
      <c r="U142" s="971"/>
      <c r="V142" s="853"/>
      <c r="W142" s="825"/>
      <c r="X142" s="840"/>
      <c r="Y142" s="825"/>
      <c r="Z142" s="840"/>
      <c r="AA142" s="825"/>
      <c r="AB142" s="1023"/>
      <c r="AC142" s="1026"/>
      <c r="AD142" s="1020"/>
      <c r="AE142" s="790"/>
      <c r="AF142" s="798"/>
      <c r="AG142" s="790"/>
      <c r="AH142" s="798"/>
      <c r="AI142" s="790"/>
      <c r="AJ142" s="798"/>
      <c r="AK142" s="790"/>
      <c r="AL142" s="798"/>
      <c r="AM142" s="790"/>
      <c r="AN142" s="798"/>
      <c r="AO142" s="950"/>
      <c r="AP142" s="939"/>
      <c r="AQ142" s="230" t="s">
        <v>384</v>
      </c>
      <c r="AR142" s="240" t="s">
        <v>1217</v>
      </c>
      <c r="AS142" s="27" t="s">
        <v>1541</v>
      </c>
      <c r="AT142" s="40">
        <v>1</v>
      </c>
      <c r="AU142" s="60">
        <v>1</v>
      </c>
      <c r="AV142" s="60">
        <v>1</v>
      </c>
      <c r="AW142" s="413">
        <v>0.25</v>
      </c>
      <c r="AX142" s="60">
        <v>1</v>
      </c>
      <c r="AY142" s="413">
        <v>0.25</v>
      </c>
      <c r="AZ142" s="60">
        <v>1</v>
      </c>
      <c r="BA142" s="415">
        <v>0.25</v>
      </c>
      <c r="BB142" s="47">
        <v>1</v>
      </c>
      <c r="BC142" s="415">
        <v>0.25</v>
      </c>
      <c r="BD142" s="54">
        <v>1</v>
      </c>
      <c r="BE142" s="55">
        <v>1</v>
      </c>
      <c r="BF142" s="55">
        <v>1</v>
      </c>
      <c r="BG142" s="342">
        <v>0</v>
      </c>
      <c r="BH142" s="333">
        <f t="shared" si="61"/>
        <v>1</v>
      </c>
      <c r="BI142" s="453">
        <f t="shared" si="62"/>
        <v>1</v>
      </c>
      <c r="BJ142" s="334">
        <f t="shared" si="63"/>
        <v>1</v>
      </c>
      <c r="BK142" s="453">
        <f t="shared" si="64"/>
        <v>1</v>
      </c>
      <c r="BL142" s="334">
        <f t="shared" si="65"/>
        <v>1</v>
      </c>
      <c r="BM142" s="453">
        <f t="shared" si="66"/>
        <v>1</v>
      </c>
      <c r="BN142" s="334">
        <f t="shared" si="67"/>
        <v>0</v>
      </c>
      <c r="BO142" s="453">
        <f t="shared" si="68"/>
        <v>0</v>
      </c>
      <c r="BP142" s="657">
        <f t="shared" ref="BP142:BP161" si="85">+AVERAGE(BD142:BG142)/AU142</f>
        <v>0.75</v>
      </c>
      <c r="BQ142" s="652">
        <f t="shared" si="69"/>
        <v>0.75</v>
      </c>
      <c r="BR142" s="642">
        <f t="shared" si="70"/>
        <v>0.75</v>
      </c>
      <c r="BS142" s="55">
        <v>0</v>
      </c>
      <c r="BT142" s="60">
        <v>0</v>
      </c>
      <c r="BU142" s="60">
        <v>0</v>
      </c>
      <c r="BV142" s="125" t="str">
        <f t="shared" si="72"/>
        <v xml:space="preserve"> -</v>
      </c>
      <c r="BW142" s="378" t="str">
        <f t="shared" si="73"/>
        <v xml:space="preserve"> -</v>
      </c>
      <c r="BX142" s="55">
        <v>0</v>
      </c>
      <c r="BY142" s="60">
        <v>0</v>
      </c>
      <c r="BZ142" s="60">
        <v>0</v>
      </c>
      <c r="CA142" s="125" t="str">
        <f t="shared" si="74"/>
        <v xml:space="preserve"> -</v>
      </c>
      <c r="CB142" s="378" t="str">
        <f t="shared" si="75"/>
        <v xml:space="preserve"> -</v>
      </c>
      <c r="CC142" s="54">
        <v>0</v>
      </c>
      <c r="CD142" s="60">
        <v>0</v>
      </c>
      <c r="CE142" s="60">
        <v>0</v>
      </c>
      <c r="CF142" s="125" t="str">
        <f t="shared" si="76"/>
        <v xml:space="preserve"> -</v>
      </c>
      <c r="CG142" s="378" t="str">
        <f t="shared" si="77"/>
        <v xml:space="preserve"> -</v>
      </c>
      <c r="CH142" s="55">
        <v>0</v>
      </c>
      <c r="CI142" s="60">
        <v>0</v>
      </c>
      <c r="CJ142" s="60">
        <v>0</v>
      </c>
      <c r="CK142" s="125" t="str">
        <f t="shared" si="78"/>
        <v xml:space="preserve"> -</v>
      </c>
      <c r="CL142" s="378" t="str">
        <f t="shared" si="79"/>
        <v xml:space="preserve"> -</v>
      </c>
      <c r="CM142" s="517">
        <f t="shared" si="80"/>
        <v>0</v>
      </c>
      <c r="CN142" s="518">
        <f t="shared" si="81"/>
        <v>0</v>
      </c>
      <c r="CO142" s="518">
        <f t="shared" si="82"/>
        <v>0</v>
      </c>
      <c r="CP142" s="504" t="str">
        <f t="shared" si="83"/>
        <v xml:space="preserve"> -</v>
      </c>
      <c r="CQ142" s="378" t="str">
        <f t="shared" si="84"/>
        <v xml:space="preserve"> -</v>
      </c>
      <c r="CR142" s="591" t="s">
        <v>1528</v>
      </c>
      <c r="CS142" s="99" t="s">
        <v>1395</v>
      </c>
      <c r="CT142" s="102" t="s">
        <v>1965</v>
      </c>
    </row>
    <row r="143" spans="2:98" ht="45.75" customHeight="1">
      <c r="B143" s="994"/>
      <c r="C143" s="991"/>
      <c r="D143" s="1015"/>
      <c r="E143" s="947"/>
      <c r="F143" s="956"/>
      <c r="G143" s="840"/>
      <c r="H143" s="840"/>
      <c r="I143" s="825"/>
      <c r="J143" s="840"/>
      <c r="K143" s="825"/>
      <c r="L143" s="840"/>
      <c r="M143" s="840"/>
      <c r="N143" s="825"/>
      <c r="O143" s="840"/>
      <c r="P143" s="840"/>
      <c r="Q143" s="825"/>
      <c r="R143" s="840"/>
      <c r="S143" s="840"/>
      <c r="T143" s="825"/>
      <c r="U143" s="971"/>
      <c r="V143" s="853"/>
      <c r="W143" s="825"/>
      <c r="X143" s="840"/>
      <c r="Y143" s="825"/>
      <c r="Z143" s="840"/>
      <c r="AA143" s="825"/>
      <c r="AB143" s="1023"/>
      <c r="AC143" s="1026"/>
      <c r="AD143" s="1020"/>
      <c r="AE143" s="790"/>
      <c r="AF143" s="798"/>
      <c r="AG143" s="790"/>
      <c r="AH143" s="798"/>
      <c r="AI143" s="790"/>
      <c r="AJ143" s="798"/>
      <c r="AK143" s="790"/>
      <c r="AL143" s="798"/>
      <c r="AM143" s="790"/>
      <c r="AN143" s="798"/>
      <c r="AO143" s="950"/>
      <c r="AP143" s="939"/>
      <c r="AQ143" s="27" t="s">
        <v>385</v>
      </c>
      <c r="AR143" s="133">
        <v>2210708</v>
      </c>
      <c r="AS143" s="27" t="s">
        <v>1542</v>
      </c>
      <c r="AT143" s="40">
        <v>0</v>
      </c>
      <c r="AU143" s="60">
        <v>1</v>
      </c>
      <c r="AV143" s="60">
        <v>0</v>
      </c>
      <c r="AW143" s="413">
        <f t="shared" si="71"/>
        <v>0</v>
      </c>
      <c r="AX143" s="60">
        <v>1</v>
      </c>
      <c r="AY143" s="413">
        <f t="shared" ref="AY143:AY165" si="86">+AX143/AU143</f>
        <v>1</v>
      </c>
      <c r="AZ143" s="60">
        <v>0</v>
      </c>
      <c r="BA143" s="415">
        <f t="shared" ref="BA143:BA165" si="87">+AZ143/AU143</f>
        <v>0</v>
      </c>
      <c r="BB143" s="47">
        <v>0</v>
      </c>
      <c r="BC143" s="415">
        <f t="shared" ref="BC143:BC165" si="88">+BB143/AU143</f>
        <v>0</v>
      </c>
      <c r="BD143" s="54">
        <v>0</v>
      </c>
      <c r="BE143" s="55">
        <v>0</v>
      </c>
      <c r="BF143" s="55">
        <v>1</v>
      </c>
      <c r="BG143" s="342">
        <v>0</v>
      </c>
      <c r="BH143" s="333" t="str">
        <f t="shared" si="61"/>
        <v xml:space="preserve"> -</v>
      </c>
      <c r="BI143" s="453" t="str">
        <f t="shared" si="62"/>
        <v xml:space="preserve"> -</v>
      </c>
      <c r="BJ143" s="334">
        <f t="shared" si="63"/>
        <v>0</v>
      </c>
      <c r="BK143" s="453">
        <f t="shared" si="64"/>
        <v>0</v>
      </c>
      <c r="BL143" s="334" t="str">
        <f t="shared" si="65"/>
        <v xml:space="preserve"> -</v>
      </c>
      <c r="BM143" s="453" t="str">
        <f t="shared" si="66"/>
        <v xml:space="preserve"> -</v>
      </c>
      <c r="BN143" s="334" t="str">
        <f t="shared" si="67"/>
        <v xml:space="preserve"> -</v>
      </c>
      <c r="BO143" s="453" t="str">
        <f t="shared" si="68"/>
        <v xml:space="preserve"> -</v>
      </c>
      <c r="BP143" s="657">
        <f>+SUM(BD143:BG143)/AU143</f>
        <v>1</v>
      </c>
      <c r="BQ143" s="652">
        <f t="shared" si="69"/>
        <v>1</v>
      </c>
      <c r="BR143" s="642">
        <f t="shared" si="70"/>
        <v>1</v>
      </c>
      <c r="BS143" s="55">
        <v>0</v>
      </c>
      <c r="BT143" s="60">
        <v>0</v>
      </c>
      <c r="BU143" s="60">
        <v>0</v>
      </c>
      <c r="BV143" s="125" t="str">
        <f t="shared" si="72"/>
        <v xml:space="preserve"> -</v>
      </c>
      <c r="BW143" s="378" t="str">
        <f t="shared" si="73"/>
        <v xml:space="preserve"> -</v>
      </c>
      <c r="BX143" s="55">
        <v>0</v>
      </c>
      <c r="BY143" s="60">
        <v>0</v>
      </c>
      <c r="BZ143" s="60">
        <v>0</v>
      </c>
      <c r="CA143" s="125" t="str">
        <f t="shared" si="74"/>
        <v xml:space="preserve"> -</v>
      </c>
      <c r="CB143" s="378" t="str">
        <f t="shared" si="75"/>
        <v xml:space="preserve"> -</v>
      </c>
      <c r="CC143" s="54">
        <v>0</v>
      </c>
      <c r="CD143" s="60">
        <v>0</v>
      </c>
      <c r="CE143" s="60">
        <v>0</v>
      </c>
      <c r="CF143" s="125" t="str">
        <f t="shared" si="76"/>
        <v xml:space="preserve"> -</v>
      </c>
      <c r="CG143" s="378" t="str">
        <f t="shared" si="77"/>
        <v xml:space="preserve"> -</v>
      </c>
      <c r="CH143" s="55">
        <v>0</v>
      </c>
      <c r="CI143" s="60">
        <v>0</v>
      </c>
      <c r="CJ143" s="60">
        <v>0</v>
      </c>
      <c r="CK143" s="125" t="str">
        <f t="shared" si="78"/>
        <v xml:space="preserve"> -</v>
      </c>
      <c r="CL143" s="378" t="str">
        <f t="shared" si="79"/>
        <v xml:space="preserve"> -</v>
      </c>
      <c r="CM143" s="517">
        <f t="shared" si="80"/>
        <v>0</v>
      </c>
      <c r="CN143" s="518">
        <f t="shared" si="81"/>
        <v>0</v>
      </c>
      <c r="CO143" s="518">
        <f t="shared" si="82"/>
        <v>0</v>
      </c>
      <c r="CP143" s="504" t="str">
        <f t="shared" si="83"/>
        <v xml:space="preserve"> -</v>
      </c>
      <c r="CQ143" s="378" t="str">
        <f t="shared" si="84"/>
        <v xml:space="preserve"> -</v>
      </c>
      <c r="CR143" s="591" t="s">
        <v>1528</v>
      </c>
      <c r="CS143" s="99" t="s">
        <v>1395</v>
      </c>
      <c r="CT143" s="102" t="s">
        <v>1965</v>
      </c>
    </row>
    <row r="144" spans="2:98" ht="45.75" customHeight="1" thickBot="1">
      <c r="B144" s="994"/>
      <c r="C144" s="991"/>
      <c r="D144" s="1015"/>
      <c r="E144" s="947"/>
      <c r="F144" s="956"/>
      <c r="G144" s="840"/>
      <c r="H144" s="840"/>
      <c r="I144" s="825"/>
      <c r="J144" s="840"/>
      <c r="K144" s="825"/>
      <c r="L144" s="840"/>
      <c r="M144" s="840"/>
      <c r="N144" s="825"/>
      <c r="O144" s="840"/>
      <c r="P144" s="840"/>
      <c r="Q144" s="825"/>
      <c r="R144" s="840"/>
      <c r="S144" s="840"/>
      <c r="T144" s="825"/>
      <c r="U144" s="971"/>
      <c r="V144" s="853"/>
      <c r="W144" s="825"/>
      <c r="X144" s="840"/>
      <c r="Y144" s="825"/>
      <c r="Z144" s="840"/>
      <c r="AA144" s="825"/>
      <c r="AB144" s="1023"/>
      <c r="AC144" s="1026"/>
      <c r="AD144" s="1020"/>
      <c r="AE144" s="790"/>
      <c r="AF144" s="798"/>
      <c r="AG144" s="790"/>
      <c r="AH144" s="798"/>
      <c r="AI144" s="790"/>
      <c r="AJ144" s="798"/>
      <c r="AK144" s="790"/>
      <c r="AL144" s="798"/>
      <c r="AM144" s="790"/>
      <c r="AN144" s="798"/>
      <c r="AO144" s="951"/>
      <c r="AP144" s="940"/>
      <c r="AQ144" s="121" t="s">
        <v>386</v>
      </c>
      <c r="AR144" s="367" t="s">
        <v>1217</v>
      </c>
      <c r="AS144" s="121" t="s">
        <v>1543</v>
      </c>
      <c r="AT144" s="44">
        <v>12643</v>
      </c>
      <c r="AU144" s="105">
        <v>60000</v>
      </c>
      <c r="AV144" s="105">
        <v>0</v>
      </c>
      <c r="AW144" s="416">
        <f t="shared" si="71"/>
        <v>0</v>
      </c>
      <c r="AX144" s="105">
        <v>20000</v>
      </c>
      <c r="AY144" s="416">
        <f t="shared" si="86"/>
        <v>0.33333333333333331</v>
      </c>
      <c r="AZ144" s="105">
        <v>20000</v>
      </c>
      <c r="BA144" s="417">
        <f t="shared" si="87"/>
        <v>0.33333333333333331</v>
      </c>
      <c r="BB144" s="50">
        <v>20000</v>
      </c>
      <c r="BC144" s="417">
        <f t="shared" si="88"/>
        <v>0.33333333333333331</v>
      </c>
      <c r="BD144" s="62">
        <v>0</v>
      </c>
      <c r="BE144" s="63">
        <v>20000</v>
      </c>
      <c r="BF144" s="63">
        <v>14041</v>
      </c>
      <c r="BG144" s="344">
        <v>0</v>
      </c>
      <c r="BH144" s="455" t="str">
        <f t="shared" si="61"/>
        <v xml:space="preserve"> -</v>
      </c>
      <c r="BI144" s="456" t="str">
        <f t="shared" si="62"/>
        <v xml:space="preserve"> -</v>
      </c>
      <c r="BJ144" s="365">
        <f t="shared" si="63"/>
        <v>1</v>
      </c>
      <c r="BK144" s="456">
        <f t="shared" si="64"/>
        <v>1</v>
      </c>
      <c r="BL144" s="365">
        <f t="shared" si="65"/>
        <v>0.70204999999999995</v>
      </c>
      <c r="BM144" s="456">
        <f t="shared" si="66"/>
        <v>0.70204999999999995</v>
      </c>
      <c r="BN144" s="365">
        <f t="shared" si="67"/>
        <v>0</v>
      </c>
      <c r="BO144" s="456">
        <f t="shared" si="68"/>
        <v>0</v>
      </c>
      <c r="BP144" s="660">
        <f>+SUM(BD144:BG144)/AU144</f>
        <v>0.56735000000000002</v>
      </c>
      <c r="BQ144" s="655">
        <f t="shared" si="69"/>
        <v>0.56735000000000002</v>
      </c>
      <c r="BR144" s="645">
        <f t="shared" si="70"/>
        <v>0.56735000000000002</v>
      </c>
      <c r="BS144" s="63">
        <v>0</v>
      </c>
      <c r="BT144" s="92">
        <v>0</v>
      </c>
      <c r="BU144" s="92">
        <v>0</v>
      </c>
      <c r="BV144" s="125" t="str">
        <f t="shared" si="72"/>
        <v xml:space="preserve"> -</v>
      </c>
      <c r="BW144" s="378" t="str">
        <f t="shared" si="73"/>
        <v xml:space="preserve"> -</v>
      </c>
      <c r="BX144" s="63">
        <v>60000</v>
      </c>
      <c r="BY144" s="92">
        <v>60000</v>
      </c>
      <c r="BZ144" s="92">
        <v>0</v>
      </c>
      <c r="CA144" s="125">
        <f t="shared" si="74"/>
        <v>1</v>
      </c>
      <c r="CB144" s="378" t="str">
        <f t="shared" si="75"/>
        <v xml:space="preserve"> -</v>
      </c>
      <c r="CC144" s="62">
        <v>71750</v>
      </c>
      <c r="CD144" s="92">
        <v>71749</v>
      </c>
      <c r="CE144" s="92">
        <v>30750</v>
      </c>
      <c r="CF144" s="125">
        <f t="shared" si="76"/>
        <v>0.99998606271777002</v>
      </c>
      <c r="CG144" s="378">
        <f t="shared" si="77"/>
        <v>0.42857740177563453</v>
      </c>
      <c r="CH144" s="63">
        <v>0</v>
      </c>
      <c r="CI144" s="92">
        <v>0</v>
      </c>
      <c r="CJ144" s="92">
        <v>0</v>
      </c>
      <c r="CK144" s="125" t="str">
        <f t="shared" si="78"/>
        <v xml:space="preserve"> -</v>
      </c>
      <c r="CL144" s="378" t="str">
        <f t="shared" si="79"/>
        <v xml:space="preserve"> -</v>
      </c>
      <c r="CM144" s="517">
        <f t="shared" si="80"/>
        <v>131750</v>
      </c>
      <c r="CN144" s="518">
        <f t="shared" si="81"/>
        <v>131749</v>
      </c>
      <c r="CO144" s="518">
        <f t="shared" si="82"/>
        <v>30750</v>
      </c>
      <c r="CP144" s="504">
        <f t="shared" si="83"/>
        <v>0.99999240986717264</v>
      </c>
      <c r="CQ144" s="378">
        <f t="shared" si="84"/>
        <v>0.23339835596475114</v>
      </c>
      <c r="CR144" s="593" t="s">
        <v>1528</v>
      </c>
      <c r="CS144" s="100" t="s">
        <v>1395</v>
      </c>
      <c r="CT144" s="103" t="s">
        <v>1965</v>
      </c>
    </row>
    <row r="145" spans="2:98" ht="30" customHeight="1">
      <c r="B145" s="994"/>
      <c r="C145" s="991"/>
      <c r="D145" s="1015"/>
      <c r="E145" s="947"/>
      <c r="F145" s="956"/>
      <c r="G145" s="840"/>
      <c r="H145" s="840"/>
      <c r="I145" s="825"/>
      <c r="J145" s="840"/>
      <c r="K145" s="825"/>
      <c r="L145" s="840"/>
      <c r="M145" s="840"/>
      <c r="N145" s="825"/>
      <c r="O145" s="840"/>
      <c r="P145" s="840"/>
      <c r="Q145" s="825"/>
      <c r="R145" s="840"/>
      <c r="S145" s="840"/>
      <c r="T145" s="825"/>
      <c r="U145" s="971"/>
      <c r="V145" s="853"/>
      <c r="W145" s="825"/>
      <c r="X145" s="840"/>
      <c r="Y145" s="825"/>
      <c r="Z145" s="840"/>
      <c r="AA145" s="825"/>
      <c r="AB145" s="1023"/>
      <c r="AC145" s="1026"/>
      <c r="AD145" s="1020"/>
      <c r="AE145" s="790"/>
      <c r="AF145" s="798"/>
      <c r="AG145" s="790"/>
      <c r="AH145" s="798"/>
      <c r="AI145" s="790"/>
      <c r="AJ145" s="798"/>
      <c r="AK145" s="790"/>
      <c r="AL145" s="798"/>
      <c r="AM145" s="790"/>
      <c r="AN145" s="798"/>
      <c r="AO145" s="952">
        <f>+RESUMEN!J59</f>
        <v>0.65166666666666673</v>
      </c>
      <c r="AP145" s="941" t="s">
        <v>407</v>
      </c>
      <c r="AQ145" s="120" t="s">
        <v>387</v>
      </c>
      <c r="AR145" s="373">
        <v>2210708</v>
      </c>
      <c r="AS145" s="120" t="s">
        <v>1544</v>
      </c>
      <c r="AT145" s="39">
        <v>0</v>
      </c>
      <c r="AU145" s="90">
        <v>4</v>
      </c>
      <c r="AV145" s="90">
        <v>1</v>
      </c>
      <c r="AW145" s="412">
        <f t="shared" si="71"/>
        <v>0.25</v>
      </c>
      <c r="AX145" s="90">
        <v>1</v>
      </c>
      <c r="AY145" s="412">
        <f t="shared" si="86"/>
        <v>0.25</v>
      </c>
      <c r="AZ145" s="90">
        <v>1</v>
      </c>
      <c r="BA145" s="414">
        <f t="shared" si="87"/>
        <v>0.25</v>
      </c>
      <c r="BB145" s="46">
        <v>1</v>
      </c>
      <c r="BC145" s="421">
        <f t="shared" si="88"/>
        <v>0.25</v>
      </c>
      <c r="BD145" s="52">
        <v>1</v>
      </c>
      <c r="BE145" s="53">
        <v>1</v>
      </c>
      <c r="BF145" s="53">
        <v>2</v>
      </c>
      <c r="BG145" s="341">
        <v>0</v>
      </c>
      <c r="BH145" s="329">
        <f t="shared" si="61"/>
        <v>1</v>
      </c>
      <c r="BI145" s="452">
        <f t="shared" si="62"/>
        <v>1</v>
      </c>
      <c r="BJ145" s="330">
        <f t="shared" si="63"/>
        <v>1</v>
      </c>
      <c r="BK145" s="452">
        <f t="shared" si="64"/>
        <v>1</v>
      </c>
      <c r="BL145" s="330">
        <f t="shared" si="65"/>
        <v>2</v>
      </c>
      <c r="BM145" s="452">
        <f t="shared" si="66"/>
        <v>1</v>
      </c>
      <c r="BN145" s="330">
        <f t="shared" si="67"/>
        <v>0</v>
      </c>
      <c r="BO145" s="452">
        <f t="shared" si="68"/>
        <v>0</v>
      </c>
      <c r="BP145" s="656">
        <f>+SUM(BD145:BG145)/AU145</f>
        <v>1</v>
      </c>
      <c r="BQ145" s="651">
        <f t="shared" si="69"/>
        <v>1</v>
      </c>
      <c r="BR145" s="641">
        <f t="shared" si="70"/>
        <v>1</v>
      </c>
      <c r="BS145" s="52">
        <v>0</v>
      </c>
      <c r="BT145" s="90">
        <v>0</v>
      </c>
      <c r="BU145" s="90">
        <v>8000</v>
      </c>
      <c r="BV145" s="146" t="str">
        <f t="shared" si="72"/>
        <v xml:space="preserve"> -</v>
      </c>
      <c r="BW145" s="384">
        <f t="shared" si="73"/>
        <v>1</v>
      </c>
      <c r="BX145" s="53">
        <v>0</v>
      </c>
      <c r="BY145" s="90">
        <v>0</v>
      </c>
      <c r="BZ145" s="90">
        <v>0</v>
      </c>
      <c r="CA145" s="146" t="str">
        <f t="shared" si="74"/>
        <v xml:space="preserve"> -</v>
      </c>
      <c r="CB145" s="384" t="str">
        <f t="shared" si="75"/>
        <v xml:space="preserve"> -</v>
      </c>
      <c r="CC145" s="52">
        <v>0</v>
      </c>
      <c r="CD145" s="90">
        <v>0</v>
      </c>
      <c r="CE145" s="90">
        <v>0</v>
      </c>
      <c r="CF145" s="146" t="str">
        <f t="shared" si="76"/>
        <v xml:space="preserve"> -</v>
      </c>
      <c r="CG145" s="384" t="str">
        <f t="shared" si="77"/>
        <v xml:space="preserve"> -</v>
      </c>
      <c r="CH145" s="53">
        <v>32760</v>
      </c>
      <c r="CI145" s="90">
        <v>0</v>
      </c>
      <c r="CJ145" s="90">
        <v>0</v>
      </c>
      <c r="CK145" s="146">
        <f t="shared" si="78"/>
        <v>0</v>
      </c>
      <c r="CL145" s="384" t="str">
        <f t="shared" si="79"/>
        <v xml:space="preserve"> -</v>
      </c>
      <c r="CM145" s="521">
        <f t="shared" si="80"/>
        <v>32760</v>
      </c>
      <c r="CN145" s="522">
        <f t="shared" si="81"/>
        <v>0</v>
      </c>
      <c r="CO145" s="522">
        <f t="shared" si="82"/>
        <v>8000</v>
      </c>
      <c r="CP145" s="503">
        <f t="shared" si="83"/>
        <v>0</v>
      </c>
      <c r="CQ145" s="384">
        <f t="shared" si="84"/>
        <v>1</v>
      </c>
      <c r="CR145" s="594" t="s">
        <v>1528</v>
      </c>
      <c r="CS145" s="108" t="s">
        <v>1395</v>
      </c>
      <c r="CT145" s="75" t="s">
        <v>1965</v>
      </c>
    </row>
    <row r="146" spans="2:98" ht="30" customHeight="1">
      <c r="B146" s="994"/>
      <c r="C146" s="991"/>
      <c r="D146" s="1015"/>
      <c r="E146" s="947"/>
      <c r="F146" s="956"/>
      <c r="G146" s="840"/>
      <c r="H146" s="840"/>
      <c r="I146" s="825"/>
      <c r="J146" s="840"/>
      <c r="K146" s="825"/>
      <c r="L146" s="840"/>
      <c r="M146" s="840"/>
      <c r="N146" s="825"/>
      <c r="O146" s="840"/>
      <c r="P146" s="840"/>
      <c r="Q146" s="825"/>
      <c r="R146" s="840"/>
      <c r="S146" s="840"/>
      <c r="T146" s="825"/>
      <c r="U146" s="971"/>
      <c r="V146" s="853"/>
      <c r="W146" s="825"/>
      <c r="X146" s="840"/>
      <c r="Y146" s="825"/>
      <c r="Z146" s="840"/>
      <c r="AA146" s="825"/>
      <c r="AB146" s="1023"/>
      <c r="AC146" s="1026"/>
      <c r="AD146" s="1020"/>
      <c r="AE146" s="790"/>
      <c r="AF146" s="798"/>
      <c r="AG146" s="790"/>
      <c r="AH146" s="798"/>
      <c r="AI146" s="790"/>
      <c r="AJ146" s="798"/>
      <c r="AK146" s="790"/>
      <c r="AL146" s="798"/>
      <c r="AM146" s="790"/>
      <c r="AN146" s="798"/>
      <c r="AO146" s="950"/>
      <c r="AP146" s="939"/>
      <c r="AQ146" s="119" t="s">
        <v>388</v>
      </c>
      <c r="AR146" s="366">
        <v>2210708</v>
      </c>
      <c r="AS146" s="119" t="s">
        <v>1545</v>
      </c>
      <c r="AT146" s="40">
        <v>0</v>
      </c>
      <c r="AU146" s="60">
        <v>6</v>
      </c>
      <c r="AV146" s="60">
        <v>1</v>
      </c>
      <c r="AW146" s="413">
        <f t="shared" si="71"/>
        <v>0.16666666666666666</v>
      </c>
      <c r="AX146" s="60">
        <v>2</v>
      </c>
      <c r="AY146" s="413">
        <f t="shared" si="86"/>
        <v>0.33333333333333331</v>
      </c>
      <c r="AZ146" s="60">
        <v>2</v>
      </c>
      <c r="BA146" s="415">
        <f t="shared" si="87"/>
        <v>0.33333333333333331</v>
      </c>
      <c r="BB146" s="47">
        <v>1</v>
      </c>
      <c r="BC146" s="422">
        <f t="shared" si="88"/>
        <v>0.16666666666666666</v>
      </c>
      <c r="BD146" s="54">
        <v>1</v>
      </c>
      <c r="BE146" s="55">
        <v>1</v>
      </c>
      <c r="BF146" s="55">
        <v>1</v>
      </c>
      <c r="BG146" s="342">
        <v>0</v>
      </c>
      <c r="BH146" s="333">
        <f t="shared" si="61"/>
        <v>1</v>
      </c>
      <c r="BI146" s="453">
        <f t="shared" si="62"/>
        <v>1</v>
      </c>
      <c r="BJ146" s="334">
        <f t="shared" si="63"/>
        <v>0.5</v>
      </c>
      <c r="BK146" s="453">
        <f t="shared" si="64"/>
        <v>0.5</v>
      </c>
      <c r="BL146" s="334">
        <f t="shared" si="65"/>
        <v>0.5</v>
      </c>
      <c r="BM146" s="453">
        <f t="shared" si="66"/>
        <v>0.5</v>
      </c>
      <c r="BN146" s="334">
        <f t="shared" si="67"/>
        <v>0</v>
      </c>
      <c r="BO146" s="453">
        <f t="shared" si="68"/>
        <v>0</v>
      </c>
      <c r="BP146" s="657">
        <f>+SUM(BD146:BG146)/AU146</f>
        <v>0.5</v>
      </c>
      <c r="BQ146" s="652">
        <f t="shared" si="69"/>
        <v>0.5</v>
      </c>
      <c r="BR146" s="642">
        <f t="shared" si="70"/>
        <v>0.5</v>
      </c>
      <c r="BS146" s="54">
        <v>0</v>
      </c>
      <c r="BT146" s="60">
        <v>0</v>
      </c>
      <c r="BU146" s="60">
        <v>1000</v>
      </c>
      <c r="BV146" s="125" t="str">
        <f t="shared" si="72"/>
        <v xml:space="preserve"> -</v>
      </c>
      <c r="BW146" s="378">
        <f t="shared" si="73"/>
        <v>1</v>
      </c>
      <c r="BX146" s="55">
        <v>0</v>
      </c>
      <c r="BY146" s="60">
        <v>0</v>
      </c>
      <c r="BZ146" s="60">
        <v>0</v>
      </c>
      <c r="CA146" s="125" t="str">
        <f t="shared" si="74"/>
        <v xml:space="preserve"> -</v>
      </c>
      <c r="CB146" s="378" t="str">
        <f t="shared" si="75"/>
        <v xml:space="preserve"> -</v>
      </c>
      <c r="CC146" s="54">
        <v>0</v>
      </c>
      <c r="CD146" s="60">
        <v>0</v>
      </c>
      <c r="CE146" s="60">
        <v>0</v>
      </c>
      <c r="CF146" s="125" t="str">
        <f t="shared" si="76"/>
        <v xml:space="preserve"> -</v>
      </c>
      <c r="CG146" s="378" t="str">
        <f t="shared" si="77"/>
        <v xml:space="preserve"> -</v>
      </c>
      <c r="CH146" s="55">
        <v>7644</v>
      </c>
      <c r="CI146" s="60">
        <v>0</v>
      </c>
      <c r="CJ146" s="60">
        <v>0</v>
      </c>
      <c r="CK146" s="125">
        <f t="shared" si="78"/>
        <v>0</v>
      </c>
      <c r="CL146" s="378" t="str">
        <f t="shared" si="79"/>
        <v xml:space="preserve"> -</v>
      </c>
      <c r="CM146" s="517">
        <f t="shared" si="80"/>
        <v>7644</v>
      </c>
      <c r="CN146" s="518">
        <f t="shared" si="81"/>
        <v>0</v>
      </c>
      <c r="CO146" s="518">
        <f t="shared" si="82"/>
        <v>1000</v>
      </c>
      <c r="CP146" s="504">
        <f t="shared" si="83"/>
        <v>0</v>
      </c>
      <c r="CQ146" s="378">
        <f t="shared" si="84"/>
        <v>1</v>
      </c>
      <c r="CR146" s="591" t="s">
        <v>1528</v>
      </c>
      <c r="CS146" s="99" t="s">
        <v>1395</v>
      </c>
      <c r="CT146" s="102" t="s">
        <v>1965</v>
      </c>
    </row>
    <row r="147" spans="2:98" ht="30" customHeight="1">
      <c r="B147" s="994"/>
      <c r="C147" s="991"/>
      <c r="D147" s="1015"/>
      <c r="E147" s="947"/>
      <c r="F147" s="956"/>
      <c r="G147" s="840"/>
      <c r="H147" s="840"/>
      <c r="I147" s="825"/>
      <c r="J147" s="840"/>
      <c r="K147" s="825"/>
      <c r="L147" s="840"/>
      <c r="M147" s="840"/>
      <c r="N147" s="825"/>
      <c r="O147" s="840"/>
      <c r="P147" s="840"/>
      <c r="Q147" s="825"/>
      <c r="R147" s="840"/>
      <c r="S147" s="840"/>
      <c r="T147" s="825"/>
      <c r="U147" s="971"/>
      <c r="V147" s="853"/>
      <c r="W147" s="825"/>
      <c r="X147" s="840"/>
      <c r="Y147" s="825"/>
      <c r="Z147" s="840"/>
      <c r="AA147" s="825"/>
      <c r="AB147" s="1023"/>
      <c r="AC147" s="1026"/>
      <c r="AD147" s="1020"/>
      <c r="AE147" s="790"/>
      <c r="AF147" s="798"/>
      <c r="AG147" s="790"/>
      <c r="AH147" s="798"/>
      <c r="AI147" s="790"/>
      <c r="AJ147" s="798"/>
      <c r="AK147" s="790"/>
      <c r="AL147" s="798"/>
      <c r="AM147" s="790"/>
      <c r="AN147" s="798"/>
      <c r="AO147" s="950"/>
      <c r="AP147" s="939"/>
      <c r="AQ147" s="27" t="s">
        <v>389</v>
      </c>
      <c r="AR147" s="133" t="s">
        <v>1217</v>
      </c>
      <c r="AS147" s="27" t="s">
        <v>1546</v>
      </c>
      <c r="AT147" s="43">
        <v>0.1</v>
      </c>
      <c r="AU147" s="85">
        <v>0.3</v>
      </c>
      <c r="AV147" s="85">
        <v>0</v>
      </c>
      <c r="AW147" s="413">
        <f t="shared" si="71"/>
        <v>0</v>
      </c>
      <c r="AX147" s="85">
        <v>0.1</v>
      </c>
      <c r="AY147" s="413">
        <f t="shared" si="86"/>
        <v>0.33333333333333337</v>
      </c>
      <c r="AZ147" s="85">
        <v>0.2</v>
      </c>
      <c r="BA147" s="415">
        <f t="shared" si="87"/>
        <v>0.66666666666666674</v>
      </c>
      <c r="BB147" s="125">
        <v>0</v>
      </c>
      <c r="BC147" s="422">
        <f t="shared" si="88"/>
        <v>0</v>
      </c>
      <c r="BD147" s="318">
        <v>0</v>
      </c>
      <c r="BE147" s="313">
        <v>0.05</v>
      </c>
      <c r="BF147" s="313">
        <v>0.1</v>
      </c>
      <c r="BG147" s="343">
        <v>0</v>
      </c>
      <c r="BH147" s="333" t="str">
        <f t="shared" si="61"/>
        <v xml:space="preserve"> -</v>
      </c>
      <c r="BI147" s="453" t="str">
        <f t="shared" si="62"/>
        <v xml:space="preserve"> -</v>
      </c>
      <c r="BJ147" s="334">
        <f t="shared" si="63"/>
        <v>0.5</v>
      </c>
      <c r="BK147" s="453">
        <f t="shared" si="64"/>
        <v>0.5</v>
      </c>
      <c r="BL147" s="334">
        <f t="shared" si="65"/>
        <v>0.5</v>
      </c>
      <c r="BM147" s="453">
        <f t="shared" si="66"/>
        <v>0.5</v>
      </c>
      <c r="BN147" s="334" t="str">
        <f t="shared" si="67"/>
        <v xml:space="preserve"> -</v>
      </c>
      <c r="BO147" s="453" t="str">
        <f t="shared" si="68"/>
        <v xml:space="preserve"> -</v>
      </c>
      <c r="BP147" s="657">
        <f>+SUM(BD147:BG147)/AU147</f>
        <v>0.50000000000000011</v>
      </c>
      <c r="BQ147" s="652">
        <f t="shared" si="69"/>
        <v>0.50000000000000011</v>
      </c>
      <c r="BR147" s="642">
        <f t="shared" si="70"/>
        <v>0.50000000000000011</v>
      </c>
      <c r="BS147" s="54">
        <v>0</v>
      </c>
      <c r="BT147" s="60">
        <v>0</v>
      </c>
      <c r="BU147" s="60">
        <v>0</v>
      </c>
      <c r="BV147" s="125" t="str">
        <f t="shared" si="72"/>
        <v xml:space="preserve"> -</v>
      </c>
      <c r="BW147" s="378" t="str">
        <f t="shared" si="73"/>
        <v xml:space="preserve"> -</v>
      </c>
      <c r="BX147" s="55">
        <v>0</v>
      </c>
      <c r="BY147" s="60">
        <v>0</v>
      </c>
      <c r="BZ147" s="60">
        <v>0</v>
      </c>
      <c r="CA147" s="125" t="str">
        <f t="shared" si="74"/>
        <v xml:space="preserve"> -</v>
      </c>
      <c r="CB147" s="378" t="str">
        <f t="shared" si="75"/>
        <v xml:space="preserve"> -</v>
      </c>
      <c r="CC147" s="54">
        <v>0</v>
      </c>
      <c r="CD147" s="60">
        <v>0</v>
      </c>
      <c r="CE147" s="60">
        <v>0</v>
      </c>
      <c r="CF147" s="125" t="str">
        <f t="shared" si="76"/>
        <v xml:space="preserve"> -</v>
      </c>
      <c r="CG147" s="378" t="str">
        <f t="shared" si="77"/>
        <v xml:space="preserve"> -</v>
      </c>
      <c r="CH147" s="55">
        <v>0</v>
      </c>
      <c r="CI147" s="60">
        <v>0</v>
      </c>
      <c r="CJ147" s="60">
        <v>0</v>
      </c>
      <c r="CK147" s="125" t="str">
        <f t="shared" si="78"/>
        <v xml:space="preserve"> -</v>
      </c>
      <c r="CL147" s="378" t="str">
        <f t="shared" si="79"/>
        <v xml:space="preserve"> -</v>
      </c>
      <c r="CM147" s="517">
        <f t="shared" si="80"/>
        <v>0</v>
      </c>
      <c r="CN147" s="518">
        <f t="shared" si="81"/>
        <v>0</v>
      </c>
      <c r="CO147" s="518">
        <f t="shared" si="82"/>
        <v>0</v>
      </c>
      <c r="CP147" s="504" t="str">
        <f t="shared" si="83"/>
        <v xml:space="preserve"> -</v>
      </c>
      <c r="CQ147" s="378" t="str">
        <f t="shared" si="84"/>
        <v xml:space="preserve"> -</v>
      </c>
      <c r="CR147" s="591" t="s">
        <v>1528</v>
      </c>
      <c r="CS147" s="99" t="s">
        <v>1395</v>
      </c>
      <c r="CT147" s="102" t="s">
        <v>1965</v>
      </c>
    </row>
    <row r="148" spans="2:98" ht="30" customHeight="1">
      <c r="B148" s="994"/>
      <c r="C148" s="991"/>
      <c r="D148" s="1015"/>
      <c r="E148" s="947"/>
      <c r="F148" s="956"/>
      <c r="G148" s="840"/>
      <c r="H148" s="840"/>
      <c r="I148" s="825"/>
      <c r="J148" s="840"/>
      <c r="K148" s="825"/>
      <c r="L148" s="840"/>
      <c r="M148" s="840"/>
      <c r="N148" s="825"/>
      <c r="O148" s="840"/>
      <c r="P148" s="840"/>
      <c r="Q148" s="825"/>
      <c r="R148" s="840"/>
      <c r="S148" s="840"/>
      <c r="T148" s="825"/>
      <c r="U148" s="971"/>
      <c r="V148" s="853"/>
      <c r="W148" s="825"/>
      <c r="X148" s="840"/>
      <c r="Y148" s="825"/>
      <c r="Z148" s="840"/>
      <c r="AA148" s="825"/>
      <c r="AB148" s="1023"/>
      <c r="AC148" s="1026"/>
      <c r="AD148" s="1020"/>
      <c r="AE148" s="790"/>
      <c r="AF148" s="798"/>
      <c r="AG148" s="790"/>
      <c r="AH148" s="798"/>
      <c r="AI148" s="790"/>
      <c r="AJ148" s="798"/>
      <c r="AK148" s="790"/>
      <c r="AL148" s="798"/>
      <c r="AM148" s="790"/>
      <c r="AN148" s="798"/>
      <c r="AO148" s="950"/>
      <c r="AP148" s="939"/>
      <c r="AQ148" s="300" t="s">
        <v>432</v>
      </c>
      <c r="AR148" s="301">
        <v>2210708</v>
      </c>
      <c r="AS148" s="27" t="s">
        <v>1547</v>
      </c>
      <c r="AT148" s="40">
        <v>1</v>
      </c>
      <c r="AU148" s="60">
        <v>1</v>
      </c>
      <c r="AV148" s="60">
        <v>1</v>
      </c>
      <c r="AW148" s="413">
        <v>0.25</v>
      </c>
      <c r="AX148" s="60">
        <v>1</v>
      </c>
      <c r="AY148" s="413">
        <v>0.25</v>
      </c>
      <c r="AZ148" s="60">
        <v>1</v>
      </c>
      <c r="BA148" s="415">
        <v>0.25</v>
      </c>
      <c r="BB148" s="47">
        <v>1</v>
      </c>
      <c r="BC148" s="422">
        <v>0.25</v>
      </c>
      <c r="BD148" s="54">
        <v>1</v>
      </c>
      <c r="BE148" s="55">
        <v>1</v>
      </c>
      <c r="BF148" s="55">
        <v>1</v>
      </c>
      <c r="BG148" s="342">
        <v>0</v>
      </c>
      <c r="BH148" s="333">
        <f t="shared" si="61"/>
        <v>1</v>
      </c>
      <c r="BI148" s="453">
        <f t="shared" si="62"/>
        <v>1</v>
      </c>
      <c r="BJ148" s="334">
        <f t="shared" si="63"/>
        <v>1</v>
      </c>
      <c r="BK148" s="453">
        <f t="shared" si="64"/>
        <v>1</v>
      </c>
      <c r="BL148" s="334">
        <f t="shared" si="65"/>
        <v>1</v>
      </c>
      <c r="BM148" s="453">
        <f t="shared" si="66"/>
        <v>1</v>
      </c>
      <c r="BN148" s="334">
        <f t="shared" si="67"/>
        <v>0</v>
      </c>
      <c r="BO148" s="453">
        <f t="shared" si="68"/>
        <v>0</v>
      </c>
      <c r="BP148" s="657">
        <f t="shared" si="85"/>
        <v>0.75</v>
      </c>
      <c r="BQ148" s="652">
        <f t="shared" si="69"/>
        <v>0.75</v>
      </c>
      <c r="BR148" s="642">
        <f t="shared" si="70"/>
        <v>0.75</v>
      </c>
      <c r="BS148" s="54">
        <v>0</v>
      </c>
      <c r="BT148" s="60">
        <v>0</v>
      </c>
      <c r="BU148" s="60">
        <v>0</v>
      </c>
      <c r="BV148" s="125" t="str">
        <f t="shared" si="72"/>
        <v xml:space="preserve"> -</v>
      </c>
      <c r="BW148" s="378" t="str">
        <f t="shared" si="73"/>
        <v xml:space="preserve"> -</v>
      </c>
      <c r="BX148" s="55">
        <v>0</v>
      </c>
      <c r="BY148" s="60">
        <v>0</v>
      </c>
      <c r="BZ148" s="60">
        <v>0</v>
      </c>
      <c r="CA148" s="125" t="str">
        <f t="shared" si="74"/>
        <v xml:space="preserve"> -</v>
      </c>
      <c r="CB148" s="378" t="str">
        <f t="shared" si="75"/>
        <v xml:space="preserve"> -</v>
      </c>
      <c r="CC148" s="54">
        <v>0</v>
      </c>
      <c r="CD148" s="60">
        <v>0</v>
      </c>
      <c r="CE148" s="60">
        <v>0</v>
      </c>
      <c r="CF148" s="125" t="str">
        <f t="shared" si="76"/>
        <v xml:space="preserve"> -</v>
      </c>
      <c r="CG148" s="378" t="str">
        <f t="shared" si="77"/>
        <v xml:space="preserve"> -</v>
      </c>
      <c r="CH148" s="55">
        <v>25000</v>
      </c>
      <c r="CI148" s="60">
        <v>0</v>
      </c>
      <c r="CJ148" s="60">
        <v>0</v>
      </c>
      <c r="CK148" s="125">
        <f t="shared" si="78"/>
        <v>0</v>
      </c>
      <c r="CL148" s="378" t="str">
        <f t="shared" si="79"/>
        <v xml:space="preserve"> -</v>
      </c>
      <c r="CM148" s="517">
        <f t="shared" si="80"/>
        <v>25000</v>
      </c>
      <c r="CN148" s="518">
        <f t="shared" si="81"/>
        <v>0</v>
      </c>
      <c r="CO148" s="518">
        <f t="shared" si="82"/>
        <v>0</v>
      </c>
      <c r="CP148" s="504">
        <f t="shared" si="83"/>
        <v>0</v>
      </c>
      <c r="CQ148" s="378" t="str">
        <f t="shared" si="84"/>
        <v xml:space="preserve"> -</v>
      </c>
      <c r="CR148" s="591" t="s">
        <v>1528</v>
      </c>
      <c r="CS148" s="99" t="s">
        <v>1395</v>
      </c>
      <c r="CT148" s="102" t="s">
        <v>1965</v>
      </c>
    </row>
    <row r="149" spans="2:98" ht="30" customHeight="1">
      <c r="B149" s="994"/>
      <c r="C149" s="991"/>
      <c r="D149" s="1015"/>
      <c r="E149" s="947"/>
      <c r="F149" s="956"/>
      <c r="G149" s="840"/>
      <c r="H149" s="840"/>
      <c r="I149" s="825"/>
      <c r="J149" s="840"/>
      <c r="K149" s="825"/>
      <c r="L149" s="840"/>
      <c r="M149" s="840"/>
      <c r="N149" s="825"/>
      <c r="O149" s="840"/>
      <c r="P149" s="840"/>
      <c r="Q149" s="825"/>
      <c r="R149" s="840"/>
      <c r="S149" s="840"/>
      <c r="T149" s="825"/>
      <c r="U149" s="971"/>
      <c r="V149" s="853"/>
      <c r="W149" s="825"/>
      <c r="X149" s="840"/>
      <c r="Y149" s="825"/>
      <c r="Z149" s="840"/>
      <c r="AA149" s="825"/>
      <c r="AB149" s="1023"/>
      <c r="AC149" s="1026"/>
      <c r="AD149" s="1020"/>
      <c r="AE149" s="790"/>
      <c r="AF149" s="798"/>
      <c r="AG149" s="790"/>
      <c r="AH149" s="798"/>
      <c r="AI149" s="790"/>
      <c r="AJ149" s="798"/>
      <c r="AK149" s="790"/>
      <c r="AL149" s="798"/>
      <c r="AM149" s="790"/>
      <c r="AN149" s="798"/>
      <c r="AO149" s="950"/>
      <c r="AP149" s="939"/>
      <c r="AQ149" s="300" t="s">
        <v>390</v>
      </c>
      <c r="AR149" s="301">
        <v>2210708</v>
      </c>
      <c r="AS149" s="27" t="s">
        <v>1548</v>
      </c>
      <c r="AT149" s="40">
        <v>1</v>
      </c>
      <c r="AU149" s="60">
        <v>1</v>
      </c>
      <c r="AV149" s="60">
        <v>1</v>
      </c>
      <c r="AW149" s="413">
        <v>0.25</v>
      </c>
      <c r="AX149" s="60">
        <v>1</v>
      </c>
      <c r="AY149" s="413">
        <v>0.25</v>
      </c>
      <c r="AZ149" s="60">
        <v>1</v>
      </c>
      <c r="BA149" s="415">
        <v>0.25</v>
      </c>
      <c r="BB149" s="47">
        <v>1</v>
      </c>
      <c r="BC149" s="422">
        <v>0.25</v>
      </c>
      <c r="BD149" s="54">
        <v>1</v>
      </c>
      <c r="BE149" s="55">
        <v>1</v>
      </c>
      <c r="BF149" s="55">
        <v>1</v>
      </c>
      <c r="BG149" s="342">
        <v>0</v>
      </c>
      <c r="BH149" s="333">
        <f t="shared" si="61"/>
        <v>1</v>
      </c>
      <c r="BI149" s="453">
        <f t="shared" si="62"/>
        <v>1</v>
      </c>
      <c r="BJ149" s="334">
        <f t="shared" si="63"/>
        <v>1</v>
      </c>
      <c r="BK149" s="453">
        <f t="shared" si="64"/>
        <v>1</v>
      </c>
      <c r="BL149" s="334">
        <f t="shared" si="65"/>
        <v>1</v>
      </c>
      <c r="BM149" s="453">
        <f t="shared" si="66"/>
        <v>1</v>
      </c>
      <c r="BN149" s="334">
        <f t="shared" si="67"/>
        <v>0</v>
      </c>
      <c r="BO149" s="453">
        <f t="shared" si="68"/>
        <v>0</v>
      </c>
      <c r="BP149" s="657">
        <f t="shared" si="85"/>
        <v>0.75</v>
      </c>
      <c r="BQ149" s="652">
        <f t="shared" si="69"/>
        <v>0.75</v>
      </c>
      <c r="BR149" s="642">
        <f t="shared" si="70"/>
        <v>0.75</v>
      </c>
      <c r="BS149" s="54">
        <v>0</v>
      </c>
      <c r="BT149" s="60">
        <v>0</v>
      </c>
      <c r="BU149" s="60">
        <v>0</v>
      </c>
      <c r="BV149" s="125" t="str">
        <f t="shared" si="72"/>
        <v xml:space="preserve"> -</v>
      </c>
      <c r="BW149" s="378" t="str">
        <f t="shared" si="73"/>
        <v xml:space="preserve"> -</v>
      </c>
      <c r="BX149" s="55">
        <v>0</v>
      </c>
      <c r="BY149" s="60">
        <v>0</v>
      </c>
      <c r="BZ149" s="60">
        <v>0</v>
      </c>
      <c r="CA149" s="125" t="str">
        <f t="shared" si="74"/>
        <v xml:space="preserve"> -</v>
      </c>
      <c r="CB149" s="378" t="str">
        <f t="shared" si="75"/>
        <v xml:space="preserve"> -</v>
      </c>
      <c r="CC149" s="54">
        <v>0</v>
      </c>
      <c r="CD149" s="60">
        <v>0</v>
      </c>
      <c r="CE149" s="60">
        <v>0</v>
      </c>
      <c r="CF149" s="125" t="str">
        <f t="shared" si="76"/>
        <v xml:space="preserve"> -</v>
      </c>
      <c r="CG149" s="378" t="str">
        <f t="shared" si="77"/>
        <v xml:space="preserve"> -</v>
      </c>
      <c r="CH149" s="55">
        <v>50000</v>
      </c>
      <c r="CI149" s="60">
        <v>0</v>
      </c>
      <c r="CJ149" s="60">
        <v>0</v>
      </c>
      <c r="CK149" s="125">
        <f t="shared" si="78"/>
        <v>0</v>
      </c>
      <c r="CL149" s="378" t="str">
        <f t="shared" si="79"/>
        <v xml:space="preserve"> -</v>
      </c>
      <c r="CM149" s="517">
        <f t="shared" si="80"/>
        <v>50000</v>
      </c>
      <c r="CN149" s="518">
        <f t="shared" si="81"/>
        <v>0</v>
      </c>
      <c r="CO149" s="518">
        <f t="shared" si="82"/>
        <v>0</v>
      </c>
      <c r="CP149" s="504">
        <f t="shared" si="83"/>
        <v>0</v>
      </c>
      <c r="CQ149" s="378" t="str">
        <f t="shared" si="84"/>
        <v xml:space="preserve"> -</v>
      </c>
      <c r="CR149" s="591" t="s">
        <v>1528</v>
      </c>
      <c r="CS149" s="99" t="s">
        <v>1395</v>
      </c>
      <c r="CT149" s="102" t="s">
        <v>1965</v>
      </c>
    </row>
    <row r="150" spans="2:98" ht="45.75" customHeight="1" thickBot="1">
      <c r="B150" s="994"/>
      <c r="C150" s="991"/>
      <c r="D150" s="1016"/>
      <c r="E150" s="948"/>
      <c r="F150" s="957"/>
      <c r="G150" s="849"/>
      <c r="H150" s="849"/>
      <c r="I150" s="833"/>
      <c r="J150" s="849"/>
      <c r="K150" s="833"/>
      <c r="L150" s="849"/>
      <c r="M150" s="849"/>
      <c r="N150" s="833"/>
      <c r="O150" s="849"/>
      <c r="P150" s="849"/>
      <c r="Q150" s="833"/>
      <c r="R150" s="849"/>
      <c r="S150" s="849"/>
      <c r="T150" s="833"/>
      <c r="U150" s="1083"/>
      <c r="V150" s="854"/>
      <c r="W150" s="833"/>
      <c r="X150" s="849"/>
      <c r="Y150" s="833"/>
      <c r="Z150" s="849"/>
      <c r="AA150" s="833"/>
      <c r="AB150" s="1024"/>
      <c r="AC150" s="1027"/>
      <c r="AD150" s="1021"/>
      <c r="AE150" s="791"/>
      <c r="AF150" s="799"/>
      <c r="AG150" s="791"/>
      <c r="AH150" s="799"/>
      <c r="AI150" s="791"/>
      <c r="AJ150" s="799"/>
      <c r="AK150" s="791"/>
      <c r="AL150" s="799"/>
      <c r="AM150" s="791"/>
      <c r="AN150" s="799"/>
      <c r="AO150" s="953"/>
      <c r="AP150" s="942"/>
      <c r="AQ150" s="465" t="s">
        <v>433</v>
      </c>
      <c r="AR150" s="466" t="s">
        <v>1217</v>
      </c>
      <c r="AS150" s="30" t="s">
        <v>1549</v>
      </c>
      <c r="AT150" s="45">
        <v>0</v>
      </c>
      <c r="AU150" s="92">
        <v>1</v>
      </c>
      <c r="AV150" s="92">
        <v>0</v>
      </c>
      <c r="AW150" s="423">
        <f t="shared" si="71"/>
        <v>0</v>
      </c>
      <c r="AX150" s="92">
        <v>1</v>
      </c>
      <c r="AY150" s="423">
        <v>0.33</v>
      </c>
      <c r="AZ150" s="92">
        <v>1</v>
      </c>
      <c r="BA150" s="424">
        <v>0.33</v>
      </c>
      <c r="BB150" s="51">
        <v>1</v>
      </c>
      <c r="BC150" s="425">
        <v>0.34</v>
      </c>
      <c r="BD150" s="62">
        <v>0</v>
      </c>
      <c r="BE150" s="63">
        <v>0.4</v>
      </c>
      <c r="BF150" s="63">
        <v>0.83</v>
      </c>
      <c r="BG150" s="344">
        <v>0</v>
      </c>
      <c r="BH150" s="331" t="str">
        <f t="shared" si="61"/>
        <v xml:space="preserve"> -</v>
      </c>
      <c r="BI150" s="457" t="str">
        <f t="shared" si="62"/>
        <v xml:space="preserve"> -</v>
      </c>
      <c r="BJ150" s="332">
        <f t="shared" si="63"/>
        <v>0.4</v>
      </c>
      <c r="BK150" s="457">
        <f t="shared" si="64"/>
        <v>0.4</v>
      </c>
      <c r="BL150" s="332">
        <f t="shared" si="65"/>
        <v>0.83</v>
      </c>
      <c r="BM150" s="457">
        <f t="shared" si="66"/>
        <v>0.83</v>
      </c>
      <c r="BN150" s="332">
        <f t="shared" si="67"/>
        <v>0</v>
      </c>
      <c r="BO150" s="457">
        <f t="shared" si="68"/>
        <v>0</v>
      </c>
      <c r="BP150" s="658">
        <f>+AVERAGE(BE150:BG150)/AU150</f>
        <v>0.41</v>
      </c>
      <c r="BQ150" s="653">
        <f t="shared" si="69"/>
        <v>0.41</v>
      </c>
      <c r="BR150" s="643">
        <f t="shared" si="70"/>
        <v>0.41</v>
      </c>
      <c r="BS150" s="62">
        <v>0</v>
      </c>
      <c r="BT150" s="92">
        <v>0</v>
      </c>
      <c r="BU150" s="92">
        <v>0</v>
      </c>
      <c r="BV150" s="148" t="str">
        <f t="shared" si="72"/>
        <v xml:space="preserve"> -</v>
      </c>
      <c r="BW150" s="385" t="str">
        <f t="shared" si="73"/>
        <v xml:space="preserve"> -</v>
      </c>
      <c r="BX150" s="63">
        <v>0</v>
      </c>
      <c r="BY150" s="92">
        <v>0</v>
      </c>
      <c r="BZ150" s="92">
        <v>0</v>
      </c>
      <c r="CA150" s="148" t="str">
        <f t="shared" si="74"/>
        <v xml:space="preserve"> -</v>
      </c>
      <c r="CB150" s="385" t="str">
        <f t="shared" si="75"/>
        <v xml:space="preserve"> -</v>
      </c>
      <c r="CC150" s="62">
        <v>0</v>
      </c>
      <c r="CD150" s="92">
        <v>0</v>
      </c>
      <c r="CE150" s="92">
        <v>0</v>
      </c>
      <c r="CF150" s="148" t="str">
        <f t="shared" si="76"/>
        <v xml:space="preserve"> -</v>
      </c>
      <c r="CG150" s="385" t="str">
        <f t="shared" si="77"/>
        <v xml:space="preserve"> -</v>
      </c>
      <c r="CH150" s="63">
        <v>0</v>
      </c>
      <c r="CI150" s="92">
        <v>0</v>
      </c>
      <c r="CJ150" s="92">
        <v>0</v>
      </c>
      <c r="CK150" s="148" t="str">
        <f t="shared" si="78"/>
        <v xml:space="preserve"> -</v>
      </c>
      <c r="CL150" s="385" t="str">
        <f t="shared" si="79"/>
        <v xml:space="preserve"> -</v>
      </c>
      <c r="CM150" s="523">
        <f t="shared" si="80"/>
        <v>0</v>
      </c>
      <c r="CN150" s="524">
        <f t="shared" si="81"/>
        <v>0</v>
      </c>
      <c r="CO150" s="524">
        <f t="shared" si="82"/>
        <v>0</v>
      </c>
      <c r="CP150" s="505" t="str">
        <f t="shared" si="83"/>
        <v xml:space="preserve"> -</v>
      </c>
      <c r="CQ150" s="385" t="str">
        <f t="shared" si="84"/>
        <v xml:space="preserve"> -</v>
      </c>
      <c r="CR150" s="593" t="s">
        <v>1528</v>
      </c>
      <c r="CS150" s="213" t="s">
        <v>1395</v>
      </c>
      <c r="CT150" s="103" t="s">
        <v>1966</v>
      </c>
    </row>
    <row r="151" spans="2:98" ht="15" customHeight="1" thickBot="1">
      <c r="B151" s="994"/>
      <c r="C151" s="991"/>
      <c r="D151" s="81"/>
      <c r="E151" s="80"/>
      <c r="F151" s="82"/>
      <c r="G151" s="81"/>
      <c r="H151" s="81"/>
      <c r="I151" s="617"/>
      <c r="J151" s="81"/>
      <c r="K151" s="617"/>
      <c r="L151" s="81"/>
      <c r="M151" s="81"/>
      <c r="N151" s="617"/>
      <c r="O151" s="81"/>
      <c r="P151" s="81"/>
      <c r="Q151" s="617"/>
      <c r="R151" s="81"/>
      <c r="S151" s="81"/>
      <c r="T151" s="617"/>
      <c r="U151" s="81"/>
      <c r="V151" s="81"/>
      <c r="W151" s="617"/>
      <c r="X151" s="81"/>
      <c r="Y151" s="617"/>
      <c r="Z151" s="81"/>
      <c r="AA151" s="617"/>
      <c r="AB151" s="81"/>
      <c r="AC151" s="617"/>
      <c r="AD151" s="358"/>
      <c r="AE151" s="618"/>
      <c r="AF151" s="358"/>
      <c r="AG151" s="618"/>
      <c r="AH151" s="358"/>
      <c r="AI151" s="618"/>
      <c r="AJ151" s="358"/>
      <c r="AK151" s="618"/>
      <c r="AL151" s="358"/>
      <c r="AM151" s="618"/>
      <c r="AN151" s="358"/>
      <c r="AO151" s="81"/>
      <c r="AP151" s="80"/>
      <c r="AQ151" s="82"/>
      <c r="AR151" s="80"/>
      <c r="AS151" s="82"/>
      <c r="AT151" s="81"/>
      <c r="AU151" s="306"/>
      <c r="AV151" s="306"/>
      <c r="AW151" s="358"/>
      <c r="AX151" s="306"/>
      <c r="AY151" s="358"/>
      <c r="AZ151" s="306"/>
      <c r="BA151" s="358"/>
      <c r="BB151" s="306"/>
      <c r="BC151" s="358">
        <f t="shared" ref="BC151" si="89">+AVERAGE(BC129:BC150)</f>
        <v>0.24073975044563281</v>
      </c>
      <c r="BD151" s="306"/>
      <c r="BE151" s="306"/>
      <c r="BF151" s="306"/>
      <c r="BG151" s="306"/>
      <c r="BH151" s="80"/>
      <c r="BI151" s="555">
        <f t="shared" ref="BI151:BO151" si="90">+AVERAGE(BI129:BI150)</f>
        <v>0.84615384615384615</v>
      </c>
      <c r="BJ151" s="555"/>
      <c r="BK151" s="555">
        <f t="shared" si="90"/>
        <v>0.80606060606060614</v>
      </c>
      <c r="BL151" s="555"/>
      <c r="BM151" s="555">
        <f t="shared" si="90"/>
        <v>0.91422460317460297</v>
      </c>
      <c r="BN151" s="555"/>
      <c r="BO151" s="555">
        <f t="shared" si="90"/>
        <v>0</v>
      </c>
      <c r="BP151" s="661"/>
      <c r="BQ151" s="555">
        <f>+AVERAGE(BQ129:BQ150)</f>
        <v>0.68981270053475929</v>
      </c>
      <c r="BR151" s="637"/>
      <c r="BS151" s="83"/>
      <c r="BT151" s="83"/>
      <c r="BU151" s="83"/>
      <c r="BV151" s="83"/>
      <c r="BW151" s="83"/>
      <c r="BX151" s="83"/>
      <c r="BY151" s="83"/>
      <c r="BZ151" s="83"/>
      <c r="CA151" s="394"/>
      <c r="CB151" s="394"/>
      <c r="CC151" s="83"/>
      <c r="CD151" s="83"/>
      <c r="CE151" s="83"/>
      <c r="CF151" s="394"/>
      <c r="CG151" s="394"/>
      <c r="CH151" s="83"/>
      <c r="CI151" s="83"/>
      <c r="CJ151" s="83"/>
      <c r="CK151" s="394"/>
      <c r="CL151" s="394"/>
      <c r="CM151" s="84"/>
      <c r="CN151" s="84"/>
      <c r="CO151" s="84"/>
      <c r="CP151" s="525"/>
      <c r="CQ151" s="525"/>
      <c r="CR151" s="595"/>
      <c r="CS151" s="80"/>
      <c r="CT151" s="89"/>
    </row>
    <row r="152" spans="2:98" ht="30" customHeight="1">
      <c r="B152" s="994"/>
      <c r="C152" s="991"/>
      <c r="D152" s="1014">
        <f>+RESUMEN!J60</f>
        <v>0.61789285714285713</v>
      </c>
      <c r="E152" s="946" t="s">
        <v>1027</v>
      </c>
      <c r="F152" s="972" t="s">
        <v>412</v>
      </c>
      <c r="G152" s="979">
        <v>18214</v>
      </c>
      <c r="H152" s="979">
        <v>15314</v>
      </c>
      <c r="I152" s="1013">
        <f>+H152-G152</f>
        <v>-2900</v>
      </c>
      <c r="J152" s="979">
        <v>17614</v>
      </c>
      <c r="K152" s="1013">
        <f>+J152-G152</f>
        <v>-600</v>
      </c>
      <c r="L152" s="979"/>
      <c r="M152" s="979">
        <v>16964</v>
      </c>
      <c r="N152" s="1013">
        <f>+M152-J152</f>
        <v>-650</v>
      </c>
      <c r="O152" s="979"/>
      <c r="P152" s="979">
        <v>16164</v>
      </c>
      <c r="Q152" s="1013">
        <f>+P152-M152</f>
        <v>-800</v>
      </c>
      <c r="R152" s="979"/>
      <c r="S152" s="979">
        <v>15314</v>
      </c>
      <c r="T152" s="1013">
        <f>+S152-P152</f>
        <v>-850</v>
      </c>
      <c r="U152" s="1030"/>
      <c r="V152" s="1084">
        <v>18214</v>
      </c>
      <c r="W152" s="1013">
        <f>+IF(V152=0,0,V152-G152)</f>
        <v>0</v>
      </c>
      <c r="X152" s="979">
        <v>17756</v>
      </c>
      <c r="Y152" s="1013">
        <f>+IF(X152=0,0,X152-V152)</f>
        <v>-458</v>
      </c>
      <c r="Z152" s="979"/>
      <c r="AA152" s="1013">
        <f>+IF(Z152=0,0,Z152-X152)</f>
        <v>0</v>
      </c>
      <c r="AB152" s="1022"/>
      <c r="AC152" s="1025">
        <f>+IF(AB152=0,0,AB152-Z152)</f>
        <v>0</v>
      </c>
      <c r="AD152" s="1019">
        <f>+IF(K152=0," -",W152/K152)</f>
        <v>0</v>
      </c>
      <c r="AE152" s="1018">
        <f>+IF(K152=0," -",IF(AD152&gt;100%,100%,AD152))</f>
        <v>0</v>
      </c>
      <c r="AF152" s="1017">
        <f>+IF(N152=0," -",Y152/N152)</f>
        <v>0.70461538461538464</v>
      </c>
      <c r="AG152" s="1018">
        <f>+IF(N152=0," -",IF(AF152&gt;100%,100%,AF152))</f>
        <v>0.70461538461538464</v>
      </c>
      <c r="AH152" s="1017">
        <f>+IF(Q152=0," -",AA152/Q152)</f>
        <v>0</v>
      </c>
      <c r="AI152" s="1018">
        <f>+IF(Q152=0," -",IF(AH152&gt;100%,100%,AH152))</f>
        <v>0</v>
      </c>
      <c r="AJ152" s="1017">
        <f>+IF(T152=0," -",AC152/T152)</f>
        <v>0</v>
      </c>
      <c r="AK152" s="1018">
        <f>+IF(T152=0," -",IF(AJ152&gt;100%,100%,AJ152))</f>
        <v>0</v>
      </c>
      <c r="AL152" s="1017">
        <f>+SUM(AC152,AA152,Y152,W152)/I152</f>
        <v>0.15793103448275861</v>
      </c>
      <c r="AM152" s="1018">
        <f>+IF(AL152&gt;100%,100%,IF(AL152&lt;0%,0%,AL152))</f>
        <v>0.15793103448275861</v>
      </c>
      <c r="AN152" s="1017"/>
      <c r="AO152" s="952">
        <f>+RESUMEN!J61</f>
        <v>0.59499999999999997</v>
      </c>
      <c r="AP152" s="941" t="s">
        <v>408</v>
      </c>
      <c r="AQ152" s="120" t="s">
        <v>391</v>
      </c>
      <c r="AR152" s="373" t="s">
        <v>1994</v>
      </c>
      <c r="AS152" s="749" t="s">
        <v>1550</v>
      </c>
      <c r="AT152" s="39">
        <v>3438</v>
      </c>
      <c r="AU152" s="90">
        <v>850</v>
      </c>
      <c r="AV152" s="90">
        <v>50</v>
      </c>
      <c r="AW152" s="412">
        <f t="shared" si="71"/>
        <v>5.8823529411764705E-2</v>
      </c>
      <c r="AX152" s="90">
        <v>130</v>
      </c>
      <c r="AY152" s="412">
        <f t="shared" si="86"/>
        <v>0.15294117647058825</v>
      </c>
      <c r="AZ152" s="90">
        <v>110</v>
      </c>
      <c r="BA152" s="414">
        <f t="shared" si="87"/>
        <v>0.12941176470588237</v>
      </c>
      <c r="BB152" s="46">
        <v>560</v>
      </c>
      <c r="BC152" s="421">
        <f t="shared" si="88"/>
        <v>0.6588235294117647</v>
      </c>
      <c r="BD152" s="52">
        <v>801</v>
      </c>
      <c r="BE152" s="53">
        <v>267</v>
      </c>
      <c r="BF152" s="53">
        <v>50</v>
      </c>
      <c r="BG152" s="341">
        <v>0</v>
      </c>
      <c r="BH152" s="329">
        <f t="shared" si="61"/>
        <v>16.02</v>
      </c>
      <c r="BI152" s="452">
        <f t="shared" si="62"/>
        <v>1</v>
      </c>
      <c r="BJ152" s="330">
        <f t="shared" si="63"/>
        <v>2.0538461538461537</v>
      </c>
      <c r="BK152" s="452">
        <f t="shared" si="64"/>
        <v>1</v>
      </c>
      <c r="BL152" s="330">
        <f t="shared" si="65"/>
        <v>0.45454545454545453</v>
      </c>
      <c r="BM152" s="452">
        <f t="shared" si="66"/>
        <v>0.45454545454545453</v>
      </c>
      <c r="BN152" s="330">
        <f t="shared" si="67"/>
        <v>0</v>
      </c>
      <c r="BO152" s="452">
        <f t="shared" si="68"/>
        <v>0</v>
      </c>
      <c r="BP152" s="656">
        <f>+SUM(BD152:BG152)/AU152</f>
        <v>1.3152941176470587</v>
      </c>
      <c r="BQ152" s="651">
        <f t="shared" si="69"/>
        <v>1</v>
      </c>
      <c r="BR152" s="641">
        <f t="shared" si="70"/>
        <v>1</v>
      </c>
      <c r="BS152" s="52">
        <v>618000</v>
      </c>
      <c r="BT152" s="90">
        <v>102895</v>
      </c>
      <c r="BU152" s="90">
        <v>2675085</v>
      </c>
      <c r="BV152" s="146">
        <f t="shared" si="72"/>
        <v>0.16649676375404532</v>
      </c>
      <c r="BW152" s="384">
        <f t="shared" si="73"/>
        <v>25.998202050634141</v>
      </c>
      <c r="BX152" s="53">
        <v>1612334</v>
      </c>
      <c r="BY152" s="90">
        <v>1608484</v>
      </c>
      <c r="BZ152" s="90">
        <v>0</v>
      </c>
      <c r="CA152" s="146">
        <f t="shared" si="74"/>
        <v>0.99761215728254815</v>
      </c>
      <c r="CB152" s="384" t="str">
        <f t="shared" si="75"/>
        <v xml:space="preserve"> -</v>
      </c>
      <c r="CC152" s="52">
        <v>1399557</v>
      </c>
      <c r="CD152" s="90">
        <v>925156</v>
      </c>
      <c r="CE152" s="90">
        <v>0</v>
      </c>
      <c r="CF152" s="146">
        <f t="shared" si="76"/>
        <v>0.66103488460991588</v>
      </c>
      <c r="CG152" s="384" t="str">
        <f t="shared" si="77"/>
        <v xml:space="preserve"> -</v>
      </c>
      <c r="CH152" s="53">
        <v>2471000</v>
      </c>
      <c r="CI152" s="90">
        <v>0</v>
      </c>
      <c r="CJ152" s="90">
        <v>0</v>
      </c>
      <c r="CK152" s="146">
        <f t="shared" si="78"/>
        <v>0</v>
      </c>
      <c r="CL152" s="384" t="str">
        <f t="shared" si="79"/>
        <v xml:space="preserve"> -</v>
      </c>
      <c r="CM152" s="521">
        <f t="shared" si="80"/>
        <v>6100891</v>
      </c>
      <c r="CN152" s="522">
        <f t="shared" si="81"/>
        <v>2636535</v>
      </c>
      <c r="CO152" s="522">
        <f t="shared" si="82"/>
        <v>2675085</v>
      </c>
      <c r="CP152" s="503">
        <f t="shared" si="83"/>
        <v>0.43215572938444563</v>
      </c>
      <c r="CQ152" s="384">
        <f t="shared" si="84"/>
        <v>1.0146214633979826</v>
      </c>
      <c r="CR152" s="590" t="s">
        <v>1464</v>
      </c>
      <c r="CS152" s="211" t="s">
        <v>1551</v>
      </c>
      <c r="CT152" s="101" t="s">
        <v>404</v>
      </c>
    </row>
    <row r="153" spans="2:98" ht="30" customHeight="1">
      <c r="B153" s="994"/>
      <c r="C153" s="991"/>
      <c r="D153" s="1015"/>
      <c r="E153" s="947"/>
      <c r="F153" s="956"/>
      <c r="G153" s="840"/>
      <c r="H153" s="840"/>
      <c r="I153" s="825"/>
      <c r="J153" s="840"/>
      <c r="K153" s="825"/>
      <c r="L153" s="840"/>
      <c r="M153" s="840"/>
      <c r="N153" s="825"/>
      <c r="O153" s="840"/>
      <c r="P153" s="840"/>
      <c r="Q153" s="825"/>
      <c r="R153" s="840"/>
      <c r="S153" s="840"/>
      <c r="T153" s="825"/>
      <c r="U153" s="971"/>
      <c r="V153" s="853"/>
      <c r="W153" s="825"/>
      <c r="X153" s="840"/>
      <c r="Y153" s="825"/>
      <c r="Z153" s="840"/>
      <c r="AA153" s="825"/>
      <c r="AB153" s="1023"/>
      <c r="AC153" s="1026"/>
      <c r="AD153" s="1020"/>
      <c r="AE153" s="790"/>
      <c r="AF153" s="798"/>
      <c r="AG153" s="790"/>
      <c r="AH153" s="798"/>
      <c r="AI153" s="790"/>
      <c r="AJ153" s="798"/>
      <c r="AK153" s="790"/>
      <c r="AL153" s="798"/>
      <c r="AM153" s="790"/>
      <c r="AN153" s="798"/>
      <c r="AO153" s="950"/>
      <c r="AP153" s="939"/>
      <c r="AQ153" s="119" t="s">
        <v>392</v>
      </c>
      <c r="AR153" s="366" t="s">
        <v>1217</v>
      </c>
      <c r="AS153" s="119" t="s">
        <v>1552</v>
      </c>
      <c r="AT153" s="40">
        <v>0</v>
      </c>
      <c r="AU153" s="60">
        <v>200</v>
      </c>
      <c r="AV153" s="60">
        <v>0</v>
      </c>
      <c r="AW153" s="413">
        <f t="shared" si="71"/>
        <v>0</v>
      </c>
      <c r="AX153" s="60">
        <v>10</v>
      </c>
      <c r="AY153" s="413">
        <f t="shared" si="86"/>
        <v>0.05</v>
      </c>
      <c r="AZ153" s="60">
        <v>0</v>
      </c>
      <c r="BA153" s="415">
        <f t="shared" si="87"/>
        <v>0</v>
      </c>
      <c r="BB153" s="47">
        <v>190</v>
      </c>
      <c r="BC153" s="422">
        <f t="shared" si="88"/>
        <v>0.95</v>
      </c>
      <c r="BD153" s="54">
        <v>0</v>
      </c>
      <c r="BE153" s="55">
        <v>2</v>
      </c>
      <c r="BF153" s="55">
        <v>0</v>
      </c>
      <c r="BG153" s="342">
        <v>0</v>
      </c>
      <c r="BH153" s="333" t="str">
        <f t="shared" si="61"/>
        <v xml:space="preserve"> -</v>
      </c>
      <c r="BI153" s="453" t="str">
        <f t="shared" si="62"/>
        <v xml:space="preserve"> -</v>
      </c>
      <c r="BJ153" s="334">
        <f t="shared" si="63"/>
        <v>0.2</v>
      </c>
      <c r="BK153" s="453">
        <f t="shared" si="64"/>
        <v>0.2</v>
      </c>
      <c r="BL153" s="334" t="str">
        <f t="shared" si="65"/>
        <v xml:space="preserve"> -</v>
      </c>
      <c r="BM153" s="453" t="str">
        <f t="shared" si="66"/>
        <v xml:space="preserve"> -</v>
      </c>
      <c r="BN153" s="334">
        <f t="shared" si="67"/>
        <v>0</v>
      </c>
      <c r="BO153" s="453">
        <f t="shared" si="68"/>
        <v>0</v>
      </c>
      <c r="BP153" s="657">
        <f>+SUM(BD153:BG153)/AU153</f>
        <v>0.01</v>
      </c>
      <c r="BQ153" s="652">
        <f t="shared" si="69"/>
        <v>0.01</v>
      </c>
      <c r="BR153" s="642">
        <f t="shared" si="70"/>
        <v>0.01</v>
      </c>
      <c r="BS153" s="54">
        <v>0</v>
      </c>
      <c r="BT153" s="60">
        <v>0</v>
      </c>
      <c r="BU153" s="60">
        <v>0</v>
      </c>
      <c r="BV153" s="125" t="str">
        <f t="shared" si="72"/>
        <v xml:space="preserve"> -</v>
      </c>
      <c r="BW153" s="378" t="str">
        <f t="shared" si="73"/>
        <v xml:space="preserve"> -</v>
      </c>
      <c r="BX153" s="55">
        <v>1684286</v>
      </c>
      <c r="BY153" s="60">
        <v>1674847</v>
      </c>
      <c r="BZ153" s="60">
        <v>0</v>
      </c>
      <c r="CA153" s="125">
        <f t="shared" si="74"/>
        <v>0.99439584488620103</v>
      </c>
      <c r="CB153" s="378" t="str">
        <f t="shared" si="75"/>
        <v xml:space="preserve"> -</v>
      </c>
      <c r="CC153" s="54">
        <v>0</v>
      </c>
      <c r="CD153" s="60">
        <v>0</v>
      </c>
      <c r="CE153" s="60">
        <v>0</v>
      </c>
      <c r="CF153" s="125" t="str">
        <f t="shared" si="76"/>
        <v xml:space="preserve"> -</v>
      </c>
      <c r="CG153" s="378" t="str">
        <f t="shared" si="77"/>
        <v xml:space="preserve"> -</v>
      </c>
      <c r="CH153" s="55">
        <v>1000000</v>
      </c>
      <c r="CI153" s="60">
        <v>0</v>
      </c>
      <c r="CJ153" s="60">
        <v>0</v>
      </c>
      <c r="CK153" s="125">
        <f t="shared" si="78"/>
        <v>0</v>
      </c>
      <c r="CL153" s="378" t="str">
        <f t="shared" si="79"/>
        <v xml:space="preserve"> -</v>
      </c>
      <c r="CM153" s="517">
        <f t="shared" si="80"/>
        <v>2684286</v>
      </c>
      <c r="CN153" s="518">
        <f t="shared" si="81"/>
        <v>1674847</v>
      </c>
      <c r="CO153" s="518">
        <f t="shared" si="82"/>
        <v>0</v>
      </c>
      <c r="CP153" s="504">
        <f t="shared" si="83"/>
        <v>0.62394506397604432</v>
      </c>
      <c r="CQ153" s="378" t="str">
        <f t="shared" si="84"/>
        <v xml:space="preserve"> -</v>
      </c>
      <c r="CR153" s="591" t="s">
        <v>1381</v>
      </c>
      <c r="CS153" s="212" t="s">
        <v>1551</v>
      </c>
      <c r="CT153" s="102" t="s">
        <v>1968</v>
      </c>
    </row>
    <row r="154" spans="2:98" ht="30" customHeight="1">
      <c r="B154" s="994"/>
      <c r="C154" s="991"/>
      <c r="D154" s="1015"/>
      <c r="E154" s="947"/>
      <c r="F154" s="956"/>
      <c r="G154" s="840"/>
      <c r="H154" s="840"/>
      <c r="I154" s="825"/>
      <c r="J154" s="840"/>
      <c r="K154" s="825"/>
      <c r="L154" s="840"/>
      <c r="M154" s="840"/>
      <c r="N154" s="825"/>
      <c r="O154" s="840"/>
      <c r="P154" s="840"/>
      <c r="Q154" s="825"/>
      <c r="R154" s="840"/>
      <c r="S154" s="840"/>
      <c r="T154" s="825"/>
      <c r="U154" s="971"/>
      <c r="V154" s="853"/>
      <c r="W154" s="825"/>
      <c r="X154" s="840"/>
      <c r="Y154" s="825"/>
      <c r="Z154" s="840"/>
      <c r="AA154" s="825"/>
      <c r="AB154" s="1023"/>
      <c r="AC154" s="1026"/>
      <c r="AD154" s="1020"/>
      <c r="AE154" s="790"/>
      <c r="AF154" s="798"/>
      <c r="AG154" s="790"/>
      <c r="AH154" s="798"/>
      <c r="AI154" s="790"/>
      <c r="AJ154" s="798"/>
      <c r="AK154" s="790"/>
      <c r="AL154" s="798"/>
      <c r="AM154" s="790"/>
      <c r="AN154" s="798"/>
      <c r="AO154" s="950"/>
      <c r="AP154" s="939"/>
      <c r="AQ154" s="131" t="s">
        <v>393</v>
      </c>
      <c r="AR154" s="366" t="s">
        <v>1995</v>
      </c>
      <c r="AS154" s="747" t="s">
        <v>1553</v>
      </c>
      <c r="AT154" s="40">
        <v>3775</v>
      </c>
      <c r="AU154" s="60">
        <v>1000</v>
      </c>
      <c r="AV154" s="60">
        <v>200</v>
      </c>
      <c r="AW154" s="413">
        <f t="shared" si="71"/>
        <v>0.2</v>
      </c>
      <c r="AX154" s="60">
        <v>300</v>
      </c>
      <c r="AY154" s="413">
        <f t="shared" si="86"/>
        <v>0.3</v>
      </c>
      <c r="AZ154" s="60">
        <v>250</v>
      </c>
      <c r="BA154" s="415">
        <f t="shared" si="87"/>
        <v>0.25</v>
      </c>
      <c r="BB154" s="47">
        <v>250</v>
      </c>
      <c r="BC154" s="422">
        <f t="shared" si="88"/>
        <v>0.25</v>
      </c>
      <c r="BD154" s="54">
        <v>300</v>
      </c>
      <c r="BE154" s="55">
        <v>340</v>
      </c>
      <c r="BF154" s="55">
        <v>145</v>
      </c>
      <c r="BG154" s="342">
        <v>0</v>
      </c>
      <c r="BH154" s="333">
        <f t="shared" si="61"/>
        <v>1.5</v>
      </c>
      <c r="BI154" s="453">
        <f t="shared" si="62"/>
        <v>1</v>
      </c>
      <c r="BJ154" s="334">
        <f t="shared" si="63"/>
        <v>1.1333333333333333</v>
      </c>
      <c r="BK154" s="453">
        <f t="shared" si="64"/>
        <v>1</v>
      </c>
      <c r="BL154" s="334">
        <f t="shared" si="65"/>
        <v>0.57999999999999996</v>
      </c>
      <c r="BM154" s="453">
        <f t="shared" si="66"/>
        <v>0.57999999999999996</v>
      </c>
      <c r="BN154" s="334">
        <f t="shared" si="67"/>
        <v>0</v>
      </c>
      <c r="BO154" s="453">
        <f t="shared" si="68"/>
        <v>0</v>
      </c>
      <c r="BP154" s="657">
        <f>+SUM(BD154:BG154)/AU154</f>
        <v>0.78500000000000003</v>
      </c>
      <c r="BQ154" s="652">
        <f t="shared" si="69"/>
        <v>0.78500000000000003</v>
      </c>
      <c r="BR154" s="642">
        <f t="shared" si="70"/>
        <v>0.78500000000000003</v>
      </c>
      <c r="BS154" s="54">
        <v>200000</v>
      </c>
      <c r="BT154" s="60">
        <v>0</v>
      </c>
      <c r="BU154" s="60">
        <v>0</v>
      </c>
      <c r="BV154" s="125">
        <f t="shared" si="72"/>
        <v>0</v>
      </c>
      <c r="BW154" s="378" t="str">
        <f t="shared" si="73"/>
        <v xml:space="preserve"> -</v>
      </c>
      <c r="BX154" s="55">
        <v>2120847</v>
      </c>
      <c r="BY154" s="60">
        <v>1256130</v>
      </c>
      <c r="BZ154" s="60">
        <v>154278</v>
      </c>
      <c r="CA154" s="125">
        <f t="shared" si="74"/>
        <v>0.59227751931185979</v>
      </c>
      <c r="CB154" s="378">
        <f t="shared" si="75"/>
        <v>0.12282009027728022</v>
      </c>
      <c r="CC154" s="54">
        <v>0</v>
      </c>
      <c r="CD154" s="60">
        <v>0</v>
      </c>
      <c r="CE154" s="60">
        <v>0</v>
      </c>
      <c r="CF154" s="125" t="str">
        <f t="shared" si="76"/>
        <v xml:space="preserve"> -</v>
      </c>
      <c r="CG154" s="378" t="str">
        <f t="shared" si="77"/>
        <v xml:space="preserve"> -</v>
      </c>
      <c r="CH154" s="55">
        <v>1050000</v>
      </c>
      <c r="CI154" s="60">
        <v>0</v>
      </c>
      <c r="CJ154" s="60">
        <v>0</v>
      </c>
      <c r="CK154" s="125">
        <f t="shared" si="78"/>
        <v>0</v>
      </c>
      <c r="CL154" s="378" t="str">
        <f t="shared" si="79"/>
        <v xml:space="preserve"> -</v>
      </c>
      <c r="CM154" s="517">
        <f t="shared" si="80"/>
        <v>3370847</v>
      </c>
      <c r="CN154" s="518">
        <f t="shared" si="81"/>
        <v>1256130</v>
      </c>
      <c r="CO154" s="518">
        <f t="shared" si="82"/>
        <v>154278</v>
      </c>
      <c r="CP154" s="504">
        <f t="shared" si="83"/>
        <v>0.37264521350271906</v>
      </c>
      <c r="CQ154" s="378">
        <f t="shared" si="84"/>
        <v>0.12282009027728022</v>
      </c>
      <c r="CR154" s="591" t="s">
        <v>1464</v>
      </c>
      <c r="CS154" s="212" t="s">
        <v>1551</v>
      </c>
      <c r="CT154" s="102" t="s">
        <v>404</v>
      </c>
    </row>
    <row r="155" spans="2:98" ht="30" customHeight="1">
      <c r="B155" s="994"/>
      <c r="C155" s="991"/>
      <c r="D155" s="1015"/>
      <c r="E155" s="947"/>
      <c r="F155" s="956"/>
      <c r="G155" s="840"/>
      <c r="H155" s="840"/>
      <c r="I155" s="825"/>
      <c r="J155" s="840"/>
      <c r="K155" s="825"/>
      <c r="L155" s="840"/>
      <c r="M155" s="840"/>
      <c r="N155" s="825"/>
      <c r="O155" s="840"/>
      <c r="P155" s="840"/>
      <c r="Q155" s="825"/>
      <c r="R155" s="840"/>
      <c r="S155" s="840"/>
      <c r="T155" s="825"/>
      <c r="U155" s="971"/>
      <c r="V155" s="853"/>
      <c r="W155" s="825"/>
      <c r="X155" s="840"/>
      <c r="Y155" s="825"/>
      <c r="Z155" s="840"/>
      <c r="AA155" s="825"/>
      <c r="AB155" s="1023"/>
      <c r="AC155" s="1026"/>
      <c r="AD155" s="1020"/>
      <c r="AE155" s="790"/>
      <c r="AF155" s="798"/>
      <c r="AG155" s="790"/>
      <c r="AH155" s="798"/>
      <c r="AI155" s="790"/>
      <c r="AJ155" s="798"/>
      <c r="AK155" s="790"/>
      <c r="AL155" s="798"/>
      <c r="AM155" s="790"/>
      <c r="AN155" s="798"/>
      <c r="AO155" s="950"/>
      <c r="AP155" s="939"/>
      <c r="AQ155" s="119" t="s">
        <v>394</v>
      </c>
      <c r="AR155" s="366" t="s">
        <v>1995</v>
      </c>
      <c r="AS155" s="747" t="s">
        <v>1554</v>
      </c>
      <c r="AT155" s="40">
        <v>300</v>
      </c>
      <c r="AU155" s="60">
        <v>100</v>
      </c>
      <c r="AV155" s="60">
        <v>10</v>
      </c>
      <c r="AW155" s="413">
        <f t="shared" si="71"/>
        <v>0.1</v>
      </c>
      <c r="AX155" s="60">
        <v>40</v>
      </c>
      <c r="AY155" s="413">
        <f t="shared" si="86"/>
        <v>0.4</v>
      </c>
      <c r="AZ155" s="60">
        <v>25</v>
      </c>
      <c r="BA155" s="415">
        <f t="shared" si="87"/>
        <v>0.25</v>
      </c>
      <c r="BB155" s="47">
        <v>25</v>
      </c>
      <c r="BC155" s="422">
        <f t="shared" si="88"/>
        <v>0.25</v>
      </c>
      <c r="BD155" s="54">
        <v>30</v>
      </c>
      <c r="BE155" s="55">
        <v>118</v>
      </c>
      <c r="BF155" s="55">
        <v>25</v>
      </c>
      <c r="BG155" s="342">
        <v>0</v>
      </c>
      <c r="BH155" s="333">
        <f t="shared" si="61"/>
        <v>3</v>
      </c>
      <c r="BI155" s="453">
        <f t="shared" si="62"/>
        <v>1</v>
      </c>
      <c r="BJ155" s="334">
        <f t="shared" si="63"/>
        <v>2.95</v>
      </c>
      <c r="BK155" s="453">
        <f t="shared" si="64"/>
        <v>1</v>
      </c>
      <c r="BL155" s="334">
        <f t="shared" si="65"/>
        <v>1</v>
      </c>
      <c r="BM155" s="453">
        <f t="shared" si="66"/>
        <v>1</v>
      </c>
      <c r="BN155" s="334">
        <f t="shared" si="67"/>
        <v>0</v>
      </c>
      <c r="BO155" s="453">
        <f t="shared" si="68"/>
        <v>0</v>
      </c>
      <c r="BP155" s="657">
        <f>+SUM(BD155:BG155)/AU155</f>
        <v>1.73</v>
      </c>
      <c r="BQ155" s="652">
        <f t="shared" si="69"/>
        <v>1</v>
      </c>
      <c r="BR155" s="642">
        <f t="shared" si="70"/>
        <v>1</v>
      </c>
      <c r="BS155" s="54">
        <v>0</v>
      </c>
      <c r="BT155" s="60">
        <v>0</v>
      </c>
      <c r="BU155" s="60">
        <v>0</v>
      </c>
      <c r="BV155" s="125" t="str">
        <f t="shared" si="72"/>
        <v xml:space="preserve"> -</v>
      </c>
      <c r="BW155" s="378" t="str">
        <f t="shared" si="73"/>
        <v xml:space="preserve"> -</v>
      </c>
      <c r="BX155" s="55">
        <v>68389</v>
      </c>
      <c r="BY155" s="60">
        <v>25288</v>
      </c>
      <c r="BZ155" s="60">
        <v>0</v>
      </c>
      <c r="CA155" s="125">
        <f t="shared" si="74"/>
        <v>0.36976706780330171</v>
      </c>
      <c r="CB155" s="378" t="str">
        <f t="shared" si="75"/>
        <v xml:space="preserve"> -</v>
      </c>
      <c r="CC155" s="54">
        <v>0</v>
      </c>
      <c r="CD155" s="60">
        <v>0</v>
      </c>
      <c r="CE155" s="60">
        <v>0</v>
      </c>
      <c r="CF155" s="125" t="str">
        <f t="shared" si="76"/>
        <v xml:space="preserve"> -</v>
      </c>
      <c r="CG155" s="378" t="str">
        <f t="shared" si="77"/>
        <v xml:space="preserve"> -</v>
      </c>
      <c r="CH155" s="55">
        <v>0</v>
      </c>
      <c r="CI155" s="60">
        <v>0</v>
      </c>
      <c r="CJ155" s="60">
        <v>0</v>
      </c>
      <c r="CK155" s="125" t="str">
        <f t="shared" si="78"/>
        <v xml:space="preserve"> -</v>
      </c>
      <c r="CL155" s="378" t="str">
        <f t="shared" si="79"/>
        <v xml:space="preserve"> -</v>
      </c>
      <c r="CM155" s="517">
        <f t="shared" si="80"/>
        <v>68389</v>
      </c>
      <c r="CN155" s="518">
        <f t="shared" si="81"/>
        <v>25288</v>
      </c>
      <c r="CO155" s="518">
        <f t="shared" si="82"/>
        <v>0</v>
      </c>
      <c r="CP155" s="504">
        <f t="shared" si="83"/>
        <v>0.36976706780330171</v>
      </c>
      <c r="CQ155" s="378" t="str">
        <f t="shared" si="84"/>
        <v xml:space="preserve"> -</v>
      </c>
      <c r="CR155" s="591" t="s">
        <v>1464</v>
      </c>
      <c r="CS155" s="212" t="s">
        <v>1551</v>
      </c>
      <c r="CT155" s="102" t="s">
        <v>404</v>
      </c>
    </row>
    <row r="156" spans="2:98" ht="45.75" customHeight="1">
      <c r="B156" s="994"/>
      <c r="C156" s="991"/>
      <c r="D156" s="1015"/>
      <c r="E156" s="947"/>
      <c r="F156" s="956"/>
      <c r="G156" s="840"/>
      <c r="H156" s="840"/>
      <c r="I156" s="825"/>
      <c r="J156" s="840"/>
      <c r="K156" s="825"/>
      <c r="L156" s="840"/>
      <c r="M156" s="840"/>
      <c r="N156" s="825"/>
      <c r="O156" s="840"/>
      <c r="P156" s="840"/>
      <c r="Q156" s="825"/>
      <c r="R156" s="840"/>
      <c r="S156" s="840"/>
      <c r="T156" s="825"/>
      <c r="U156" s="971"/>
      <c r="V156" s="853"/>
      <c r="W156" s="825"/>
      <c r="X156" s="840"/>
      <c r="Y156" s="825"/>
      <c r="Z156" s="840"/>
      <c r="AA156" s="825"/>
      <c r="AB156" s="1023"/>
      <c r="AC156" s="1026"/>
      <c r="AD156" s="1020"/>
      <c r="AE156" s="790"/>
      <c r="AF156" s="798"/>
      <c r="AG156" s="790"/>
      <c r="AH156" s="798"/>
      <c r="AI156" s="790"/>
      <c r="AJ156" s="798"/>
      <c r="AK156" s="790"/>
      <c r="AL156" s="798"/>
      <c r="AM156" s="790"/>
      <c r="AN156" s="798"/>
      <c r="AO156" s="950"/>
      <c r="AP156" s="939"/>
      <c r="AQ156" s="300" t="s">
        <v>434</v>
      </c>
      <c r="AR156" s="301">
        <v>5430102</v>
      </c>
      <c r="AS156" s="27" t="s">
        <v>1555</v>
      </c>
      <c r="AT156" s="40">
        <v>1</v>
      </c>
      <c r="AU156" s="60">
        <v>1</v>
      </c>
      <c r="AV156" s="60">
        <v>1</v>
      </c>
      <c r="AW156" s="413">
        <v>0.25</v>
      </c>
      <c r="AX156" s="60">
        <v>1</v>
      </c>
      <c r="AY156" s="413">
        <v>0.25</v>
      </c>
      <c r="AZ156" s="60">
        <v>1</v>
      </c>
      <c r="BA156" s="415">
        <v>0.25</v>
      </c>
      <c r="BB156" s="47">
        <v>1</v>
      </c>
      <c r="BC156" s="422">
        <v>0.25</v>
      </c>
      <c r="BD156" s="56">
        <v>1</v>
      </c>
      <c r="BE156" s="57">
        <v>1</v>
      </c>
      <c r="BF156" s="57">
        <v>1</v>
      </c>
      <c r="BG156" s="352">
        <v>0</v>
      </c>
      <c r="BH156" s="333">
        <f t="shared" si="61"/>
        <v>1</v>
      </c>
      <c r="BI156" s="453">
        <f t="shared" si="62"/>
        <v>1</v>
      </c>
      <c r="BJ156" s="334">
        <f t="shared" si="63"/>
        <v>1</v>
      </c>
      <c r="BK156" s="453">
        <f t="shared" si="64"/>
        <v>1</v>
      </c>
      <c r="BL156" s="334">
        <f t="shared" si="65"/>
        <v>1</v>
      </c>
      <c r="BM156" s="453">
        <f t="shared" si="66"/>
        <v>1</v>
      </c>
      <c r="BN156" s="334">
        <f t="shared" si="67"/>
        <v>0</v>
      </c>
      <c r="BO156" s="453">
        <f t="shared" si="68"/>
        <v>0</v>
      </c>
      <c r="BP156" s="657">
        <f t="shared" si="85"/>
        <v>0.75</v>
      </c>
      <c r="BQ156" s="652">
        <f t="shared" si="69"/>
        <v>0.75</v>
      </c>
      <c r="BR156" s="642">
        <f t="shared" si="70"/>
        <v>0.75</v>
      </c>
      <c r="BS156" s="56">
        <v>50000</v>
      </c>
      <c r="BT156" s="105">
        <v>0</v>
      </c>
      <c r="BU156" s="105">
        <v>0</v>
      </c>
      <c r="BV156" s="125">
        <f t="shared" si="72"/>
        <v>0</v>
      </c>
      <c r="BW156" s="378" t="str">
        <f t="shared" si="73"/>
        <v xml:space="preserve"> -</v>
      </c>
      <c r="BX156" s="55">
        <v>34650</v>
      </c>
      <c r="BY156" s="60">
        <v>34650</v>
      </c>
      <c r="BZ156" s="60">
        <v>0</v>
      </c>
      <c r="CA156" s="125">
        <f t="shared" si="74"/>
        <v>1</v>
      </c>
      <c r="CB156" s="378" t="str">
        <f t="shared" si="75"/>
        <v xml:space="preserve"> -</v>
      </c>
      <c r="CC156" s="54">
        <v>1465679</v>
      </c>
      <c r="CD156" s="60">
        <v>1454610</v>
      </c>
      <c r="CE156" s="60">
        <v>0</v>
      </c>
      <c r="CF156" s="125">
        <f t="shared" si="76"/>
        <v>0.992447868871697</v>
      </c>
      <c r="CG156" s="378" t="str">
        <f t="shared" si="77"/>
        <v xml:space="preserve"> -</v>
      </c>
      <c r="CH156" s="55">
        <v>0</v>
      </c>
      <c r="CI156" s="60">
        <v>0</v>
      </c>
      <c r="CJ156" s="60">
        <v>0</v>
      </c>
      <c r="CK156" s="125" t="str">
        <f t="shared" si="78"/>
        <v xml:space="preserve"> -</v>
      </c>
      <c r="CL156" s="378" t="str">
        <f t="shared" si="79"/>
        <v xml:space="preserve"> -</v>
      </c>
      <c r="CM156" s="517">
        <f t="shared" si="80"/>
        <v>1550329</v>
      </c>
      <c r="CN156" s="518">
        <f t="shared" si="81"/>
        <v>1489260</v>
      </c>
      <c r="CO156" s="518">
        <f t="shared" si="82"/>
        <v>0</v>
      </c>
      <c r="CP156" s="504">
        <f t="shared" si="83"/>
        <v>0.96060900621738998</v>
      </c>
      <c r="CQ156" s="378" t="str">
        <f t="shared" si="84"/>
        <v xml:space="preserve"> -</v>
      </c>
      <c r="CR156" s="591" t="s">
        <v>1464</v>
      </c>
      <c r="CS156" s="212" t="s">
        <v>1551</v>
      </c>
      <c r="CT156" s="102" t="s">
        <v>404</v>
      </c>
    </row>
    <row r="157" spans="2:98" ht="30" customHeight="1" thickBot="1">
      <c r="B157" s="994"/>
      <c r="C157" s="991"/>
      <c r="D157" s="1015"/>
      <c r="E157" s="947"/>
      <c r="F157" s="956"/>
      <c r="G157" s="840"/>
      <c r="H157" s="840"/>
      <c r="I157" s="825"/>
      <c r="J157" s="840"/>
      <c r="K157" s="825"/>
      <c r="L157" s="840"/>
      <c r="M157" s="840"/>
      <c r="N157" s="825"/>
      <c r="O157" s="840"/>
      <c r="P157" s="840"/>
      <c r="Q157" s="825"/>
      <c r="R157" s="840"/>
      <c r="S157" s="840"/>
      <c r="T157" s="825"/>
      <c r="U157" s="971"/>
      <c r="V157" s="853"/>
      <c r="W157" s="825"/>
      <c r="X157" s="840"/>
      <c r="Y157" s="825"/>
      <c r="Z157" s="840"/>
      <c r="AA157" s="825"/>
      <c r="AB157" s="1023"/>
      <c r="AC157" s="1026"/>
      <c r="AD157" s="1020"/>
      <c r="AE157" s="790"/>
      <c r="AF157" s="798"/>
      <c r="AG157" s="790"/>
      <c r="AH157" s="798"/>
      <c r="AI157" s="790"/>
      <c r="AJ157" s="798"/>
      <c r="AK157" s="790"/>
      <c r="AL157" s="798"/>
      <c r="AM157" s="790"/>
      <c r="AN157" s="798"/>
      <c r="AO157" s="953"/>
      <c r="AP157" s="942"/>
      <c r="AQ157" s="302" t="s">
        <v>395</v>
      </c>
      <c r="AR157" s="303">
        <v>2210169</v>
      </c>
      <c r="AS157" s="751" t="s">
        <v>1556</v>
      </c>
      <c r="AT157" s="45">
        <v>1</v>
      </c>
      <c r="AU157" s="92">
        <v>1</v>
      </c>
      <c r="AV157" s="92">
        <v>1</v>
      </c>
      <c r="AW157" s="423">
        <v>0.25</v>
      </c>
      <c r="AX157" s="92">
        <v>1</v>
      </c>
      <c r="AY157" s="423">
        <v>0.25</v>
      </c>
      <c r="AZ157" s="92">
        <v>1</v>
      </c>
      <c r="BA157" s="424">
        <v>0.25</v>
      </c>
      <c r="BB157" s="51">
        <v>1</v>
      </c>
      <c r="BC157" s="425">
        <v>0.25</v>
      </c>
      <c r="BD157" s="62">
        <v>0</v>
      </c>
      <c r="BE157" s="63">
        <v>0.1</v>
      </c>
      <c r="BF157" s="63">
        <v>0</v>
      </c>
      <c r="BG157" s="344">
        <v>0</v>
      </c>
      <c r="BH157" s="331">
        <f t="shared" si="61"/>
        <v>0</v>
      </c>
      <c r="BI157" s="457">
        <f t="shared" si="62"/>
        <v>0</v>
      </c>
      <c r="BJ157" s="332">
        <f t="shared" si="63"/>
        <v>0.1</v>
      </c>
      <c r="BK157" s="457">
        <f t="shared" si="64"/>
        <v>0.1</v>
      </c>
      <c r="BL157" s="332">
        <f t="shared" si="65"/>
        <v>0</v>
      </c>
      <c r="BM157" s="457">
        <f t="shared" si="66"/>
        <v>0</v>
      </c>
      <c r="BN157" s="332">
        <f t="shared" si="67"/>
        <v>0</v>
      </c>
      <c r="BO157" s="457">
        <f t="shared" si="68"/>
        <v>0</v>
      </c>
      <c r="BP157" s="658">
        <f t="shared" si="85"/>
        <v>2.5000000000000001E-2</v>
      </c>
      <c r="BQ157" s="653">
        <f t="shared" si="69"/>
        <v>2.5000000000000001E-2</v>
      </c>
      <c r="BR157" s="643">
        <f t="shared" si="70"/>
        <v>2.5000000000000001E-2</v>
      </c>
      <c r="BS157" s="62">
        <v>0</v>
      </c>
      <c r="BT157" s="92">
        <v>0</v>
      </c>
      <c r="BU157" s="92">
        <v>0</v>
      </c>
      <c r="BV157" s="148" t="str">
        <f t="shared" si="72"/>
        <v xml:space="preserve"> -</v>
      </c>
      <c r="BW157" s="385" t="str">
        <f t="shared" si="73"/>
        <v xml:space="preserve"> -</v>
      </c>
      <c r="BX157" s="63">
        <v>0</v>
      </c>
      <c r="BY157" s="92">
        <v>0</v>
      </c>
      <c r="BZ157" s="92">
        <v>0</v>
      </c>
      <c r="CA157" s="148" t="str">
        <f t="shared" si="74"/>
        <v xml:space="preserve"> -</v>
      </c>
      <c r="CB157" s="385" t="str">
        <f t="shared" si="75"/>
        <v xml:space="preserve"> -</v>
      </c>
      <c r="CC157" s="62">
        <v>0</v>
      </c>
      <c r="CD157" s="92">
        <v>0</v>
      </c>
      <c r="CE157" s="92">
        <v>0</v>
      </c>
      <c r="CF157" s="148" t="str">
        <f t="shared" si="76"/>
        <v xml:space="preserve"> -</v>
      </c>
      <c r="CG157" s="385" t="str">
        <f t="shared" si="77"/>
        <v xml:space="preserve"> -</v>
      </c>
      <c r="CH157" s="63">
        <v>1000000</v>
      </c>
      <c r="CI157" s="92">
        <v>0</v>
      </c>
      <c r="CJ157" s="92">
        <v>0</v>
      </c>
      <c r="CK157" s="148">
        <f t="shared" si="78"/>
        <v>0</v>
      </c>
      <c r="CL157" s="385" t="str">
        <f t="shared" si="79"/>
        <v xml:space="preserve"> -</v>
      </c>
      <c r="CM157" s="523">
        <f t="shared" si="80"/>
        <v>1000000</v>
      </c>
      <c r="CN157" s="524">
        <f t="shared" si="81"/>
        <v>0</v>
      </c>
      <c r="CO157" s="524">
        <f t="shared" si="82"/>
        <v>0</v>
      </c>
      <c r="CP157" s="505">
        <f t="shared" si="83"/>
        <v>0</v>
      </c>
      <c r="CQ157" s="385" t="str">
        <f t="shared" si="84"/>
        <v xml:space="preserve"> -</v>
      </c>
      <c r="CR157" s="593" t="s">
        <v>1557</v>
      </c>
      <c r="CS157" s="215" t="s">
        <v>1558</v>
      </c>
      <c r="CT157" s="107" t="s">
        <v>1968</v>
      </c>
    </row>
    <row r="158" spans="2:98" ht="30" customHeight="1">
      <c r="B158" s="994"/>
      <c r="C158" s="991"/>
      <c r="D158" s="1015"/>
      <c r="E158" s="947"/>
      <c r="F158" s="956"/>
      <c r="G158" s="840"/>
      <c r="H158" s="840"/>
      <c r="I158" s="825"/>
      <c r="J158" s="840"/>
      <c r="K158" s="825"/>
      <c r="L158" s="840"/>
      <c r="M158" s="840"/>
      <c r="N158" s="825"/>
      <c r="O158" s="840"/>
      <c r="P158" s="840"/>
      <c r="Q158" s="825"/>
      <c r="R158" s="840"/>
      <c r="S158" s="840"/>
      <c r="T158" s="825"/>
      <c r="U158" s="971"/>
      <c r="V158" s="853"/>
      <c r="W158" s="825"/>
      <c r="X158" s="840"/>
      <c r="Y158" s="825"/>
      <c r="Z158" s="840"/>
      <c r="AA158" s="825"/>
      <c r="AB158" s="1023"/>
      <c r="AC158" s="1026"/>
      <c r="AD158" s="1020"/>
      <c r="AE158" s="790"/>
      <c r="AF158" s="798"/>
      <c r="AG158" s="790"/>
      <c r="AH158" s="798"/>
      <c r="AI158" s="790"/>
      <c r="AJ158" s="798"/>
      <c r="AK158" s="790"/>
      <c r="AL158" s="798"/>
      <c r="AM158" s="790"/>
      <c r="AN158" s="798"/>
      <c r="AO158" s="949">
        <f>+RESUMEN!J62</f>
        <v>0.72</v>
      </c>
      <c r="AP158" s="938" t="s">
        <v>409</v>
      </c>
      <c r="AQ158" s="28" t="s">
        <v>396</v>
      </c>
      <c r="AR158" s="141">
        <v>5430101</v>
      </c>
      <c r="AS158" s="752" t="s">
        <v>1559</v>
      </c>
      <c r="AT158" s="67">
        <v>0</v>
      </c>
      <c r="AU158" s="114">
        <v>1</v>
      </c>
      <c r="AV158" s="114">
        <v>0.1</v>
      </c>
      <c r="AW158" s="419">
        <f t="shared" si="71"/>
        <v>0.1</v>
      </c>
      <c r="AX158" s="114">
        <v>0.4</v>
      </c>
      <c r="AY158" s="419">
        <f t="shared" si="86"/>
        <v>0.4</v>
      </c>
      <c r="AZ158" s="114">
        <v>0.5</v>
      </c>
      <c r="BA158" s="420">
        <f t="shared" si="87"/>
        <v>0.5</v>
      </c>
      <c r="BB158" s="145">
        <v>0</v>
      </c>
      <c r="BC158" s="420">
        <f t="shared" si="88"/>
        <v>0</v>
      </c>
      <c r="BD158" s="314">
        <v>0.1</v>
      </c>
      <c r="BE158" s="339">
        <v>0.4</v>
      </c>
      <c r="BF158" s="339">
        <v>0.44</v>
      </c>
      <c r="BG158" s="353">
        <v>0</v>
      </c>
      <c r="BH158" s="329">
        <f t="shared" si="61"/>
        <v>1</v>
      </c>
      <c r="BI158" s="452">
        <f t="shared" si="62"/>
        <v>1</v>
      </c>
      <c r="BJ158" s="330">
        <f t="shared" si="63"/>
        <v>1</v>
      </c>
      <c r="BK158" s="452">
        <f t="shared" si="64"/>
        <v>1</v>
      </c>
      <c r="BL158" s="330">
        <f t="shared" si="65"/>
        <v>0.88</v>
      </c>
      <c r="BM158" s="452">
        <f t="shared" si="66"/>
        <v>0.88</v>
      </c>
      <c r="BN158" s="330" t="str">
        <f t="shared" si="67"/>
        <v xml:space="preserve"> -</v>
      </c>
      <c r="BO158" s="452" t="str">
        <f t="shared" si="68"/>
        <v xml:space="preserve"> -</v>
      </c>
      <c r="BP158" s="656">
        <f>+SUM(BD158:BG158)/AU158</f>
        <v>0.94</v>
      </c>
      <c r="BQ158" s="651">
        <f t="shared" si="69"/>
        <v>0.94</v>
      </c>
      <c r="BR158" s="641">
        <f t="shared" si="70"/>
        <v>0.94</v>
      </c>
      <c r="BS158" s="61">
        <v>30000</v>
      </c>
      <c r="BT158" s="59">
        <v>6500</v>
      </c>
      <c r="BU158" s="59">
        <v>0</v>
      </c>
      <c r="BV158" s="145">
        <f t="shared" si="72"/>
        <v>0.21666666666666667</v>
      </c>
      <c r="BW158" s="377" t="str">
        <f t="shared" si="73"/>
        <v xml:space="preserve"> -</v>
      </c>
      <c r="BX158" s="61">
        <v>919045</v>
      </c>
      <c r="BY158" s="59">
        <v>169998</v>
      </c>
      <c r="BZ158" s="59">
        <v>0</v>
      </c>
      <c r="CA158" s="145">
        <f t="shared" si="74"/>
        <v>0.1849724442219913</v>
      </c>
      <c r="CB158" s="377" t="str">
        <f t="shared" si="75"/>
        <v xml:space="preserve"> -</v>
      </c>
      <c r="CC158" s="58">
        <v>0</v>
      </c>
      <c r="CD158" s="59">
        <v>0</v>
      </c>
      <c r="CE158" s="59">
        <v>0</v>
      </c>
      <c r="CF158" s="145" t="str">
        <f t="shared" si="76"/>
        <v xml:space="preserve"> -</v>
      </c>
      <c r="CG158" s="377" t="str">
        <f t="shared" si="77"/>
        <v xml:space="preserve"> -</v>
      </c>
      <c r="CH158" s="61">
        <v>700000</v>
      </c>
      <c r="CI158" s="59">
        <v>0</v>
      </c>
      <c r="CJ158" s="59">
        <v>0</v>
      </c>
      <c r="CK158" s="145">
        <f t="shared" si="78"/>
        <v>0</v>
      </c>
      <c r="CL158" s="377" t="str">
        <f t="shared" si="79"/>
        <v xml:space="preserve"> -</v>
      </c>
      <c r="CM158" s="515">
        <f t="shared" si="80"/>
        <v>1649045</v>
      </c>
      <c r="CN158" s="516">
        <f t="shared" si="81"/>
        <v>176498</v>
      </c>
      <c r="CO158" s="516">
        <f t="shared" si="82"/>
        <v>0</v>
      </c>
      <c r="CP158" s="506">
        <f t="shared" si="83"/>
        <v>0.10703043276563101</v>
      </c>
      <c r="CQ158" s="377" t="str">
        <f t="shared" si="84"/>
        <v xml:space="preserve"> -</v>
      </c>
      <c r="CR158" s="594" t="s">
        <v>1464</v>
      </c>
      <c r="CS158" s="211" t="s">
        <v>1551</v>
      </c>
      <c r="CT158" s="101" t="s">
        <v>404</v>
      </c>
    </row>
    <row r="159" spans="2:98" ht="30" customHeight="1" thickBot="1">
      <c r="B159" s="994"/>
      <c r="C159" s="991"/>
      <c r="D159" s="1015"/>
      <c r="E159" s="947"/>
      <c r="F159" s="956" t="s">
        <v>413</v>
      </c>
      <c r="G159" s="840">
        <v>7829</v>
      </c>
      <c r="H159" s="840">
        <v>5479</v>
      </c>
      <c r="I159" s="825">
        <f>+H159-G159</f>
        <v>-2350</v>
      </c>
      <c r="J159" s="840">
        <v>7829</v>
      </c>
      <c r="K159" s="825">
        <f>+J159-G159</f>
        <v>0</v>
      </c>
      <c r="L159" s="840"/>
      <c r="M159" s="840">
        <v>6654</v>
      </c>
      <c r="N159" s="825">
        <f>+M159-J159</f>
        <v>-1175</v>
      </c>
      <c r="O159" s="840"/>
      <c r="P159" s="840">
        <v>6654</v>
      </c>
      <c r="Q159" s="825">
        <f>+P159-M159</f>
        <v>0</v>
      </c>
      <c r="R159" s="840"/>
      <c r="S159" s="840">
        <v>5479</v>
      </c>
      <c r="T159" s="825">
        <f>+S159-P159</f>
        <v>-1175</v>
      </c>
      <c r="U159" s="971"/>
      <c r="V159" s="853">
        <v>7829</v>
      </c>
      <c r="W159" s="825">
        <f>+IF(V159=0,0,V159-G159)</f>
        <v>0</v>
      </c>
      <c r="X159" s="840">
        <v>7775</v>
      </c>
      <c r="Y159" s="825">
        <f>+IF(X159=0,0,X159-V159)</f>
        <v>-54</v>
      </c>
      <c r="Z159" s="840"/>
      <c r="AA159" s="825">
        <f>+IF(Z159=0,0,Z159-X159)</f>
        <v>0</v>
      </c>
      <c r="AB159" s="1023"/>
      <c r="AC159" s="1026">
        <f>+IF(AB159=0,0,AB159-Z159)</f>
        <v>0</v>
      </c>
      <c r="AD159" s="1020" t="str">
        <f>+IF(K159=0," -",W159/K159)</f>
        <v xml:space="preserve"> -</v>
      </c>
      <c r="AE159" s="790" t="str">
        <f>+IF(K159=0," -",IF(AD159&gt;100%,100%,AD159))</f>
        <v xml:space="preserve"> -</v>
      </c>
      <c r="AF159" s="798">
        <f>+IF(N159=0," -",Y159/N159)</f>
        <v>4.5957446808510639E-2</v>
      </c>
      <c r="AG159" s="790">
        <f>+IF(N159=0," -",IF(AF159&gt;100%,100%,AF159))</f>
        <v>4.5957446808510639E-2</v>
      </c>
      <c r="AH159" s="798" t="str">
        <f>+IF(Q159=0," -",AA159/Q159)</f>
        <v xml:space="preserve"> -</v>
      </c>
      <c r="AI159" s="790" t="str">
        <f>+IF(Q159=0," -",IF(AH159&gt;100%,100%,AH159))</f>
        <v xml:space="preserve"> -</v>
      </c>
      <c r="AJ159" s="798">
        <f>+IF(T159=0," -",AC159/T159)</f>
        <v>0</v>
      </c>
      <c r="AK159" s="790">
        <f>+IF(T159=0," -",IF(AJ159&gt;100%,100%,AJ159))</f>
        <v>0</v>
      </c>
      <c r="AL159" s="798">
        <f>+SUM(AC159,AA159,Y159,W159)/I159</f>
        <v>2.297872340425532E-2</v>
      </c>
      <c r="AM159" s="790">
        <f>+IF(AL159&gt;100%,100%,IF(AL159&lt;0%,0%,AL159))</f>
        <v>2.297872340425532E-2</v>
      </c>
      <c r="AN159" s="798"/>
      <c r="AO159" s="951"/>
      <c r="AP159" s="940"/>
      <c r="AQ159" s="29" t="s">
        <v>397</v>
      </c>
      <c r="AR159" s="136">
        <v>5430101</v>
      </c>
      <c r="AS159" s="753" t="s">
        <v>1560</v>
      </c>
      <c r="AT159" s="77">
        <v>0</v>
      </c>
      <c r="AU159" s="115">
        <v>1</v>
      </c>
      <c r="AV159" s="115">
        <v>0.1</v>
      </c>
      <c r="AW159" s="416">
        <f t="shared" si="71"/>
        <v>0.1</v>
      </c>
      <c r="AX159" s="115">
        <v>0.4</v>
      </c>
      <c r="AY159" s="416">
        <f t="shared" si="86"/>
        <v>0.4</v>
      </c>
      <c r="AZ159" s="115">
        <v>0</v>
      </c>
      <c r="BA159" s="417">
        <f t="shared" si="87"/>
        <v>0</v>
      </c>
      <c r="BB159" s="147">
        <v>0.5</v>
      </c>
      <c r="BC159" s="417">
        <f t="shared" si="88"/>
        <v>0.5</v>
      </c>
      <c r="BD159" s="315">
        <v>0.1</v>
      </c>
      <c r="BE159" s="340">
        <v>0.4</v>
      </c>
      <c r="BF159" s="340">
        <v>0</v>
      </c>
      <c r="BG159" s="354">
        <v>0</v>
      </c>
      <c r="BH159" s="331">
        <f t="shared" si="61"/>
        <v>1</v>
      </c>
      <c r="BI159" s="457">
        <f t="shared" si="62"/>
        <v>1</v>
      </c>
      <c r="BJ159" s="332">
        <f t="shared" si="63"/>
        <v>1</v>
      </c>
      <c r="BK159" s="457">
        <f t="shared" si="64"/>
        <v>1</v>
      </c>
      <c r="BL159" s="332" t="str">
        <f t="shared" si="65"/>
        <v xml:space="preserve"> -</v>
      </c>
      <c r="BM159" s="457" t="str">
        <f t="shared" si="66"/>
        <v xml:space="preserve"> -</v>
      </c>
      <c r="BN159" s="332">
        <f t="shared" si="67"/>
        <v>0</v>
      </c>
      <c r="BO159" s="457">
        <f t="shared" si="68"/>
        <v>0</v>
      </c>
      <c r="BP159" s="658">
        <f>+SUM(BD159:BG159)/AU159</f>
        <v>0.5</v>
      </c>
      <c r="BQ159" s="653">
        <f t="shared" si="69"/>
        <v>0.5</v>
      </c>
      <c r="BR159" s="643">
        <f t="shared" si="70"/>
        <v>0.5</v>
      </c>
      <c r="BS159" s="63">
        <v>20000</v>
      </c>
      <c r="BT159" s="92">
        <v>6500</v>
      </c>
      <c r="BU159" s="92">
        <v>0</v>
      </c>
      <c r="BV159" s="125">
        <f t="shared" si="72"/>
        <v>0.32500000000000001</v>
      </c>
      <c r="BW159" s="378" t="str">
        <f t="shared" si="73"/>
        <v xml:space="preserve"> -</v>
      </c>
      <c r="BX159" s="63">
        <v>517298</v>
      </c>
      <c r="BY159" s="92">
        <v>415386</v>
      </c>
      <c r="BZ159" s="92">
        <v>0</v>
      </c>
      <c r="CA159" s="125">
        <f t="shared" si="74"/>
        <v>0.80299169917533031</v>
      </c>
      <c r="CB159" s="378" t="str">
        <f t="shared" si="75"/>
        <v xml:space="preserve"> -</v>
      </c>
      <c r="CC159" s="62">
        <v>74935</v>
      </c>
      <c r="CD159" s="92">
        <v>73723</v>
      </c>
      <c r="CE159" s="92">
        <v>0</v>
      </c>
      <c r="CF159" s="125">
        <f t="shared" si="76"/>
        <v>0.98382598251818243</v>
      </c>
      <c r="CG159" s="378" t="str">
        <f t="shared" si="77"/>
        <v xml:space="preserve"> -</v>
      </c>
      <c r="CH159" s="63">
        <v>180000</v>
      </c>
      <c r="CI159" s="92">
        <v>0</v>
      </c>
      <c r="CJ159" s="92">
        <v>0</v>
      </c>
      <c r="CK159" s="125">
        <f t="shared" si="78"/>
        <v>0</v>
      </c>
      <c r="CL159" s="378" t="str">
        <f t="shared" si="79"/>
        <v xml:space="preserve"> -</v>
      </c>
      <c r="CM159" s="517">
        <f t="shared" si="80"/>
        <v>792233</v>
      </c>
      <c r="CN159" s="518">
        <f t="shared" si="81"/>
        <v>495609</v>
      </c>
      <c r="CO159" s="518">
        <f t="shared" si="82"/>
        <v>0</v>
      </c>
      <c r="CP159" s="504">
        <f t="shared" si="83"/>
        <v>0.62558489737236389</v>
      </c>
      <c r="CQ159" s="378" t="str">
        <f t="shared" si="84"/>
        <v xml:space="preserve"> -</v>
      </c>
      <c r="CR159" s="593" t="s">
        <v>1464</v>
      </c>
      <c r="CS159" s="213" t="s">
        <v>1551</v>
      </c>
      <c r="CT159" s="103" t="s">
        <v>404</v>
      </c>
    </row>
    <row r="160" spans="2:98" ht="30" customHeight="1">
      <c r="B160" s="994"/>
      <c r="C160" s="991"/>
      <c r="D160" s="1015"/>
      <c r="E160" s="947"/>
      <c r="F160" s="956"/>
      <c r="G160" s="840"/>
      <c r="H160" s="840"/>
      <c r="I160" s="825"/>
      <c r="J160" s="840"/>
      <c r="K160" s="825"/>
      <c r="L160" s="840"/>
      <c r="M160" s="840"/>
      <c r="N160" s="825"/>
      <c r="O160" s="840"/>
      <c r="P160" s="840"/>
      <c r="Q160" s="825"/>
      <c r="R160" s="840"/>
      <c r="S160" s="840"/>
      <c r="T160" s="825"/>
      <c r="U160" s="971"/>
      <c r="V160" s="853"/>
      <c r="W160" s="825"/>
      <c r="X160" s="840"/>
      <c r="Y160" s="825"/>
      <c r="Z160" s="840"/>
      <c r="AA160" s="825"/>
      <c r="AB160" s="1023"/>
      <c r="AC160" s="1026"/>
      <c r="AD160" s="1020"/>
      <c r="AE160" s="790"/>
      <c r="AF160" s="798"/>
      <c r="AG160" s="790"/>
      <c r="AH160" s="798"/>
      <c r="AI160" s="790"/>
      <c r="AJ160" s="798"/>
      <c r="AK160" s="790"/>
      <c r="AL160" s="798"/>
      <c r="AM160" s="790"/>
      <c r="AN160" s="798"/>
      <c r="AO160" s="952">
        <f>+RESUMEN!J63</f>
        <v>0.6785714285714286</v>
      </c>
      <c r="AP160" s="941" t="s">
        <v>410</v>
      </c>
      <c r="AQ160" s="26" t="s">
        <v>398</v>
      </c>
      <c r="AR160" s="138">
        <v>5430102</v>
      </c>
      <c r="AS160" s="26" t="s">
        <v>1561</v>
      </c>
      <c r="AT160" s="39">
        <v>11500</v>
      </c>
      <c r="AU160" s="90">
        <v>7350</v>
      </c>
      <c r="AV160" s="90">
        <v>1800</v>
      </c>
      <c r="AW160" s="412">
        <f t="shared" si="71"/>
        <v>0.24489795918367346</v>
      </c>
      <c r="AX160" s="90">
        <v>1850</v>
      </c>
      <c r="AY160" s="412">
        <f t="shared" si="86"/>
        <v>0.25170068027210885</v>
      </c>
      <c r="AZ160" s="90">
        <v>1850</v>
      </c>
      <c r="BA160" s="414">
        <f t="shared" si="87"/>
        <v>0.25170068027210885</v>
      </c>
      <c r="BB160" s="46">
        <v>1850</v>
      </c>
      <c r="BC160" s="421">
        <f t="shared" si="88"/>
        <v>0.25170068027210885</v>
      </c>
      <c r="BD160" s="52">
        <v>8659</v>
      </c>
      <c r="BE160" s="53">
        <v>6039</v>
      </c>
      <c r="BF160" s="53">
        <v>5142</v>
      </c>
      <c r="BG160" s="341">
        <v>0</v>
      </c>
      <c r="BH160" s="458">
        <f t="shared" si="61"/>
        <v>4.8105555555555553</v>
      </c>
      <c r="BI160" s="459">
        <f t="shared" si="62"/>
        <v>1</v>
      </c>
      <c r="BJ160" s="460">
        <f t="shared" si="63"/>
        <v>3.2643243243243245</v>
      </c>
      <c r="BK160" s="459">
        <f t="shared" si="64"/>
        <v>1</v>
      </c>
      <c r="BL160" s="460">
        <f t="shared" si="65"/>
        <v>2.7794594594594595</v>
      </c>
      <c r="BM160" s="459">
        <f t="shared" si="66"/>
        <v>1</v>
      </c>
      <c r="BN160" s="460">
        <f t="shared" si="67"/>
        <v>0</v>
      </c>
      <c r="BO160" s="459">
        <f t="shared" si="68"/>
        <v>0</v>
      </c>
      <c r="BP160" s="659">
        <f>+SUM(BD160:BG160)/AU160</f>
        <v>2.6993197278911563</v>
      </c>
      <c r="BQ160" s="654">
        <f t="shared" si="69"/>
        <v>1</v>
      </c>
      <c r="BR160" s="644">
        <f t="shared" si="70"/>
        <v>1</v>
      </c>
      <c r="BS160" s="52">
        <v>150000</v>
      </c>
      <c r="BT160" s="90">
        <v>50473</v>
      </c>
      <c r="BU160" s="90">
        <v>0</v>
      </c>
      <c r="BV160" s="146">
        <f t="shared" si="72"/>
        <v>0.33648666666666666</v>
      </c>
      <c r="BW160" s="384" t="str">
        <f t="shared" si="73"/>
        <v xml:space="preserve"> -</v>
      </c>
      <c r="BX160" s="53">
        <v>72930</v>
      </c>
      <c r="BY160" s="90">
        <v>33525</v>
      </c>
      <c r="BZ160" s="90">
        <v>0</v>
      </c>
      <c r="CA160" s="146">
        <f t="shared" si="74"/>
        <v>0.45968737145207733</v>
      </c>
      <c r="CB160" s="384" t="str">
        <f t="shared" si="75"/>
        <v xml:space="preserve"> -</v>
      </c>
      <c r="CC160" s="52">
        <v>227382</v>
      </c>
      <c r="CD160" s="90">
        <v>220801</v>
      </c>
      <c r="CE160" s="90">
        <v>0</v>
      </c>
      <c r="CF160" s="146">
        <f t="shared" si="76"/>
        <v>0.9710575155465252</v>
      </c>
      <c r="CG160" s="384" t="str">
        <f t="shared" si="77"/>
        <v xml:space="preserve"> -</v>
      </c>
      <c r="CH160" s="53">
        <v>300000</v>
      </c>
      <c r="CI160" s="90">
        <v>0</v>
      </c>
      <c r="CJ160" s="90">
        <v>0</v>
      </c>
      <c r="CK160" s="146">
        <f t="shared" si="78"/>
        <v>0</v>
      </c>
      <c r="CL160" s="384" t="str">
        <f t="shared" si="79"/>
        <v xml:space="preserve"> -</v>
      </c>
      <c r="CM160" s="521">
        <f t="shared" si="80"/>
        <v>750312</v>
      </c>
      <c r="CN160" s="522">
        <f t="shared" si="81"/>
        <v>304799</v>
      </c>
      <c r="CO160" s="522">
        <f t="shared" si="82"/>
        <v>0</v>
      </c>
      <c r="CP160" s="503">
        <f t="shared" si="83"/>
        <v>0.40622967512181601</v>
      </c>
      <c r="CQ160" s="384" t="str">
        <f t="shared" si="84"/>
        <v xml:space="preserve"> -</v>
      </c>
      <c r="CR160" s="594" t="s">
        <v>1464</v>
      </c>
      <c r="CS160" s="211" t="s">
        <v>1551</v>
      </c>
      <c r="CT160" s="101" t="s">
        <v>404</v>
      </c>
    </row>
    <row r="161" spans="2:98" ht="30" customHeight="1" thickBot="1">
      <c r="B161" s="994"/>
      <c r="C161" s="991"/>
      <c r="D161" s="1015"/>
      <c r="E161" s="947"/>
      <c r="F161" s="956"/>
      <c r="G161" s="840"/>
      <c r="H161" s="840"/>
      <c r="I161" s="825"/>
      <c r="J161" s="840"/>
      <c r="K161" s="825"/>
      <c r="L161" s="840"/>
      <c r="M161" s="840"/>
      <c r="N161" s="825"/>
      <c r="O161" s="840"/>
      <c r="P161" s="840"/>
      <c r="Q161" s="825"/>
      <c r="R161" s="840"/>
      <c r="S161" s="840"/>
      <c r="T161" s="825"/>
      <c r="U161" s="971"/>
      <c r="V161" s="853"/>
      <c r="W161" s="825"/>
      <c r="X161" s="840"/>
      <c r="Y161" s="825"/>
      <c r="Z161" s="840"/>
      <c r="AA161" s="825"/>
      <c r="AB161" s="1023"/>
      <c r="AC161" s="1026"/>
      <c r="AD161" s="1020"/>
      <c r="AE161" s="790"/>
      <c r="AF161" s="798"/>
      <c r="AG161" s="790"/>
      <c r="AH161" s="798"/>
      <c r="AI161" s="790"/>
      <c r="AJ161" s="798"/>
      <c r="AK161" s="790"/>
      <c r="AL161" s="798"/>
      <c r="AM161" s="790"/>
      <c r="AN161" s="798"/>
      <c r="AO161" s="953"/>
      <c r="AP161" s="942"/>
      <c r="AQ161" s="302" t="s">
        <v>399</v>
      </c>
      <c r="AR161" s="303">
        <v>2210168</v>
      </c>
      <c r="AS161" s="30" t="s">
        <v>1562</v>
      </c>
      <c r="AT161" s="45">
        <v>0</v>
      </c>
      <c r="AU161" s="92">
        <v>7</v>
      </c>
      <c r="AV161" s="92">
        <v>0</v>
      </c>
      <c r="AW161" s="423">
        <v>0.25</v>
      </c>
      <c r="AX161" s="92">
        <v>7</v>
      </c>
      <c r="AY161" s="423">
        <v>0.25</v>
      </c>
      <c r="AZ161" s="92">
        <v>7</v>
      </c>
      <c r="BA161" s="424">
        <v>0.25</v>
      </c>
      <c r="BB161" s="51">
        <v>7</v>
      </c>
      <c r="BC161" s="425">
        <v>0.25</v>
      </c>
      <c r="BD161" s="62">
        <v>0</v>
      </c>
      <c r="BE161" s="63">
        <v>0</v>
      </c>
      <c r="BF161" s="63">
        <v>10</v>
      </c>
      <c r="BG161" s="344">
        <v>0</v>
      </c>
      <c r="BH161" s="455" t="str">
        <f t="shared" si="61"/>
        <v xml:space="preserve"> -</v>
      </c>
      <c r="BI161" s="456" t="str">
        <f t="shared" si="62"/>
        <v xml:space="preserve"> -</v>
      </c>
      <c r="BJ161" s="365">
        <f t="shared" si="63"/>
        <v>0</v>
      </c>
      <c r="BK161" s="456">
        <f t="shared" si="64"/>
        <v>0</v>
      </c>
      <c r="BL161" s="365">
        <f t="shared" si="65"/>
        <v>1.4285714285714286</v>
      </c>
      <c r="BM161" s="456">
        <f t="shared" si="66"/>
        <v>1</v>
      </c>
      <c r="BN161" s="365">
        <f t="shared" si="67"/>
        <v>0</v>
      </c>
      <c r="BO161" s="456">
        <f t="shared" si="68"/>
        <v>0</v>
      </c>
      <c r="BP161" s="660">
        <f t="shared" si="85"/>
        <v>0.35714285714285715</v>
      </c>
      <c r="BQ161" s="655">
        <f t="shared" si="69"/>
        <v>0.35714285714285715</v>
      </c>
      <c r="BR161" s="645">
        <f t="shared" si="70"/>
        <v>0.35714285714285715</v>
      </c>
      <c r="BS161" s="62">
        <v>100000</v>
      </c>
      <c r="BT161" s="92">
        <v>0</v>
      </c>
      <c r="BU161" s="92">
        <v>0</v>
      </c>
      <c r="BV161" s="148">
        <f t="shared" si="72"/>
        <v>0</v>
      </c>
      <c r="BW161" s="385" t="str">
        <f t="shared" si="73"/>
        <v xml:space="preserve"> -</v>
      </c>
      <c r="BX161" s="63">
        <v>0</v>
      </c>
      <c r="BY161" s="92">
        <v>0</v>
      </c>
      <c r="BZ161" s="92">
        <v>0</v>
      </c>
      <c r="CA161" s="148" t="str">
        <f t="shared" si="74"/>
        <v xml:space="preserve"> -</v>
      </c>
      <c r="CB161" s="385" t="str">
        <f t="shared" si="75"/>
        <v xml:space="preserve"> -</v>
      </c>
      <c r="CC161" s="62">
        <v>20000</v>
      </c>
      <c r="CD161" s="92">
        <v>19200</v>
      </c>
      <c r="CE161" s="92">
        <v>0</v>
      </c>
      <c r="CF161" s="148">
        <f t="shared" si="76"/>
        <v>0.96</v>
      </c>
      <c r="CG161" s="385" t="str">
        <f t="shared" si="77"/>
        <v xml:space="preserve"> -</v>
      </c>
      <c r="CH161" s="63">
        <v>800000</v>
      </c>
      <c r="CI161" s="92">
        <v>0</v>
      </c>
      <c r="CJ161" s="92">
        <v>0</v>
      </c>
      <c r="CK161" s="148">
        <f t="shared" si="78"/>
        <v>0</v>
      </c>
      <c r="CL161" s="385" t="str">
        <f t="shared" si="79"/>
        <v xml:space="preserve"> -</v>
      </c>
      <c r="CM161" s="523">
        <f t="shared" si="80"/>
        <v>920000</v>
      </c>
      <c r="CN161" s="524">
        <f t="shared" si="81"/>
        <v>19200</v>
      </c>
      <c r="CO161" s="524">
        <f t="shared" si="82"/>
        <v>0</v>
      </c>
      <c r="CP161" s="505">
        <f t="shared" si="83"/>
        <v>2.0869565217391306E-2</v>
      </c>
      <c r="CQ161" s="385" t="str">
        <f t="shared" si="84"/>
        <v xml:space="preserve"> -</v>
      </c>
      <c r="CR161" s="593" t="s">
        <v>1464</v>
      </c>
      <c r="CS161" s="100" t="s">
        <v>1563</v>
      </c>
      <c r="CT161" s="103" t="s">
        <v>1965</v>
      </c>
    </row>
    <row r="162" spans="2:98" ht="30" customHeight="1">
      <c r="B162" s="994"/>
      <c r="C162" s="991"/>
      <c r="D162" s="1015"/>
      <c r="E162" s="947"/>
      <c r="F162" s="956"/>
      <c r="G162" s="840"/>
      <c r="H162" s="840"/>
      <c r="I162" s="825"/>
      <c r="J162" s="840"/>
      <c r="K162" s="825"/>
      <c r="L162" s="840"/>
      <c r="M162" s="840"/>
      <c r="N162" s="825"/>
      <c r="O162" s="840"/>
      <c r="P162" s="840"/>
      <c r="Q162" s="825"/>
      <c r="R162" s="840"/>
      <c r="S162" s="840"/>
      <c r="T162" s="825"/>
      <c r="U162" s="971"/>
      <c r="V162" s="853"/>
      <c r="W162" s="825"/>
      <c r="X162" s="840"/>
      <c r="Y162" s="825"/>
      <c r="Z162" s="840"/>
      <c r="AA162" s="825"/>
      <c r="AB162" s="1023"/>
      <c r="AC162" s="1026"/>
      <c r="AD162" s="1020"/>
      <c r="AE162" s="790"/>
      <c r="AF162" s="798"/>
      <c r="AG162" s="790"/>
      <c r="AH162" s="798"/>
      <c r="AI162" s="790"/>
      <c r="AJ162" s="798"/>
      <c r="AK162" s="790"/>
      <c r="AL162" s="798"/>
      <c r="AM162" s="790"/>
      <c r="AN162" s="798"/>
      <c r="AO162" s="952">
        <f>+RESUMEN!J64</f>
        <v>0.47800000000000004</v>
      </c>
      <c r="AP162" s="941" t="s">
        <v>411</v>
      </c>
      <c r="AQ162" s="26" t="s">
        <v>400</v>
      </c>
      <c r="AR162" s="138">
        <v>5439002</v>
      </c>
      <c r="AS162" s="26" t="s">
        <v>1564</v>
      </c>
      <c r="AT162" s="42">
        <v>0</v>
      </c>
      <c r="AU162" s="93">
        <v>1</v>
      </c>
      <c r="AV162" s="93">
        <v>0.1</v>
      </c>
      <c r="AW162" s="412">
        <f t="shared" si="71"/>
        <v>0.1</v>
      </c>
      <c r="AX162" s="93">
        <v>0.4</v>
      </c>
      <c r="AY162" s="412">
        <f t="shared" si="86"/>
        <v>0.4</v>
      </c>
      <c r="AZ162" s="93">
        <v>0.05</v>
      </c>
      <c r="BA162" s="414">
        <f t="shared" si="87"/>
        <v>0.05</v>
      </c>
      <c r="BB162" s="146">
        <v>0.45</v>
      </c>
      <c r="BC162" s="421">
        <f t="shared" si="88"/>
        <v>0.45</v>
      </c>
      <c r="BD162" s="314">
        <v>0.1</v>
      </c>
      <c r="BE162" s="339">
        <v>0.4</v>
      </c>
      <c r="BF162" s="339">
        <v>0.02</v>
      </c>
      <c r="BG162" s="353">
        <v>0</v>
      </c>
      <c r="BH162" s="329">
        <f t="shared" si="61"/>
        <v>1</v>
      </c>
      <c r="BI162" s="452">
        <f t="shared" si="62"/>
        <v>1</v>
      </c>
      <c r="BJ162" s="330">
        <f t="shared" si="63"/>
        <v>1</v>
      </c>
      <c r="BK162" s="452">
        <f t="shared" si="64"/>
        <v>1</v>
      </c>
      <c r="BL162" s="330">
        <f t="shared" si="65"/>
        <v>0.39999999999999997</v>
      </c>
      <c r="BM162" s="452">
        <f t="shared" si="66"/>
        <v>0.39999999999999997</v>
      </c>
      <c r="BN162" s="330">
        <f t="shared" si="67"/>
        <v>0</v>
      </c>
      <c r="BO162" s="452">
        <f t="shared" si="68"/>
        <v>0</v>
      </c>
      <c r="BP162" s="656">
        <f>+SUM(BD162:BG162)/AU162</f>
        <v>0.52</v>
      </c>
      <c r="BQ162" s="651">
        <f t="shared" si="69"/>
        <v>0.52</v>
      </c>
      <c r="BR162" s="641">
        <f t="shared" si="70"/>
        <v>0.52</v>
      </c>
      <c r="BS162" s="52">
        <v>100000</v>
      </c>
      <c r="BT162" s="90">
        <v>13917</v>
      </c>
      <c r="BU162" s="90">
        <v>0</v>
      </c>
      <c r="BV162" s="146">
        <f t="shared" si="72"/>
        <v>0.13916999999999999</v>
      </c>
      <c r="BW162" s="384" t="str">
        <f t="shared" si="73"/>
        <v xml:space="preserve"> -</v>
      </c>
      <c r="BX162" s="53">
        <v>147440</v>
      </c>
      <c r="BY162" s="90">
        <v>143614</v>
      </c>
      <c r="BZ162" s="90">
        <v>0</v>
      </c>
      <c r="CA162" s="146">
        <f t="shared" si="74"/>
        <v>0.97405046120455774</v>
      </c>
      <c r="CB162" s="384" t="str">
        <f t="shared" si="75"/>
        <v xml:space="preserve"> -</v>
      </c>
      <c r="CC162" s="52">
        <v>13727</v>
      </c>
      <c r="CD162" s="90">
        <v>0</v>
      </c>
      <c r="CE162" s="90">
        <v>0</v>
      </c>
      <c r="CF162" s="146">
        <f t="shared" si="76"/>
        <v>0</v>
      </c>
      <c r="CG162" s="384" t="str">
        <f t="shared" si="77"/>
        <v xml:space="preserve"> -</v>
      </c>
      <c r="CH162" s="53">
        <v>0</v>
      </c>
      <c r="CI162" s="90">
        <v>0</v>
      </c>
      <c r="CJ162" s="90">
        <v>0</v>
      </c>
      <c r="CK162" s="146" t="str">
        <f t="shared" si="78"/>
        <v xml:space="preserve"> -</v>
      </c>
      <c r="CL162" s="384" t="str">
        <f t="shared" si="79"/>
        <v xml:space="preserve"> -</v>
      </c>
      <c r="CM162" s="521">
        <f t="shared" si="80"/>
        <v>261167</v>
      </c>
      <c r="CN162" s="522">
        <f t="shared" si="81"/>
        <v>157531</v>
      </c>
      <c r="CO162" s="522">
        <f t="shared" si="82"/>
        <v>0</v>
      </c>
      <c r="CP162" s="503">
        <f t="shared" si="83"/>
        <v>0.60318110634191913</v>
      </c>
      <c r="CQ162" s="384" t="str">
        <f t="shared" si="84"/>
        <v xml:space="preserve"> -</v>
      </c>
      <c r="CR162" s="594" t="s">
        <v>1220</v>
      </c>
      <c r="CS162" s="214" t="s">
        <v>1551</v>
      </c>
      <c r="CT162" s="75" t="s">
        <v>404</v>
      </c>
    </row>
    <row r="163" spans="2:98" ht="30" customHeight="1">
      <c r="B163" s="994"/>
      <c r="C163" s="991"/>
      <c r="D163" s="1015"/>
      <c r="E163" s="947"/>
      <c r="F163" s="956"/>
      <c r="G163" s="840"/>
      <c r="H163" s="840"/>
      <c r="I163" s="825"/>
      <c r="J163" s="840"/>
      <c r="K163" s="825"/>
      <c r="L163" s="840"/>
      <c r="M163" s="840"/>
      <c r="N163" s="825"/>
      <c r="O163" s="840"/>
      <c r="P163" s="840"/>
      <c r="Q163" s="825"/>
      <c r="R163" s="840"/>
      <c r="S163" s="840"/>
      <c r="T163" s="825"/>
      <c r="U163" s="971"/>
      <c r="V163" s="853"/>
      <c r="W163" s="825"/>
      <c r="X163" s="840"/>
      <c r="Y163" s="825"/>
      <c r="Z163" s="840"/>
      <c r="AA163" s="825"/>
      <c r="AB163" s="1023"/>
      <c r="AC163" s="1026"/>
      <c r="AD163" s="1020"/>
      <c r="AE163" s="790"/>
      <c r="AF163" s="798"/>
      <c r="AG163" s="790"/>
      <c r="AH163" s="798"/>
      <c r="AI163" s="790"/>
      <c r="AJ163" s="798"/>
      <c r="AK163" s="790"/>
      <c r="AL163" s="798"/>
      <c r="AM163" s="790"/>
      <c r="AN163" s="798"/>
      <c r="AO163" s="950"/>
      <c r="AP163" s="939"/>
      <c r="AQ163" s="119" t="s">
        <v>401</v>
      </c>
      <c r="AR163" s="366">
        <v>5439002</v>
      </c>
      <c r="AS163" s="119" t="s">
        <v>1565</v>
      </c>
      <c r="AT163" s="43">
        <v>0</v>
      </c>
      <c r="AU163" s="85">
        <v>1</v>
      </c>
      <c r="AV163" s="85">
        <v>0</v>
      </c>
      <c r="AW163" s="413">
        <f t="shared" si="71"/>
        <v>0</v>
      </c>
      <c r="AX163" s="85">
        <v>0.1</v>
      </c>
      <c r="AY163" s="413">
        <f t="shared" si="86"/>
        <v>0.1</v>
      </c>
      <c r="AZ163" s="85">
        <v>0.15</v>
      </c>
      <c r="BA163" s="415">
        <f t="shared" si="87"/>
        <v>0.15</v>
      </c>
      <c r="BB163" s="125">
        <v>0.75</v>
      </c>
      <c r="BC163" s="422">
        <f t="shared" si="88"/>
        <v>0.75</v>
      </c>
      <c r="BD163" s="318">
        <v>0</v>
      </c>
      <c r="BE163" s="313">
        <v>0.08</v>
      </c>
      <c r="BF163" s="313">
        <v>0</v>
      </c>
      <c r="BG163" s="343">
        <v>0</v>
      </c>
      <c r="BH163" s="333" t="str">
        <f t="shared" si="61"/>
        <v xml:space="preserve"> -</v>
      </c>
      <c r="BI163" s="453" t="str">
        <f t="shared" si="62"/>
        <v xml:space="preserve"> -</v>
      </c>
      <c r="BJ163" s="334">
        <f t="shared" si="63"/>
        <v>0.79999999999999993</v>
      </c>
      <c r="BK163" s="453">
        <f t="shared" si="64"/>
        <v>0.79999999999999993</v>
      </c>
      <c r="BL163" s="334">
        <f t="shared" si="65"/>
        <v>0</v>
      </c>
      <c r="BM163" s="453">
        <f t="shared" si="66"/>
        <v>0</v>
      </c>
      <c r="BN163" s="334">
        <f t="shared" si="67"/>
        <v>0</v>
      </c>
      <c r="BO163" s="453">
        <f t="shared" si="68"/>
        <v>0</v>
      </c>
      <c r="BP163" s="657">
        <f>+SUM(BD163:BG163)/AU163</f>
        <v>0.08</v>
      </c>
      <c r="BQ163" s="652">
        <f t="shared" si="69"/>
        <v>0.08</v>
      </c>
      <c r="BR163" s="642">
        <f t="shared" si="70"/>
        <v>0.08</v>
      </c>
      <c r="BS163" s="54">
        <v>0</v>
      </c>
      <c r="BT163" s="60">
        <v>0</v>
      </c>
      <c r="BU163" s="60">
        <v>0</v>
      </c>
      <c r="BV163" s="125" t="str">
        <f t="shared" si="72"/>
        <v xml:space="preserve"> -</v>
      </c>
      <c r="BW163" s="378" t="str">
        <f t="shared" si="73"/>
        <v xml:space="preserve"> -</v>
      </c>
      <c r="BX163" s="55">
        <v>60000</v>
      </c>
      <c r="BY163" s="60">
        <v>24698</v>
      </c>
      <c r="BZ163" s="60">
        <v>0</v>
      </c>
      <c r="CA163" s="125">
        <f t="shared" si="74"/>
        <v>0.41163333333333335</v>
      </c>
      <c r="CB163" s="378" t="str">
        <f t="shared" si="75"/>
        <v xml:space="preserve"> -</v>
      </c>
      <c r="CC163" s="54">
        <v>7981965</v>
      </c>
      <c r="CD163" s="60">
        <v>4915117</v>
      </c>
      <c r="CE163" s="60">
        <v>0</v>
      </c>
      <c r="CF163" s="125">
        <f t="shared" si="76"/>
        <v>0.61577781912098084</v>
      </c>
      <c r="CG163" s="378" t="str">
        <f t="shared" si="77"/>
        <v xml:space="preserve"> -</v>
      </c>
      <c r="CH163" s="55">
        <v>3250000</v>
      </c>
      <c r="CI163" s="60">
        <v>0</v>
      </c>
      <c r="CJ163" s="60">
        <v>0</v>
      </c>
      <c r="CK163" s="125">
        <f t="shared" si="78"/>
        <v>0</v>
      </c>
      <c r="CL163" s="378" t="str">
        <f t="shared" si="79"/>
        <v xml:space="preserve"> -</v>
      </c>
      <c r="CM163" s="517">
        <f t="shared" si="80"/>
        <v>11291965</v>
      </c>
      <c r="CN163" s="518">
        <f t="shared" si="81"/>
        <v>4939815</v>
      </c>
      <c r="CO163" s="518">
        <f t="shared" si="82"/>
        <v>0</v>
      </c>
      <c r="CP163" s="504">
        <f t="shared" si="83"/>
        <v>0.4374628330852956</v>
      </c>
      <c r="CQ163" s="378" t="str">
        <f t="shared" si="84"/>
        <v xml:space="preserve"> -</v>
      </c>
      <c r="CR163" s="591" t="s">
        <v>1339</v>
      </c>
      <c r="CS163" s="212" t="s">
        <v>1551</v>
      </c>
      <c r="CT163" s="102" t="s">
        <v>404</v>
      </c>
    </row>
    <row r="164" spans="2:98" ht="30" customHeight="1">
      <c r="B164" s="994"/>
      <c r="C164" s="991"/>
      <c r="D164" s="1015"/>
      <c r="E164" s="947"/>
      <c r="F164" s="956"/>
      <c r="G164" s="840"/>
      <c r="H164" s="840"/>
      <c r="I164" s="825"/>
      <c r="J164" s="840"/>
      <c r="K164" s="825"/>
      <c r="L164" s="840"/>
      <c r="M164" s="840"/>
      <c r="N164" s="825"/>
      <c r="O164" s="840"/>
      <c r="P164" s="840"/>
      <c r="Q164" s="825"/>
      <c r="R164" s="840"/>
      <c r="S164" s="840"/>
      <c r="T164" s="825"/>
      <c r="U164" s="971"/>
      <c r="V164" s="853"/>
      <c r="W164" s="825"/>
      <c r="X164" s="840"/>
      <c r="Y164" s="825"/>
      <c r="Z164" s="840"/>
      <c r="AA164" s="825"/>
      <c r="AB164" s="1023"/>
      <c r="AC164" s="1026"/>
      <c r="AD164" s="1020"/>
      <c r="AE164" s="790"/>
      <c r="AF164" s="798"/>
      <c r="AG164" s="790"/>
      <c r="AH164" s="798"/>
      <c r="AI164" s="790"/>
      <c r="AJ164" s="798"/>
      <c r="AK164" s="790"/>
      <c r="AL164" s="798"/>
      <c r="AM164" s="790"/>
      <c r="AN164" s="798"/>
      <c r="AO164" s="950"/>
      <c r="AP164" s="939"/>
      <c r="AQ164" s="119" t="s">
        <v>402</v>
      </c>
      <c r="AR164" s="366">
        <v>5430101</v>
      </c>
      <c r="AS164" s="119" t="s">
        <v>1566</v>
      </c>
      <c r="AT164" s="40">
        <v>0</v>
      </c>
      <c r="AU164" s="60">
        <v>5000</v>
      </c>
      <c r="AV164" s="60">
        <v>500</v>
      </c>
      <c r="AW164" s="413">
        <f t="shared" si="71"/>
        <v>0.1</v>
      </c>
      <c r="AX164" s="60">
        <v>1000</v>
      </c>
      <c r="AY164" s="413">
        <f t="shared" si="86"/>
        <v>0.2</v>
      </c>
      <c r="AZ164" s="60">
        <v>1500</v>
      </c>
      <c r="BA164" s="415">
        <f t="shared" si="87"/>
        <v>0.3</v>
      </c>
      <c r="BB164" s="47">
        <v>2000</v>
      </c>
      <c r="BC164" s="422">
        <f t="shared" si="88"/>
        <v>0.4</v>
      </c>
      <c r="BD164" s="54">
        <v>960</v>
      </c>
      <c r="BE164" s="55">
        <v>1334</v>
      </c>
      <c r="BF164" s="55">
        <v>3612</v>
      </c>
      <c r="BG164" s="342">
        <v>0</v>
      </c>
      <c r="BH164" s="333">
        <f t="shared" si="61"/>
        <v>1.92</v>
      </c>
      <c r="BI164" s="453">
        <f t="shared" si="62"/>
        <v>1</v>
      </c>
      <c r="BJ164" s="334">
        <f t="shared" si="63"/>
        <v>1.3340000000000001</v>
      </c>
      <c r="BK164" s="453">
        <f t="shared" si="64"/>
        <v>1</v>
      </c>
      <c r="BL164" s="334">
        <f t="shared" si="65"/>
        <v>2.4079999999999999</v>
      </c>
      <c r="BM164" s="453">
        <f t="shared" si="66"/>
        <v>1</v>
      </c>
      <c r="BN164" s="334">
        <f t="shared" si="67"/>
        <v>0</v>
      </c>
      <c r="BO164" s="453">
        <f t="shared" si="68"/>
        <v>0</v>
      </c>
      <c r="BP164" s="657">
        <f>+SUM(BD164:BG164)/AU164</f>
        <v>1.1812</v>
      </c>
      <c r="BQ164" s="652">
        <f t="shared" si="69"/>
        <v>1</v>
      </c>
      <c r="BR164" s="642">
        <f t="shared" si="70"/>
        <v>1</v>
      </c>
      <c r="BS164" s="54">
        <v>6152172</v>
      </c>
      <c r="BT164" s="60">
        <v>1271493</v>
      </c>
      <c r="BU164" s="60">
        <v>0</v>
      </c>
      <c r="BV164" s="125">
        <f t="shared" si="72"/>
        <v>0.20667383811765991</v>
      </c>
      <c r="BW164" s="378" t="str">
        <f t="shared" si="73"/>
        <v xml:space="preserve"> -</v>
      </c>
      <c r="BX164" s="55">
        <v>2594024</v>
      </c>
      <c r="BY164" s="60">
        <v>2015488</v>
      </c>
      <c r="BZ164" s="60">
        <v>800000</v>
      </c>
      <c r="CA164" s="125">
        <f t="shared" si="74"/>
        <v>0.7769735360968133</v>
      </c>
      <c r="CB164" s="378">
        <f t="shared" si="75"/>
        <v>0.39692620348024893</v>
      </c>
      <c r="CC164" s="54">
        <v>1293001</v>
      </c>
      <c r="CD164" s="60">
        <v>1180712</v>
      </c>
      <c r="CE164" s="60">
        <v>0</v>
      </c>
      <c r="CF164" s="125">
        <f t="shared" si="76"/>
        <v>0.91315629299590639</v>
      </c>
      <c r="CG164" s="378" t="str">
        <f t="shared" si="77"/>
        <v xml:space="preserve"> -</v>
      </c>
      <c r="CH164" s="55">
        <v>2850000</v>
      </c>
      <c r="CI164" s="60">
        <v>0</v>
      </c>
      <c r="CJ164" s="60">
        <v>0</v>
      </c>
      <c r="CK164" s="125">
        <f t="shared" si="78"/>
        <v>0</v>
      </c>
      <c r="CL164" s="378" t="str">
        <f t="shared" si="79"/>
        <v xml:space="preserve"> -</v>
      </c>
      <c r="CM164" s="517">
        <f t="shared" si="80"/>
        <v>12889197</v>
      </c>
      <c r="CN164" s="518">
        <f t="shared" si="81"/>
        <v>4467693</v>
      </c>
      <c r="CO164" s="518">
        <f t="shared" si="82"/>
        <v>800000</v>
      </c>
      <c r="CP164" s="504">
        <f t="shared" si="83"/>
        <v>0.34662306736408793</v>
      </c>
      <c r="CQ164" s="378">
        <f t="shared" si="84"/>
        <v>0.17906333313412537</v>
      </c>
      <c r="CR164" s="591" t="s">
        <v>1339</v>
      </c>
      <c r="CS164" s="212" t="s">
        <v>1551</v>
      </c>
      <c r="CT164" s="102" t="s">
        <v>404</v>
      </c>
    </row>
    <row r="165" spans="2:98" ht="30" customHeight="1" thickBot="1">
      <c r="B165" s="994"/>
      <c r="C165" s="991"/>
      <c r="D165" s="1016"/>
      <c r="E165" s="948"/>
      <c r="F165" s="957"/>
      <c r="G165" s="849"/>
      <c r="H165" s="849"/>
      <c r="I165" s="833"/>
      <c r="J165" s="849"/>
      <c r="K165" s="833"/>
      <c r="L165" s="849"/>
      <c r="M165" s="849"/>
      <c r="N165" s="833"/>
      <c r="O165" s="849"/>
      <c r="P165" s="849"/>
      <c r="Q165" s="833"/>
      <c r="R165" s="849"/>
      <c r="S165" s="849"/>
      <c r="T165" s="833"/>
      <c r="U165" s="1083"/>
      <c r="V165" s="854"/>
      <c r="W165" s="833"/>
      <c r="X165" s="849"/>
      <c r="Y165" s="833"/>
      <c r="Z165" s="849"/>
      <c r="AA165" s="833"/>
      <c r="AB165" s="1024"/>
      <c r="AC165" s="1027"/>
      <c r="AD165" s="1021"/>
      <c r="AE165" s="791"/>
      <c r="AF165" s="799"/>
      <c r="AG165" s="791"/>
      <c r="AH165" s="799"/>
      <c r="AI165" s="791"/>
      <c r="AJ165" s="799"/>
      <c r="AK165" s="791"/>
      <c r="AL165" s="799"/>
      <c r="AM165" s="791"/>
      <c r="AN165" s="799"/>
      <c r="AO165" s="953"/>
      <c r="AP165" s="942"/>
      <c r="AQ165" s="123" t="s">
        <v>403</v>
      </c>
      <c r="AR165" s="10">
        <v>5430101</v>
      </c>
      <c r="AS165" s="123" t="s">
        <v>1567</v>
      </c>
      <c r="AT165" s="45">
        <v>0</v>
      </c>
      <c r="AU165" s="92">
        <v>3000</v>
      </c>
      <c r="AV165" s="92">
        <v>0</v>
      </c>
      <c r="AW165" s="423">
        <f t="shared" si="71"/>
        <v>0</v>
      </c>
      <c r="AX165" s="92">
        <v>500</v>
      </c>
      <c r="AY165" s="423">
        <f t="shared" si="86"/>
        <v>0.16666666666666666</v>
      </c>
      <c r="AZ165" s="92">
        <v>500</v>
      </c>
      <c r="BA165" s="424">
        <f t="shared" si="87"/>
        <v>0.16666666666666666</v>
      </c>
      <c r="BB165" s="51">
        <v>2000</v>
      </c>
      <c r="BC165" s="425">
        <f t="shared" si="88"/>
        <v>0.66666666666666663</v>
      </c>
      <c r="BD165" s="62">
        <v>0</v>
      </c>
      <c r="BE165" s="63">
        <v>491</v>
      </c>
      <c r="BF165" s="63">
        <v>445</v>
      </c>
      <c r="BG165" s="344">
        <v>0</v>
      </c>
      <c r="BH165" s="331" t="str">
        <f t="shared" si="61"/>
        <v xml:space="preserve"> -</v>
      </c>
      <c r="BI165" s="457" t="str">
        <f t="shared" si="62"/>
        <v xml:space="preserve"> -</v>
      </c>
      <c r="BJ165" s="332">
        <f t="shared" si="63"/>
        <v>0.98199999999999998</v>
      </c>
      <c r="BK165" s="457">
        <f t="shared" si="64"/>
        <v>0.98199999999999998</v>
      </c>
      <c r="BL165" s="332">
        <f t="shared" si="65"/>
        <v>0.89</v>
      </c>
      <c r="BM165" s="457">
        <f t="shared" si="66"/>
        <v>0.89</v>
      </c>
      <c r="BN165" s="332">
        <f t="shared" si="67"/>
        <v>0</v>
      </c>
      <c r="BO165" s="457">
        <f t="shared" si="68"/>
        <v>0</v>
      </c>
      <c r="BP165" s="658">
        <f>+SUM(BD165:BG165)/AU165</f>
        <v>0.312</v>
      </c>
      <c r="BQ165" s="653">
        <f t="shared" si="69"/>
        <v>0.312</v>
      </c>
      <c r="BR165" s="643">
        <f t="shared" si="70"/>
        <v>0.312</v>
      </c>
      <c r="BS165" s="62">
        <v>493000</v>
      </c>
      <c r="BT165" s="92">
        <v>0</v>
      </c>
      <c r="BU165" s="92">
        <v>0</v>
      </c>
      <c r="BV165" s="148">
        <f t="shared" si="72"/>
        <v>0</v>
      </c>
      <c r="BW165" s="385" t="str">
        <f t="shared" si="73"/>
        <v xml:space="preserve"> -</v>
      </c>
      <c r="BX165" s="63">
        <v>1132025</v>
      </c>
      <c r="BY165" s="92">
        <v>1131678</v>
      </c>
      <c r="BZ165" s="92">
        <v>0</v>
      </c>
      <c r="CA165" s="148">
        <f t="shared" si="74"/>
        <v>0.99969346966718931</v>
      </c>
      <c r="CB165" s="385" t="str">
        <f t="shared" si="75"/>
        <v xml:space="preserve"> -</v>
      </c>
      <c r="CC165" s="62">
        <v>13855192</v>
      </c>
      <c r="CD165" s="92">
        <v>10105693</v>
      </c>
      <c r="CE165" s="92">
        <v>0</v>
      </c>
      <c r="CF165" s="148">
        <f t="shared" si="76"/>
        <v>0.72937949903545185</v>
      </c>
      <c r="CG165" s="385" t="str">
        <f t="shared" si="77"/>
        <v xml:space="preserve"> -</v>
      </c>
      <c r="CH165" s="63">
        <v>13401000</v>
      </c>
      <c r="CI165" s="92">
        <v>0</v>
      </c>
      <c r="CJ165" s="92">
        <v>0</v>
      </c>
      <c r="CK165" s="148">
        <f t="shared" si="78"/>
        <v>0</v>
      </c>
      <c r="CL165" s="385" t="str">
        <f t="shared" si="79"/>
        <v xml:space="preserve"> -</v>
      </c>
      <c r="CM165" s="523">
        <f t="shared" si="80"/>
        <v>28881217</v>
      </c>
      <c r="CN165" s="524">
        <f t="shared" si="81"/>
        <v>11237371</v>
      </c>
      <c r="CO165" s="524">
        <f t="shared" si="82"/>
        <v>0</v>
      </c>
      <c r="CP165" s="505">
        <f t="shared" si="83"/>
        <v>0.3890892478665286</v>
      </c>
      <c r="CQ165" s="385" t="str">
        <f t="shared" si="84"/>
        <v xml:space="preserve"> -</v>
      </c>
      <c r="CR165" s="593" t="s">
        <v>1464</v>
      </c>
      <c r="CS165" s="213" t="s">
        <v>1551</v>
      </c>
      <c r="CT165" s="103" t="s">
        <v>404</v>
      </c>
    </row>
    <row r="166" spans="2:98" ht="16" customHeight="1" thickBot="1">
      <c r="B166" s="995"/>
      <c r="C166" s="992"/>
      <c r="D166" s="34"/>
      <c r="E166" s="34"/>
      <c r="F166" s="35"/>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5"/>
      <c r="AR166" s="34"/>
      <c r="AS166" s="35"/>
      <c r="AT166" s="34"/>
      <c r="AU166" s="34"/>
      <c r="AV166" s="34"/>
      <c r="AW166" s="446">
        <f>+AVERAGE(AW152:AW165)</f>
        <v>0.12526582061395988</v>
      </c>
      <c r="AX166" s="446"/>
      <c r="AY166" s="446">
        <f t="shared" ref="AY166:BC166" si="91">+AVERAGE(AY152:AY165)</f>
        <v>0.25509346595781168</v>
      </c>
      <c r="AZ166" s="446"/>
      <c r="BA166" s="446">
        <f t="shared" si="91"/>
        <v>0.19984136511747552</v>
      </c>
      <c r="BB166" s="446"/>
      <c r="BC166" s="446">
        <f t="shared" si="91"/>
        <v>0.41979934831075294</v>
      </c>
      <c r="BD166" s="34"/>
      <c r="BE166" s="34"/>
      <c r="BF166" s="34"/>
      <c r="BG166" s="34"/>
      <c r="BH166" s="34"/>
      <c r="BI166" s="446">
        <f t="shared" ref="BI166:BO166" si="92">+AVERAGE(BI152:BI165)</f>
        <v>0.9</v>
      </c>
      <c r="BJ166" s="446"/>
      <c r="BK166" s="446">
        <f t="shared" si="92"/>
        <v>0.79157142857142859</v>
      </c>
      <c r="BL166" s="446"/>
      <c r="BM166" s="446">
        <f t="shared" si="92"/>
        <v>0.68371212121212122</v>
      </c>
      <c r="BN166" s="446"/>
      <c r="BO166" s="446">
        <f t="shared" si="92"/>
        <v>0</v>
      </c>
      <c r="BP166" s="446"/>
      <c r="BQ166" s="446">
        <f>+AVERAGE(BQ152:BQ165)</f>
        <v>0.59136734693877546</v>
      </c>
      <c r="BR166" s="638"/>
      <c r="BS166" s="36"/>
      <c r="BT166" s="36"/>
      <c r="BU166" s="36"/>
      <c r="BV166" s="36"/>
      <c r="BW166" s="37"/>
      <c r="BX166" s="36"/>
      <c r="BY166" s="36"/>
      <c r="BZ166" s="36"/>
      <c r="CA166" s="36"/>
      <c r="CB166" s="37"/>
      <c r="CC166" s="36"/>
      <c r="CD166" s="36"/>
      <c r="CE166" s="36"/>
      <c r="CF166" s="36"/>
      <c r="CG166" s="37"/>
      <c r="CH166" s="36"/>
      <c r="CI166" s="36"/>
      <c r="CJ166" s="36"/>
      <c r="CK166" s="36"/>
      <c r="CL166" s="37"/>
      <c r="CM166" s="208"/>
      <c r="CN166" s="208"/>
      <c r="CO166" s="208"/>
      <c r="CP166" s="208"/>
      <c r="CQ166" s="17"/>
      <c r="CR166" s="17"/>
      <c r="CS166" s="17"/>
      <c r="CT166" s="104"/>
    </row>
    <row r="167" spans="2:98" ht="16" customHeight="1" thickBot="1">
      <c r="B167" s="19"/>
      <c r="C167" s="20"/>
      <c r="D167" s="21"/>
      <c r="E167" s="21"/>
      <c r="F167" s="22"/>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2"/>
      <c r="AR167" s="21"/>
      <c r="AS167" s="22"/>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639"/>
      <c r="BS167" s="23"/>
      <c r="BT167" s="23"/>
      <c r="BU167" s="23"/>
      <c r="BV167" s="23"/>
      <c r="BW167" s="24"/>
      <c r="BX167" s="23"/>
      <c r="BY167" s="23"/>
      <c r="BZ167" s="23"/>
      <c r="CA167" s="23"/>
      <c r="CB167" s="24"/>
      <c r="CC167" s="23"/>
      <c r="CD167" s="23"/>
      <c r="CE167" s="23"/>
      <c r="CF167" s="23"/>
      <c r="CG167" s="24"/>
      <c r="CH167" s="23"/>
      <c r="CI167" s="23"/>
      <c r="CJ167" s="23"/>
      <c r="CK167" s="23"/>
      <c r="CL167" s="24"/>
      <c r="CM167" s="209"/>
      <c r="CN167" s="209"/>
      <c r="CO167" s="209"/>
      <c r="CP167" s="209"/>
      <c r="CQ167" s="209"/>
      <c r="CR167" s="209"/>
      <c r="CS167" s="209"/>
      <c r="CT167" s="25"/>
    </row>
    <row r="168" spans="2:98" ht="15" customHeight="1"/>
    <row r="169" spans="2:98" ht="15" customHeight="1" thickBot="1"/>
    <row r="170" spans="2:98" ht="20" customHeight="1" thickBot="1">
      <c r="BD170" s="577">
        <v>2016</v>
      </c>
      <c r="BE170" s="578">
        <v>2017</v>
      </c>
      <c r="BF170" s="578">
        <v>2018</v>
      </c>
      <c r="BG170" s="578">
        <v>2019</v>
      </c>
      <c r="BH170" s="628" t="s">
        <v>1218</v>
      </c>
      <c r="BI170" s="676"/>
    </row>
    <row r="171" spans="2:98" ht="18" customHeight="1">
      <c r="AZ171" s="996" t="s">
        <v>1203</v>
      </c>
      <c r="BA171" s="997"/>
      <c r="BB171" s="997"/>
      <c r="BC171" s="998"/>
      <c r="BD171" s="575">
        <f>+AVERAGE(BI11:BI28,BI31:BI32,BI34:BI42,BI55,BI62:BI63,BI68:BI77,BI82:BI89,BI91:BI93,BI106:BI125,BI129:BI135,BI138:BI149,BI161)</f>
        <v>0.73953057513914655</v>
      </c>
      <c r="BE171" s="576">
        <f>+AVERAGE(BK11:BK28,BK31:BK32,BK34:BK42,BK55,BK62:BK63,BK68:BK77,BK82:BK89,BK91:BK93,BK106:BK125,BK129:BK135,BK138:BK149,BK161)</f>
        <v>0.78939272913466452</v>
      </c>
      <c r="BF171" s="576">
        <f>+AVERAGE(BM11:BM28,BM31:BM32,BM34:BM42,BM55,BM62:BM63,BM68:BM77,BM82:BM89,BM91:BM93,BM106:BM125,BM129:BM135,BM138:BM149,BM161)</f>
        <v>0.84478250644486597</v>
      </c>
      <c r="BG171" s="576">
        <f>+AVERAGE(BO11:BO28,BO31:BO32,BO34:BO42,BO55,BO62:BO63,BO68:BO77,BO82:BO89,BO91:BO93,BO106:BO125,BO129:BO135,BO138:BO149,BO161)</f>
        <v>0</v>
      </c>
      <c r="BH171" s="682">
        <f>+AVERAGE(BQ11:BQ28,BQ31:BQ32,BQ34:BQ42,BQ55,BQ62:BQ63,BQ68:BQ77,BQ82:BQ89,BQ91:BQ93,BQ106:BQ125,BQ129:BQ135,BQ138:BQ149,BQ161)</f>
        <v>0.64475553898978932</v>
      </c>
      <c r="BI171" s="677"/>
    </row>
    <row r="172" spans="2:98" ht="18" customHeight="1">
      <c r="AZ172" s="983" t="s">
        <v>1204</v>
      </c>
      <c r="BA172" s="984"/>
      <c r="BB172" s="984"/>
      <c r="BC172" s="985"/>
      <c r="BD172" s="572" t="e">
        <f>+AVERAGE(BI98,BI150)</f>
        <v>#DIV/0!</v>
      </c>
      <c r="BE172" s="571">
        <f>+AVERAGE(BK98,BK150)</f>
        <v>0.5</v>
      </c>
      <c r="BF172" s="571">
        <f>+AVERAGE(BM98,BM150)</f>
        <v>0.83</v>
      </c>
      <c r="BG172" s="571">
        <f>+AVERAGE(BO98,BO150)</f>
        <v>0</v>
      </c>
      <c r="BH172" s="675">
        <f>+AVERAGE(BQ98,BQ150)</f>
        <v>0.4433333333333333</v>
      </c>
      <c r="BI172" s="677"/>
    </row>
    <row r="173" spans="2:98" ht="18" customHeight="1">
      <c r="AZ173" s="983" t="s">
        <v>213</v>
      </c>
      <c r="BA173" s="984"/>
      <c r="BB173" s="984"/>
      <c r="BC173" s="985"/>
      <c r="BD173" s="572" t="s">
        <v>1217</v>
      </c>
      <c r="BE173" s="571">
        <f>+AVERAGE(BK58,BK61)</f>
        <v>1</v>
      </c>
      <c r="BF173" s="571">
        <f>+AVERAGE(BM58,BM61)</f>
        <v>1</v>
      </c>
      <c r="BG173" s="571">
        <f>+AVERAGE(BO58,BO61)</f>
        <v>0</v>
      </c>
      <c r="BH173" s="675">
        <f>+AVERAGE(BQ58,BQ61)</f>
        <v>0.83333333333333326</v>
      </c>
      <c r="BI173" s="677"/>
    </row>
    <row r="174" spans="2:98" ht="18" customHeight="1">
      <c r="AZ174" s="983" t="s">
        <v>365</v>
      </c>
      <c r="BA174" s="984"/>
      <c r="BB174" s="984"/>
      <c r="BC174" s="985"/>
      <c r="BD174" s="572">
        <f>+AVERAGE(BI30,BI57,BI66,BI99:BI104)</f>
        <v>0.88549999999999995</v>
      </c>
      <c r="BE174" s="571">
        <f>+AVERAGE(BK30,BK57,BK66,BK99:BK104)</f>
        <v>0.83333333333333337</v>
      </c>
      <c r="BF174" s="571">
        <f>+AVERAGE(BM30,BM57,BM66,BM99:BM104)</f>
        <v>0.78951851851851851</v>
      </c>
      <c r="BG174" s="571">
        <f>+AVERAGE(BO30,BO57,BO66,BO99:BO104)</f>
        <v>0</v>
      </c>
      <c r="BH174" s="675">
        <f>+AVERAGE(BQ30,BQ57,BQ66,BQ99:BQ104)</f>
        <v>0.65778888888888887</v>
      </c>
      <c r="BI174" s="677"/>
    </row>
    <row r="175" spans="2:98" ht="18" customHeight="1">
      <c r="AZ175" s="983" t="s">
        <v>1206</v>
      </c>
      <c r="BA175" s="984"/>
      <c r="BB175" s="984"/>
      <c r="BC175" s="985"/>
      <c r="BD175" s="572" t="str">
        <f>+BI127</f>
        <v xml:space="preserve"> -</v>
      </c>
      <c r="BE175" s="571">
        <f>+BK127</f>
        <v>1</v>
      </c>
      <c r="BF175" s="571">
        <f>+BM127</f>
        <v>0</v>
      </c>
      <c r="BG175" s="571">
        <f>+BO127</f>
        <v>0</v>
      </c>
      <c r="BH175" s="675">
        <f>+BQ127</f>
        <v>0.33333333333333331</v>
      </c>
      <c r="BI175" s="683"/>
    </row>
    <row r="176" spans="2:98" ht="18" customHeight="1">
      <c r="AZ176" s="983" t="s">
        <v>1207</v>
      </c>
      <c r="BA176" s="984"/>
      <c r="BB176" s="984"/>
      <c r="BC176" s="985"/>
      <c r="BD176" s="572">
        <f>+AVERAGE(BI43:BI54,BI59:BI60,BI64:BI65,BI90,BI94:BI97,BI105,BI136:BI137)</f>
        <v>0.7678571428571429</v>
      </c>
      <c r="BE176" s="571">
        <f>+AVERAGE(BK43:BK54,BK59:BK60,BK64:BK65,BK90,BK94:BK97,BK105,BK136:BK137)</f>
        <v>0.86944444444444446</v>
      </c>
      <c r="BF176" s="571">
        <f>+AVERAGE(BM43:BM54,BM59:BM60,BM64:BM65,BM90,BM94:BM97,BM105,BM136:BM137)</f>
        <v>0.89545454545454539</v>
      </c>
      <c r="BG176" s="571">
        <f>+AVERAGE(BO43:BO54,BO59:BO60,BO64:BO65,BO90,BO94:BO97,BO105,BO136:BO137)</f>
        <v>0</v>
      </c>
      <c r="BH176" s="675">
        <f>+AVERAGE(BQ43:BQ54,BQ59:BQ60,BQ64:BQ65,BQ90,BQ94:BQ97,BQ105,BQ136:BQ137)</f>
        <v>0.61039186507936505</v>
      </c>
      <c r="BI176" s="677"/>
    </row>
    <row r="177" spans="52:61" ht="18" customHeight="1">
      <c r="AZ177" s="983" t="s">
        <v>404</v>
      </c>
      <c r="BA177" s="984"/>
      <c r="BB177" s="984"/>
      <c r="BC177" s="985"/>
      <c r="BD177" s="572">
        <f>+AVERAGE(BI152:BI156,BI158:BI160,BI162:BI165)</f>
        <v>1</v>
      </c>
      <c r="BE177" s="571">
        <f>+AVERAGE(BK152:BK156,BK158:BK160,BK162:BK165)</f>
        <v>0.91516666666666657</v>
      </c>
      <c r="BF177" s="571">
        <f>+AVERAGE(BM152:BM156,BM158:BM160,BM162:BM165)</f>
        <v>0.72045454545454546</v>
      </c>
      <c r="BG177" s="571">
        <f>+AVERAGE(BO152:BO156,BO158:BO160,BO162:BO165)</f>
        <v>0</v>
      </c>
      <c r="BH177" s="675">
        <f>+AVERAGE(BQ152:BQ156,BQ158:BQ160,BQ162:BQ165)</f>
        <v>0.65808333333333324</v>
      </c>
      <c r="BI177" s="677"/>
    </row>
    <row r="178" spans="52:61" ht="18" customHeight="1">
      <c r="AZ178" s="983" t="s">
        <v>1210</v>
      </c>
      <c r="BA178" s="984"/>
      <c r="BB178" s="984"/>
      <c r="BC178" s="985"/>
      <c r="BD178" s="572">
        <f>+BI157</f>
        <v>0</v>
      </c>
      <c r="BE178" s="571">
        <f>+BK157</f>
        <v>0.1</v>
      </c>
      <c r="BF178" s="571">
        <f>+BM157</f>
        <v>0</v>
      </c>
      <c r="BG178" s="571">
        <f>+BO157</f>
        <v>0</v>
      </c>
      <c r="BH178" s="675">
        <f>+BQ157</f>
        <v>2.5000000000000001E-2</v>
      </c>
      <c r="BI178" s="683"/>
    </row>
    <row r="179" spans="52:61" ht="18" customHeight="1" thickBot="1">
      <c r="AZ179" s="980" t="s">
        <v>1212</v>
      </c>
      <c r="BA179" s="981"/>
      <c r="BB179" s="981"/>
      <c r="BC179" s="982"/>
      <c r="BD179" s="573">
        <f>+AVERAGE(BI29,BI33,BI56,BI78:BI81,BI126)</f>
        <v>0.78333333333333333</v>
      </c>
      <c r="BE179" s="574">
        <f>+AVERAGE(BK29,BK33,BK56,BK78:BK81,BK126)</f>
        <v>1</v>
      </c>
      <c r="BF179" s="574">
        <f>+AVERAGE(BM29,BM33,BM56,BM78:BM81,BM126)</f>
        <v>0.87142857142857133</v>
      </c>
      <c r="BG179" s="574">
        <f>+AVERAGE(BO29,BO33,BO56,BO78:BO81,BO126)</f>
        <v>0</v>
      </c>
      <c r="BH179" s="672">
        <f>+AVERAGE(BQ29,BQ33,BQ56,BQ78:BQ81,BQ126)</f>
        <v>0.72083333333333333</v>
      </c>
      <c r="BI179" s="677"/>
    </row>
  </sheetData>
  <mergeCells count="638">
    <mergeCell ref="AZ179:BC179"/>
    <mergeCell ref="AZ178:BC178"/>
    <mergeCell ref="AZ177:BC177"/>
    <mergeCell ref="AZ176:BC176"/>
    <mergeCell ref="AZ174:BC174"/>
    <mergeCell ref="AZ175:BC175"/>
    <mergeCell ref="AZ173:BC173"/>
    <mergeCell ref="AZ172:BC172"/>
    <mergeCell ref="AZ171:BC171"/>
    <mergeCell ref="CM9:CQ9"/>
    <mergeCell ref="AS8:BC9"/>
    <mergeCell ref="AV10:AW10"/>
    <mergeCell ref="AX10:AY10"/>
    <mergeCell ref="AZ10:BA10"/>
    <mergeCell ref="BB10:BC10"/>
    <mergeCell ref="BD8:BG9"/>
    <mergeCell ref="BH8:BR9"/>
    <mergeCell ref="BH10:BI10"/>
    <mergeCell ref="BJ10:BK10"/>
    <mergeCell ref="BL10:BM10"/>
    <mergeCell ref="BN10:BO10"/>
    <mergeCell ref="BP10:BR10"/>
    <mergeCell ref="AN159:AN165"/>
    <mergeCell ref="V8:AC9"/>
    <mergeCell ref="AD8:AN9"/>
    <mergeCell ref="V10:W10"/>
    <mergeCell ref="X10:Y10"/>
    <mergeCell ref="Z10:AA10"/>
    <mergeCell ref="AB10:AC10"/>
    <mergeCell ref="AD10:AE10"/>
    <mergeCell ref="AF10:AG10"/>
    <mergeCell ref="AH10:AI10"/>
    <mergeCell ref="AJ10:AK10"/>
    <mergeCell ref="AL10:AN10"/>
    <mergeCell ref="AI152:AI158"/>
    <mergeCell ref="AJ152:AJ158"/>
    <mergeCell ref="AK152:AK158"/>
    <mergeCell ref="AL152:AL158"/>
    <mergeCell ref="AM152:AM158"/>
    <mergeCell ref="AN152:AN158"/>
    <mergeCell ref="V159:V165"/>
    <mergeCell ref="W159:W165"/>
    <mergeCell ref="X159:X165"/>
    <mergeCell ref="Y159:Y165"/>
    <mergeCell ref="Z159:Z165"/>
    <mergeCell ref="AA159:AA165"/>
    <mergeCell ref="AL159:AL165"/>
    <mergeCell ref="AM159:AM165"/>
    <mergeCell ref="Z152:Z158"/>
    <mergeCell ref="AA152:AA158"/>
    <mergeCell ref="AB152:AB158"/>
    <mergeCell ref="AC152:AC158"/>
    <mergeCell ref="AD152:AD158"/>
    <mergeCell ref="AE152:AE158"/>
    <mergeCell ref="AF152:AF158"/>
    <mergeCell ref="AG152:AG158"/>
    <mergeCell ref="AH152:AH158"/>
    <mergeCell ref="AB159:AB165"/>
    <mergeCell ref="AC159:AC165"/>
    <mergeCell ref="AD159:AD165"/>
    <mergeCell ref="AE159:AE165"/>
    <mergeCell ref="AF159:AF165"/>
    <mergeCell ref="AG159:AG165"/>
    <mergeCell ref="AH159:AH165"/>
    <mergeCell ref="AI159:AI165"/>
    <mergeCell ref="AJ159:AJ165"/>
    <mergeCell ref="AK159:AK165"/>
    <mergeCell ref="Q152:Q158"/>
    <mergeCell ref="R152:R158"/>
    <mergeCell ref="Q159:Q165"/>
    <mergeCell ref="R159:R165"/>
    <mergeCell ref="T152:T158"/>
    <mergeCell ref="U152:U158"/>
    <mergeCell ref="T159:T165"/>
    <mergeCell ref="U159:U165"/>
    <mergeCell ref="V152:V158"/>
    <mergeCell ref="O129:O150"/>
    <mergeCell ref="Q129:Q150"/>
    <mergeCell ref="R129:R150"/>
    <mergeCell ref="T129:T150"/>
    <mergeCell ref="U129:U150"/>
    <mergeCell ref="V129:V150"/>
    <mergeCell ref="W129:W150"/>
    <mergeCell ref="X129:X150"/>
    <mergeCell ref="Y129:Y150"/>
    <mergeCell ref="AN114:AN120"/>
    <mergeCell ref="AE107:AE113"/>
    <mergeCell ref="AF107:AF113"/>
    <mergeCell ref="AG107:AG113"/>
    <mergeCell ref="AH107:AH113"/>
    <mergeCell ref="V121:V127"/>
    <mergeCell ref="W121:W127"/>
    <mergeCell ref="X121:X127"/>
    <mergeCell ref="Y121:Y127"/>
    <mergeCell ref="Z121:Z127"/>
    <mergeCell ref="AA121:AA127"/>
    <mergeCell ref="AB121:AB127"/>
    <mergeCell ref="AC121:AC127"/>
    <mergeCell ref="AD121:AD127"/>
    <mergeCell ref="AE121:AE127"/>
    <mergeCell ref="AF121:AF127"/>
    <mergeCell ref="AG121:AG127"/>
    <mergeCell ref="AH121:AH127"/>
    <mergeCell ref="AI121:AI127"/>
    <mergeCell ref="AJ121:AJ127"/>
    <mergeCell ref="AK121:AK127"/>
    <mergeCell ref="AL121:AL127"/>
    <mergeCell ref="AM121:AM127"/>
    <mergeCell ref="AN121:AN127"/>
    <mergeCell ref="AE114:AE120"/>
    <mergeCell ref="AF114:AF120"/>
    <mergeCell ref="AG114:AG120"/>
    <mergeCell ref="AH114:AH120"/>
    <mergeCell ref="AI114:AI120"/>
    <mergeCell ref="AJ114:AJ120"/>
    <mergeCell ref="AK114:AK120"/>
    <mergeCell ref="AL114:AL120"/>
    <mergeCell ref="AM114:AM120"/>
    <mergeCell ref="V114:V120"/>
    <mergeCell ref="W114:W120"/>
    <mergeCell ref="X114:X120"/>
    <mergeCell ref="Y114:Y120"/>
    <mergeCell ref="Z114:Z120"/>
    <mergeCell ref="AA114:AA120"/>
    <mergeCell ref="AB114:AB120"/>
    <mergeCell ref="AC114:AC120"/>
    <mergeCell ref="AD114:AD120"/>
    <mergeCell ref="V107:V113"/>
    <mergeCell ref="W107:W113"/>
    <mergeCell ref="X107:X113"/>
    <mergeCell ref="Y107:Y113"/>
    <mergeCell ref="Z107:Z113"/>
    <mergeCell ref="AA107:AA113"/>
    <mergeCell ref="AB107:AB113"/>
    <mergeCell ref="AC107:AC113"/>
    <mergeCell ref="AD107:AD113"/>
    <mergeCell ref="AN100:AN106"/>
    <mergeCell ref="AE94:AE99"/>
    <mergeCell ref="AF94:AF99"/>
    <mergeCell ref="AG94:AG99"/>
    <mergeCell ref="AH94:AH99"/>
    <mergeCell ref="AI107:AI113"/>
    <mergeCell ref="AJ107:AJ113"/>
    <mergeCell ref="AK107:AK113"/>
    <mergeCell ref="AL107:AL113"/>
    <mergeCell ref="AM107:AM113"/>
    <mergeCell ref="AN107:AN113"/>
    <mergeCell ref="AE100:AE106"/>
    <mergeCell ref="AF100:AF106"/>
    <mergeCell ref="AG100:AG106"/>
    <mergeCell ref="AH100:AH106"/>
    <mergeCell ref="AI100:AI106"/>
    <mergeCell ref="AJ100:AJ106"/>
    <mergeCell ref="AK100:AK106"/>
    <mergeCell ref="AL100:AL106"/>
    <mergeCell ref="AM100:AM106"/>
    <mergeCell ref="AI94:AI99"/>
    <mergeCell ref="AJ94:AJ99"/>
    <mergeCell ref="AK94:AK99"/>
    <mergeCell ref="AL94:AL99"/>
    <mergeCell ref="V100:V106"/>
    <mergeCell ref="W100:W106"/>
    <mergeCell ref="X100:X106"/>
    <mergeCell ref="Y100:Y106"/>
    <mergeCell ref="Z100:Z106"/>
    <mergeCell ref="AA100:AA106"/>
    <mergeCell ref="AB100:AB106"/>
    <mergeCell ref="AC100:AC106"/>
    <mergeCell ref="AD100:AD106"/>
    <mergeCell ref="V94:V99"/>
    <mergeCell ref="W94:W99"/>
    <mergeCell ref="X94:X99"/>
    <mergeCell ref="Y94:Y99"/>
    <mergeCell ref="Z94:Z99"/>
    <mergeCell ref="AA94:AA99"/>
    <mergeCell ref="AB94:AB99"/>
    <mergeCell ref="AC94:AC99"/>
    <mergeCell ref="AD94:AD99"/>
    <mergeCell ref="AM94:AM99"/>
    <mergeCell ref="AN94:AN99"/>
    <mergeCell ref="AE88:AE93"/>
    <mergeCell ref="AF88:AF93"/>
    <mergeCell ref="AG88:AG93"/>
    <mergeCell ref="AH88:AH93"/>
    <mergeCell ref="AI88:AI93"/>
    <mergeCell ref="AJ88:AJ93"/>
    <mergeCell ref="AK88:AK93"/>
    <mergeCell ref="AL88:AL93"/>
    <mergeCell ref="AM88:AM93"/>
    <mergeCell ref="AN82:AN87"/>
    <mergeCell ref="V88:V93"/>
    <mergeCell ref="W88:W93"/>
    <mergeCell ref="X88:X93"/>
    <mergeCell ref="Y88:Y93"/>
    <mergeCell ref="Z88:Z93"/>
    <mergeCell ref="AA88:AA93"/>
    <mergeCell ref="AB88:AB93"/>
    <mergeCell ref="AC88:AC93"/>
    <mergeCell ref="AD88:AD93"/>
    <mergeCell ref="AN88:AN93"/>
    <mergeCell ref="AE82:AE87"/>
    <mergeCell ref="AF82:AF87"/>
    <mergeCell ref="AG82:AG87"/>
    <mergeCell ref="AH82:AH87"/>
    <mergeCell ref="AL82:AL87"/>
    <mergeCell ref="AM82:AM87"/>
    <mergeCell ref="V82:V87"/>
    <mergeCell ref="W82:W87"/>
    <mergeCell ref="X82:X87"/>
    <mergeCell ref="Y82:Y87"/>
    <mergeCell ref="Z82:Z87"/>
    <mergeCell ref="AA82:AA87"/>
    <mergeCell ref="AB82:AB87"/>
    <mergeCell ref="AL68:AL74"/>
    <mergeCell ref="AM68:AM74"/>
    <mergeCell ref="AN68:AN74"/>
    <mergeCell ref="V75:V81"/>
    <mergeCell ref="W75:W81"/>
    <mergeCell ref="X75:X81"/>
    <mergeCell ref="Y75:Y81"/>
    <mergeCell ref="Z75:Z81"/>
    <mergeCell ref="AA75:AA81"/>
    <mergeCell ref="AB75:AB81"/>
    <mergeCell ref="AC75:AC81"/>
    <mergeCell ref="AD75:AD81"/>
    <mergeCell ref="AE75:AE81"/>
    <mergeCell ref="AF75:AF81"/>
    <mergeCell ref="AG75:AG81"/>
    <mergeCell ref="AH75:AH81"/>
    <mergeCell ref="AI75:AI81"/>
    <mergeCell ref="AJ75:AJ81"/>
    <mergeCell ref="AK75:AK81"/>
    <mergeCell ref="AL75:AL81"/>
    <mergeCell ref="AM75:AM81"/>
    <mergeCell ref="AN75:AN81"/>
    <mergeCell ref="R100:R106"/>
    <mergeCell ref="T100:T106"/>
    <mergeCell ref="U100:U106"/>
    <mergeCell ref="I107:I113"/>
    <mergeCell ref="I114:I120"/>
    <mergeCell ref="K114:K120"/>
    <mergeCell ref="L114:L120"/>
    <mergeCell ref="K107:K113"/>
    <mergeCell ref="L107:L113"/>
    <mergeCell ref="K100:K106"/>
    <mergeCell ref="L100:L106"/>
    <mergeCell ref="N100:N106"/>
    <mergeCell ref="T107:T113"/>
    <mergeCell ref="U107:U113"/>
    <mergeCell ref="Q107:Q113"/>
    <mergeCell ref="R107:R113"/>
    <mergeCell ref="N107:N113"/>
    <mergeCell ref="O107:O113"/>
    <mergeCell ref="N114:N120"/>
    <mergeCell ref="O114:O120"/>
    <mergeCell ref="Q114:Q120"/>
    <mergeCell ref="R114:R120"/>
    <mergeCell ref="T114:T120"/>
    <mergeCell ref="U114:U120"/>
    <mergeCell ref="I121:I127"/>
    <mergeCell ref="K121:K127"/>
    <mergeCell ref="L121:L127"/>
    <mergeCell ref="N121:N127"/>
    <mergeCell ref="O121:O127"/>
    <mergeCell ref="Q121:Q127"/>
    <mergeCell ref="R121:R127"/>
    <mergeCell ref="T121:T127"/>
    <mergeCell ref="U121:U127"/>
    <mergeCell ref="T94:T99"/>
    <mergeCell ref="U94:U99"/>
    <mergeCell ref="O75:O81"/>
    <mergeCell ref="T88:T93"/>
    <mergeCell ref="U88:U93"/>
    <mergeCell ref="L82:L87"/>
    <mergeCell ref="N82:N87"/>
    <mergeCell ref="O82:O87"/>
    <mergeCell ref="Q82:Q87"/>
    <mergeCell ref="R82:R87"/>
    <mergeCell ref="T82:T87"/>
    <mergeCell ref="N75:N81"/>
    <mergeCell ref="S48:S66"/>
    <mergeCell ref="U82:U87"/>
    <mergeCell ref="AE68:AE74"/>
    <mergeCell ref="AF68:AF74"/>
    <mergeCell ref="AG68:AG74"/>
    <mergeCell ref="AH68:AH74"/>
    <mergeCell ref="AI68:AI74"/>
    <mergeCell ref="AJ68:AJ74"/>
    <mergeCell ref="AK68:AK74"/>
    <mergeCell ref="AI82:AI87"/>
    <mergeCell ref="AJ82:AJ87"/>
    <mergeCell ref="AK82:AK87"/>
    <mergeCell ref="AC68:AC74"/>
    <mergeCell ref="AD68:AD74"/>
    <mergeCell ref="AC82:AC87"/>
    <mergeCell ref="AD82:AD87"/>
    <mergeCell ref="AM30:AM47"/>
    <mergeCell ref="AN30:AN47"/>
    <mergeCell ref="I48:I66"/>
    <mergeCell ref="K48:K66"/>
    <mergeCell ref="L48:L66"/>
    <mergeCell ref="N48:N66"/>
    <mergeCell ref="O48:O66"/>
    <mergeCell ref="Q48:Q66"/>
    <mergeCell ref="R48:R66"/>
    <mergeCell ref="T48:T66"/>
    <mergeCell ref="U48:U66"/>
    <mergeCell ref="V48:V66"/>
    <mergeCell ref="W48:W66"/>
    <mergeCell ref="X48:X66"/>
    <mergeCell ref="Y48:Y66"/>
    <mergeCell ref="Z48:Z66"/>
    <mergeCell ref="AA48:AA66"/>
    <mergeCell ref="AB48:AB66"/>
    <mergeCell ref="AC48:AC66"/>
    <mergeCell ref="AD48:AD66"/>
    <mergeCell ref="AE48:AE66"/>
    <mergeCell ref="AF48:AF66"/>
    <mergeCell ref="AG48:AG66"/>
    <mergeCell ref="AL30:AL47"/>
    <mergeCell ref="AG11:AG29"/>
    <mergeCell ref="AH11:AH29"/>
    <mergeCell ref="AI11:AI29"/>
    <mergeCell ref="AJ11:AJ29"/>
    <mergeCell ref="AK11:AK29"/>
    <mergeCell ref="AL11:AL29"/>
    <mergeCell ref="AM11:AM29"/>
    <mergeCell ref="AN11:AN29"/>
    <mergeCell ref="V30:V47"/>
    <mergeCell ref="W30:W47"/>
    <mergeCell ref="X30:X47"/>
    <mergeCell ref="Y30:Y47"/>
    <mergeCell ref="Z30:Z47"/>
    <mergeCell ref="AA30:AA47"/>
    <mergeCell ref="AB30:AB47"/>
    <mergeCell ref="AC30:AC47"/>
    <mergeCell ref="AD30:AD47"/>
    <mergeCell ref="AE30:AE47"/>
    <mergeCell ref="AF30:AF47"/>
    <mergeCell ref="AG30:AG47"/>
    <mergeCell ref="AH30:AH47"/>
    <mergeCell ref="AI30:AI47"/>
    <mergeCell ref="AJ30:AJ47"/>
    <mergeCell ref="AK30:AK47"/>
    <mergeCell ref="H8:I10"/>
    <mergeCell ref="Y11:Y29"/>
    <mergeCell ref="Z11:Z29"/>
    <mergeCell ref="AA11:AA29"/>
    <mergeCell ref="AB11:AB29"/>
    <mergeCell ref="AC11:AC29"/>
    <mergeCell ref="AD11:AD29"/>
    <mergeCell ref="AE11:AE29"/>
    <mergeCell ref="AF11:AF29"/>
    <mergeCell ref="N11:N29"/>
    <mergeCell ref="O11:O29"/>
    <mergeCell ref="I11:I29"/>
    <mergeCell ref="K11:K29"/>
    <mergeCell ref="L11:L29"/>
    <mergeCell ref="Q11:Q29"/>
    <mergeCell ref="R11:R29"/>
    <mergeCell ref="T11:T29"/>
    <mergeCell ref="U11:U29"/>
    <mergeCell ref="B3:CT3"/>
    <mergeCell ref="B4:CT4"/>
    <mergeCell ref="B5:CT5"/>
    <mergeCell ref="B8:B10"/>
    <mergeCell ref="C8:C10"/>
    <mergeCell ref="D8:D10"/>
    <mergeCell ref="E8:E10"/>
    <mergeCell ref="F8:F10"/>
    <mergeCell ref="G8:G10"/>
    <mergeCell ref="AO8:AO10"/>
    <mergeCell ref="AP8:AP10"/>
    <mergeCell ref="AQ8:AQ10"/>
    <mergeCell ref="AR8:AR10"/>
    <mergeCell ref="BS8:CQ8"/>
    <mergeCell ref="CS8:CS10"/>
    <mergeCell ref="BS9:BW9"/>
    <mergeCell ref="BX9:CB9"/>
    <mergeCell ref="CC9:CG9"/>
    <mergeCell ref="CH9:CL9"/>
    <mergeCell ref="J8:U9"/>
    <mergeCell ref="J10:L10"/>
    <mergeCell ref="M10:O10"/>
    <mergeCell ref="P10:R10"/>
    <mergeCell ref="S10:U10"/>
    <mergeCell ref="AP33:AP35"/>
    <mergeCell ref="AO33:AO35"/>
    <mergeCell ref="AO31:AO32"/>
    <mergeCell ref="AP31:AP32"/>
    <mergeCell ref="AO17:AO30"/>
    <mergeCell ref="AP17:AP30"/>
    <mergeCell ref="AO11:AO16"/>
    <mergeCell ref="AP11:AP16"/>
    <mergeCell ref="P11:P29"/>
    <mergeCell ref="S11:S29"/>
    <mergeCell ref="S30:S47"/>
    <mergeCell ref="AO43:AO58"/>
    <mergeCell ref="AP43:AP58"/>
    <mergeCell ref="AO39:AO42"/>
    <mergeCell ref="AP39:AP42"/>
    <mergeCell ref="AP36:AP38"/>
    <mergeCell ref="AO36:AO38"/>
    <mergeCell ref="Q30:Q47"/>
    <mergeCell ref="R30:R47"/>
    <mergeCell ref="T30:T47"/>
    <mergeCell ref="U30:U47"/>
    <mergeCell ref="V11:V29"/>
    <mergeCell ref="W11:W29"/>
    <mergeCell ref="X11:X29"/>
    <mergeCell ref="G30:G47"/>
    <mergeCell ref="H30:H47"/>
    <mergeCell ref="D11:D66"/>
    <mergeCell ref="E11:E66"/>
    <mergeCell ref="F11:F29"/>
    <mergeCell ref="J30:J47"/>
    <mergeCell ref="M30:M47"/>
    <mergeCell ref="P30:P47"/>
    <mergeCell ref="F30:F47"/>
    <mergeCell ref="F48:F66"/>
    <mergeCell ref="G11:G29"/>
    <mergeCell ref="H11:H29"/>
    <mergeCell ref="J11:J29"/>
    <mergeCell ref="M11:M29"/>
    <mergeCell ref="G48:G66"/>
    <mergeCell ref="H48:H66"/>
    <mergeCell ref="J48:J66"/>
    <mergeCell ref="M48:M66"/>
    <mergeCell ref="P48:P66"/>
    <mergeCell ref="I30:I47"/>
    <mergeCell ref="K30:K47"/>
    <mergeCell ref="L30:L47"/>
    <mergeCell ref="N30:N47"/>
    <mergeCell ref="O30:O47"/>
    <mergeCell ref="AO111:AO127"/>
    <mergeCell ref="AP111:AP127"/>
    <mergeCell ref="AP106:AP110"/>
    <mergeCell ref="AO106:AO110"/>
    <mergeCell ref="AP99:AP105"/>
    <mergeCell ref="AO99:AO105"/>
    <mergeCell ref="AP91:AP98"/>
    <mergeCell ref="AO91:AO98"/>
    <mergeCell ref="AO82:AO90"/>
    <mergeCell ref="AP82:AP90"/>
    <mergeCell ref="AO68:AO81"/>
    <mergeCell ref="AP68:AP81"/>
    <mergeCell ref="AO62:AO66"/>
    <mergeCell ref="AP62:AP66"/>
    <mergeCell ref="AO59:AO61"/>
    <mergeCell ref="AP59:AP61"/>
    <mergeCell ref="T68:T74"/>
    <mergeCell ref="U68:U74"/>
    <mergeCell ref="T75:T81"/>
    <mergeCell ref="U75:U81"/>
    <mergeCell ref="AH48:AH66"/>
    <mergeCell ref="AI48:AI66"/>
    <mergeCell ref="AJ48:AJ66"/>
    <mergeCell ref="AK48:AK66"/>
    <mergeCell ref="AL48:AL66"/>
    <mergeCell ref="AM48:AM66"/>
    <mergeCell ref="AN48:AN66"/>
    <mergeCell ref="V68:V74"/>
    <mergeCell ref="W68:W74"/>
    <mergeCell ref="X68:X74"/>
    <mergeCell ref="Y68:Y74"/>
    <mergeCell ref="Z68:Z74"/>
    <mergeCell ref="AA68:AA74"/>
    <mergeCell ref="AB68:AB74"/>
    <mergeCell ref="E68:E127"/>
    <mergeCell ref="D68:D127"/>
    <mergeCell ref="E129:E150"/>
    <mergeCell ref="D129:D150"/>
    <mergeCell ref="F129:F150"/>
    <mergeCell ref="G129:G150"/>
    <mergeCell ref="F68:F74"/>
    <mergeCell ref="F75:F81"/>
    <mergeCell ref="F82:F87"/>
    <mergeCell ref="F88:F93"/>
    <mergeCell ref="F94:F99"/>
    <mergeCell ref="F100:F106"/>
    <mergeCell ref="F107:F113"/>
    <mergeCell ref="F114:F120"/>
    <mergeCell ref="F121:F127"/>
    <mergeCell ref="G68:G74"/>
    <mergeCell ref="G88:G93"/>
    <mergeCell ref="G107:G113"/>
    <mergeCell ref="G82:G87"/>
    <mergeCell ref="G94:G99"/>
    <mergeCell ref="G100:G106"/>
    <mergeCell ref="AD129:AD150"/>
    <mergeCell ref="AE129:AE150"/>
    <mergeCell ref="AF129:AF150"/>
    <mergeCell ref="AG129:AG150"/>
    <mergeCell ref="AH129:AH150"/>
    <mergeCell ref="AI129:AI150"/>
    <mergeCell ref="AN129:AN150"/>
    <mergeCell ref="AA129:AA150"/>
    <mergeCell ref="AB129:AB150"/>
    <mergeCell ref="AC129:AC150"/>
    <mergeCell ref="AM129:AM150"/>
    <mergeCell ref="W152:W158"/>
    <mergeCell ref="X152:X158"/>
    <mergeCell ref="Y152:Y158"/>
    <mergeCell ref="N129:N150"/>
    <mergeCell ref="AP162:AP165"/>
    <mergeCell ref="AO162:AO165"/>
    <mergeCell ref="AO160:AO161"/>
    <mergeCell ref="AP160:AP161"/>
    <mergeCell ref="AP158:AP159"/>
    <mergeCell ref="AO158:AO159"/>
    <mergeCell ref="AO152:AO157"/>
    <mergeCell ref="AP152:AP157"/>
    <mergeCell ref="AO145:AO150"/>
    <mergeCell ref="AP145:AP150"/>
    <mergeCell ref="AO138:AO144"/>
    <mergeCell ref="AP138:AP144"/>
    <mergeCell ref="AO129:AO137"/>
    <mergeCell ref="AP129:AP137"/>
    <mergeCell ref="S152:S158"/>
    <mergeCell ref="S159:S165"/>
    <mergeCell ref="AJ129:AJ150"/>
    <mergeCell ref="AK129:AK150"/>
    <mergeCell ref="AL129:AL150"/>
    <mergeCell ref="Z129:Z150"/>
    <mergeCell ref="E152:E165"/>
    <mergeCell ref="D152:D165"/>
    <mergeCell ref="F152:F158"/>
    <mergeCell ref="F159:F165"/>
    <mergeCell ref="G152:G158"/>
    <mergeCell ref="H152:H158"/>
    <mergeCell ref="J152:J158"/>
    <mergeCell ref="M152:M158"/>
    <mergeCell ref="P152:P158"/>
    <mergeCell ref="G159:G165"/>
    <mergeCell ref="H159:H165"/>
    <mergeCell ref="J159:J165"/>
    <mergeCell ref="M159:M165"/>
    <mergeCell ref="P159:P165"/>
    <mergeCell ref="I152:I158"/>
    <mergeCell ref="I159:I165"/>
    <mergeCell ref="K152:K158"/>
    <mergeCell ref="L152:L158"/>
    <mergeCell ref="K159:K165"/>
    <mergeCell ref="L159:L165"/>
    <mergeCell ref="N152:N158"/>
    <mergeCell ref="O152:O158"/>
    <mergeCell ref="N159:N165"/>
    <mergeCell ref="O159:O165"/>
    <mergeCell ref="H129:H150"/>
    <mergeCell ref="J129:J150"/>
    <mergeCell ref="M129:M150"/>
    <mergeCell ref="P129:P150"/>
    <mergeCell ref="S129:S150"/>
    <mergeCell ref="I129:I150"/>
    <mergeCell ref="K129:K150"/>
    <mergeCell ref="L129:L150"/>
    <mergeCell ref="K94:K99"/>
    <mergeCell ref="S94:S99"/>
    <mergeCell ref="H100:H106"/>
    <mergeCell ref="J100:J106"/>
    <mergeCell ref="M100:M106"/>
    <mergeCell ref="P100:P106"/>
    <mergeCell ref="S100:S106"/>
    <mergeCell ref="I94:I99"/>
    <mergeCell ref="L94:L99"/>
    <mergeCell ref="N94:N99"/>
    <mergeCell ref="O94:O99"/>
    <mergeCell ref="Q94:Q99"/>
    <mergeCell ref="R94:R99"/>
    <mergeCell ref="I100:I106"/>
    <mergeCell ref="O100:O106"/>
    <mergeCell ref="Q100:Q106"/>
    <mergeCell ref="H68:H74"/>
    <mergeCell ref="J68:J74"/>
    <mergeCell ref="M68:M74"/>
    <mergeCell ref="P68:P74"/>
    <mergeCell ref="S68:S74"/>
    <mergeCell ref="G75:G81"/>
    <mergeCell ref="H75:H81"/>
    <mergeCell ref="J75:J81"/>
    <mergeCell ref="M75:M81"/>
    <mergeCell ref="P75:P81"/>
    <mergeCell ref="S75:S81"/>
    <mergeCell ref="I68:I74"/>
    <mergeCell ref="I75:I81"/>
    <mergeCell ref="K68:K74"/>
    <mergeCell ref="L68:L74"/>
    <mergeCell ref="K75:K81"/>
    <mergeCell ref="L75:L81"/>
    <mergeCell ref="N68:N74"/>
    <mergeCell ref="O68:O74"/>
    <mergeCell ref="Q68:Q74"/>
    <mergeCell ref="R68:R74"/>
    <mergeCell ref="Q75:Q81"/>
    <mergeCell ref="R75:R81"/>
    <mergeCell ref="H82:H87"/>
    <mergeCell ref="J82:J87"/>
    <mergeCell ref="M82:M87"/>
    <mergeCell ref="P82:P87"/>
    <mergeCell ref="S82:S87"/>
    <mergeCell ref="H88:H93"/>
    <mergeCell ref="J88:J93"/>
    <mergeCell ref="M88:M93"/>
    <mergeCell ref="P88:P93"/>
    <mergeCell ref="S88:S93"/>
    <mergeCell ref="I88:I93"/>
    <mergeCell ref="K88:K93"/>
    <mergeCell ref="L88:L93"/>
    <mergeCell ref="N88:N93"/>
    <mergeCell ref="O88:O93"/>
    <mergeCell ref="Q88:Q93"/>
    <mergeCell ref="R88:R93"/>
    <mergeCell ref="I82:I87"/>
    <mergeCell ref="K82:K87"/>
    <mergeCell ref="CR8:CR10"/>
    <mergeCell ref="B11:B166"/>
    <mergeCell ref="C11:C166"/>
    <mergeCell ref="S114:S120"/>
    <mergeCell ref="G121:G127"/>
    <mergeCell ref="H121:H127"/>
    <mergeCell ref="J121:J127"/>
    <mergeCell ref="M121:M127"/>
    <mergeCell ref="P121:P127"/>
    <mergeCell ref="S121:S127"/>
    <mergeCell ref="H107:H113"/>
    <mergeCell ref="J107:J113"/>
    <mergeCell ref="M107:M113"/>
    <mergeCell ref="P107:P113"/>
    <mergeCell ref="S107:S113"/>
    <mergeCell ref="G114:G120"/>
    <mergeCell ref="H114:H120"/>
    <mergeCell ref="J114:J120"/>
    <mergeCell ref="M114:M120"/>
    <mergeCell ref="P114:P120"/>
    <mergeCell ref="H94:H99"/>
    <mergeCell ref="J94:J99"/>
    <mergeCell ref="M94:M99"/>
    <mergeCell ref="P94:P99"/>
  </mergeCells>
  <conditionalFormatting sqref="BR1:BR1048576">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T83"/>
  <sheetViews>
    <sheetView topLeftCell="L7" workbookViewId="0">
      <pane ySplit="4" topLeftCell="A11" activePane="bottomLeft" state="frozen"/>
      <selection activeCell="A7" sqref="A7"/>
      <selection pane="bottomLeft" activeCell="X38" sqref="X38"/>
    </sheetView>
  </sheetViews>
  <sheetFormatPr baseColWidth="10" defaultRowHeight="15" x14ac:dyDescent="0"/>
  <cols>
    <col min="1" max="1" width="2.42578125" style="2" customWidth="1"/>
    <col min="2" max="2" width="10.7109375" style="2"/>
    <col min="3" max="3" width="18.85546875" style="2" customWidth="1"/>
    <col min="4" max="4" width="11" style="2" customWidth="1"/>
    <col min="5" max="5" width="19.7109375" style="2" customWidth="1"/>
    <col min="6" max="6" width="20.85546875" style="2" customWidth="1"/>
    <col min="7" max="7" width="10.7109375" style="2"/>
    <col min="8" max="8" width="13.5703125" style="2" customWidth="1"/>
    <col min="9" max="9" width="6.7109375" style="201" customWidth="1"/>
    <col min="10" max="10" width="10.7109375" style="2"/>
    <col min="11" max="12" width="6.7109375" style="201" customWidth="1"/>
    <col min="13" max="13" width="10.7109375" style="2"/>
    <col min="14" max="15" width="6.7109375" style="201" customWidth="1"/>
    <col min="16" max="16" width="10.7109375" style="2"/>
    <col min="17" max="18" width="6.7109375" style="201" customWidth="1"/>
    <col min="19" max="19" width="10.7109375" style="2"/>
    <col min="20" max="21" width="6.7109375" style="201" customWidth="1"/>
    <col min="22" max="22" width="12.7109375" style="201" customWidth="1"/>
    <col min="23" max="23" width="6.7109375" style="201" customWidth="1"/>
    <col min="24" max="24" width="12.7109375" style="201" customWidth="1"/>
    <col min="25" max="25" width="6.7109375" style="201" customWidth="1"/>
    <col min="26" max="26" width="12.7109375" style="201" customWidth="1"/>
    <col min="27" max="27" width="6.7109375" style="201" customWidth="1"/>
    <col min="28" max="28" width="12.7109375" style="201" customWidth="1"/>
    <col min="29" max="29" width="6.7109375" style="201" customWidth="1"/>
    <col min="30" max="30" width="10.7109375" style="201" customWidth="1"/>
    <col min="31" max="31" width="6.7109375" style="201" customWidth="1"/>
    <col min="32" max="32" width="10.7109375" style="201" customWidth="1"/>
    <col min="33" max="33" width="6.7109375" style="201" customWidth="1"/>
    <col min="34" max="34" width="10.7109375" style="201" customWidth="1"/>
    <col min="35" max="35" width="6.7109375" style="201" customWidth="1"/>
    <col min="36" max="36" width="10.7109375" style="201" customWidth="1"/>
    <col min="37" max="37" width="6.7109375" style="201" customWidth="1"/>
    <col min="38" max="38" width="12.7109375" style="201" customWidth="1"/>
    <col min="39" max="39" width="6.7109375" style="201" customWidth="1"/>
    <col min="40" max="40" width="8.7109375" style="201" customWidth="1"/>
    <col min="41" max="41" width="10.7109375" style="2"/>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201" customWidth="1"/>
    <col min="71" max="73" width="16.28515625" style="2" customWidth="1"/>
    <col min="74" max="74" width="14.7109375" style="201" customWidth="1"/>
    <col min="75" max="75" width="14.7109375" style="2" customWidth="1"/>
    <col min="76" max="78" width="16.140625" style="2" customWidth="1"/>
    <col min="79" max="79" width="14.7109375" style="201" customWidth="1"/>
    <col min="80" max="80" width="14.7109375" style="2" customWidth="1"/>
    <col min="81" max="83" width="16.140625" style="2" customWidth="1"/>
    <col min="84" max="84" width="14.7109375" style="201" customWidth="1"/>
    <col min="85" max="85" width="14.7109375" style="2" customWidth="1"/>
    <col min="86" max="88" width="16.140625" style="2" customWidth="1"/>
    <col min="89" max="89" width="14.7109375" style="201" customWidth="1"/>
    <col min="90" max="90" width="14.7109375" style="2" customWidth="1"/>
    <col min="91" max="93" width="16.140625" style="201" customWidth="1"/>
    <col min="94" max="94" width="14.7109375" style="201" customWidth="1"/>
    <col min="95" max="95" width="14.7109375" style="2" customWidth="1"/>
    <col min="96" max="96" width="30.7109375" style="2" customWidth="1"/>
    <col min="97" max="97" width="21.28515625" style="2" customWidth="1"/>
    <col min="98" max="98" width="20.7109375" style="2" customWidth="1"/>
    <col min="99" max="16384" width="10.7109375" style="2"/>
  </cols>
  <sheetData>
    <row r="1" spans="2:9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2:9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2:98">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c r="B5" s="918" t="s">
        <v>17</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11"/>
      <c r="J6" s="3"/>
      <c r="K6" s="311"/>
      <c r="L6" s="311"/>
      <c r="M6" s="3"/>
      <c r="N6" s="311"/>
      <c r="O6" s="311"/>
      <c r="P6" s="3"/>
      <c r="Q6" s="311"/>
      <c r="R6" s="311"/>
      <c r="S6" s="3"/>
      <c r="T6" s="311"/>
      <c r="U6" s="311"/>
      <c r="V6" s="311"/>
      <c r="W6" s="311"/>
      <c r="X6" s="311"/>
      <c r="Y6" s="311"/>
      <c r="Z6" s="311"/>
      <c r="AA6" s="311"/>
      <c r="AB6" s="311"/>
      <c r="AC6" s="311"/>
      <c r="AD6" s="311"/>
      <c r="AE6" s="311"/>
      <c r="AF6" s="311"/>
      <c r="AG6" s="311"/>
      <c r="AH6" s="311"/>
      <c r="AI6" s="311"/>
      <c r="AJ6" s="311"/>
      <c r="AK6" s="311"/>
      <c r="AL6" s="311"/>
      <c r="AM6" s="311"/>
      <c r="AN6" s="311"/>
      <c r="AO6" s="3"/>
      <c r="AP6" s="3"/>
      <c r="AQ6" s="3"/>
      <c r="AR6" s="3"/>
      <c r="AS6" s="3"/>
      <c r="AT6" s="3"/>
      <c r="AU6" s="3"/>
      <c r="AV6" s="3"/>
      <c r="AW6" s="311"/>
      <c r="AX6" s="3"/>
      <c r="AY6" s="311"/>
      <c r="AZ6" s="3"/>
      <c r="BA6" s="311"/>
      <c r="BB6" s="3"/>
      <c r="BC6" s="311"/>
      <c r="BD6" s="311"/>
      <c r="BE6" s="311"/>
      <c r="BF6" s="311"/>
      <c r="BG6" s="311"/>
      <c r="BH6" s="311"/>
      <c r="BI6" s="311"/>
      <c r="BJ6" s="311"/>
      <c r="BK6" s="311"/>
      <c r="BL6" s="311"/>
      <c r="BM6" s="311"/>
      <c r="BN6" s="311"/>
      <c r="BO6" s="311"/>
      <c r="BP6" s="311"/>
      <c r="BQ6" s="311"/>
      <c r="BR6" s="311"/>
      <c r="BS6" s="3"/>
      <c r="BT6" s="3"/>
      <c r="BU6" s="3"/>
      <c r="BV6" s="311"/>
      <c r="BW6" s="3"/>
      <c r="BX6" s="3"/>
      <c r="BY6" s="3"/>
      <c r="BZ6" s="3"/>
      <c r="CA6" s="311"/>
      <c r="CB6" s="3"/>
      <c r="CC6" s="3"/>
      <c r="CD6" s="3"/>
      <c r="CE6" s="3"/>
      <c r="CF6" s="311"/>
      <c r="CG6" s="3"/>
      <c r="CH6" s="3"/>
      <c r="CI6" s="3"/>
      <c r="CJ6" s="3"/>
      <c r="CK6" s="311"/>
      <c r="CL6" s="3"/>
      <c r="CM6" s="311"/>
      <c r="CN6" s="311"/>
      <c r="CO6" s="311"/>
      <c r="CP6" s="311"/>
      <c r="CQ6" s="3"/>
      <c r="CR6" s="3"/>
      <c r="CS6" s="3"/>
      <c r="CT6" s="3"/>
    </row>
    <row r="7" spans="2:98" ht="14.25" customHeight="1" thickBot="1">
      <c r="B7" s="4"/>
      <c r="C7" s="4"/>
      <c r="D7" s="5"/>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8"/>
      <c r="BT7" s="8"/>
      <c r="BU7" s="4"/>
      <c r="BV7" s="4"/>
      <c r="BW7" s="4"/>
      <c r="BX7" s="8"/>
      <c r="BY7" s="8"/>
      <c r="BZ7" s="8"/>
      <c r="CA7" s="8"/>
      <c r="CB7" s="4"/>
      <c r="CC7" s="8"/>
      <c r="CD7" s="8"/>
      <c r="CE7" s="8"/>
      <c r="CF7" s="8"/>
      <c r="CG7" s="4"/>
      <c r="CH7" s="8"/>
      <c r="CI7" s="8"/>
      <c r="CJ7" s="8"/>
      <c r="CK7" s="8"/>
      <c r="CL7" s="4"/>
      <c r="CM7" s="4"/>
      <c r="CN7" s="4"/>
      <c r="CO7" s="4"/>
      <c r="CP7" s="4"/>
      <c r="CQ7" s="4"/>
      <c r="CR7" s="4"/>
      <c r="CS7" s="4"/>
    </row>
    <row r="8" spans="2:98" ht="15" customHeight="1" thickBot="1">
      <c r="B8" s="919" t="s">
        <v>7</v>
      </c>
      <c r="C8" s="919" t="s">
        <v>12</v>
      </c>
      <c r="D8" s="919" t="s">
        <v>7</v>
      </c>
      <c r="E8" s="919" t="s">
        <v>13</v>
      </c>
      <c r="F8" s="921" t="s">
        <v>8</v>
      </c>
      <c r="G8" s="759" t="s">
        <v>9</v>
      </c>
      <c r="H8" s="758" t="s">
        <v>1</v>
      </c>
      <c r="I8" s="921"/>
      <c r="J8" s="758" t="s">
        <v>1952</v>
      </c>
      <c r="K8" s="759"/>
      <c r="L8" s="759"/>
      <c r="M8" s="759"/>
      <c r="N8" s="759"/>
      <c r="O8" s="759"/>
      <c r="P8" s="759"/>
      <c r="Q8" s="759"/>
      <c r="R8" s="759"/>
      <c r="S8" s="759"/>
      <c r="T8" s="759"/>
      <c r="U8" s="766"/>
      <c r="V8" s="814" t="s">
        <v>1187</v>
      </c>
      <c r="W8" s="815"/>
      <c r="X8" s="815"/>
      <c r="Y8" s="815"/>
      <c r="Z8" s="815"/>
      <c r="AA8" s="815"/>
      <c r="AB8" s="815"/>
      <c r="AC8" s="816"/>
      <c r="AD8" s="805" t="s">
        <v>1188</v>
      </c>
      <c r="AE8" s="806"/>
      <c r="AF8" s="806"/>
      <c r="AG8" s="806"/>
      <c r="AH8" s="806"/>
      <c r="AI8" s="806"/>
      <c r="AJ8" s="806"/>
      <c r="AK8" s="806"/>
      <c r="AL8" s="806"/>
      <c r="AM8" s="806"/>
      <c r="AN8" s="807"/>
      <c r="AO8" s="765" t="s">
        <v>7</v>
      </c>
      <c r="AP8" s="924" t="s">
        <v>2</v>
      </c>
      <c r="AQ8" s="924" t="s">
        <v>10</v>
      </c>
      <c r="AR8" s="924" t="s">
        <v>14</v>
      </c>
      <c r="AS8" s="758" t="s">
        <v>3</v>
      </c>
      <c r="AT8" s="759"/>
      <c r="AU8" s="759"/>
      <c r="AV8" s="759"/>
      <c r="AW8" s="759"/>
      <c r="AX8" s="759"/>
      <c r="AY8" s="759"/>
      <c r="AZ8" s="759"/>
      <c r="BA8" s="759"/>
      <c r="BB8" s="759"/>
      <c r="BC8" s="766"/>
      <c r="BD8" s="765" t="s">
        <v>1187</v>
      </c>
      <c r="BE8" s="759"/>
      <c r="BF8" s="759"/>
      <c r="BG8" s="766"/>
      <c r="BH8" s="769" t="s">
        <v>1188</v>
      </c>
      <c r="BI8" s="770"/>
      <c r="BJ8" s="770"/>
      <c r="BK8" s="770"/>
      <c r="BL8" s="770"/>
      <c r="BM8" s="770"/>
      <c r="BN8" s="770"/>
      <c r="BO8" s="770"/>
      <c r="BP8" s="770"/>
      <c r="BQ8" s="770"/>
      <c r="BR8" s="771"/>
      <c r="BS8" s="1043" t="s">
        <v>1199</v>
      </c>
      <c r="BT8" s="926"/>
      <c r="BU8" s="926"/>
      <c r="BV8" s="926"/>
      <c r="BW8" s="926"/>
      <c r="BX8" s="926"/>
      <c r="BY8" s="926"/>
      <c r="BZ8" s="926"/>
      <c r="CA8" s="926"/>
      <c r="CB8" s="926"/>
      <c r="CC8" s="926"/>
      <c r="CD8" s="926"/>
      <c r="CE8" s="926"/>
      <c r="CF8" s="926"/>
      <c r="CG8" s="926"/>
      <c r="CH8" s="926"/>
      <c r="CI8" s="926"/>
      <c r="CJ8" s="926"/>
      <c r="CK8" s="926"/>
      <c r="CL8" s="926"/>
      <c r="CM8" s="1044"/>
      <c r="CN8" s="1044"/>
      <c r="CO8" s="1044"/>
      <c r="CP8" s="1044"/>
      <c r="CQ8" s="1045"/>
      <c r="CR8" s="999" t="s">
        <v>1216</v>
      </c>
      <c r="CS8" s="1046" t="s">
        <v>11</v>
      </c>
    </row>
    <row r="9" spans="2:98" ht="15" customHeight="1" thickBot="1">
      <c r="B9" s="920"/>
      <c r="C9" s="920"/>
      <c r="D9" s="920"/>
      <c r="E9" s="920"/>
      <c r="F9" s="922"/>
      <c r="G9" s="923"/>
      <c r="H9" s="931"/>
      <c r="I9" s="922"/>
      <c r="J9" s="931"/>
      <c r="K9" s="923"/>
      <c r="L9" s="923"/>
      <c r="M9" s="923"/>
      <c r="N9" s="923"/>
      <c r="O9" s="923"/>
      <c r="P9" s="923"/>
      <c r="Q9" s="923"/>
      <c r="R9" s="923"/>
      <c r="S9" s="923"/>
      <c r="T9" s="923"/>
      <c r="U9" s="927"/>
      <c r="V9" s="817"/>
      <c r="W9" s="818"/>
      <c r="X9" s="818"/>
      <c r="Y9" s="818"/>
      <c r="Z9" s="818"/>
      <c r="AA9" s="818"/>
      <c r="AB9" s="818"/>
      <c r="AC9" s="819"/>
      <c r="AD9" s="808"/>
      <c r="AE9" s="809"/>
      <c r="AF9" s="809"/>
      <c r="AG9" s="809"/>
      <c r="AH9" s="809"/>
      <c r="AI9" s="809"/>
      <c r="AJ9" s="809"/>
      <c r="AK9" s="809"/>
      <c r="AL9" s="809"/>
      <c r="AM9" s="809"/>
      <c r="AN9" s="810"/>
      <c r="AO9" s="1042"/>
      <c r="AP9" s="925"/>
      <c r="AQ9" s="925"/>
      <c r="AR9" s="925"/>
      <c r="AS9" s="760"/>
      <c r="AT9" s="761"/>
      <c r="AU9" s="761"/>
      <c r="AV9" s="761"/>
      <c r="AW9" s="761"/>
      <c r="AX9" s="761"/>
      <c r="AY9" s="761"/>
      <c r="AZ9" s="761"/>
      <c r="BA9" s="761"/>
      <c r="BB9" s="761"/>
      <c r="BC9" s="768"/>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1085" t="s">
        <v>931</v>
      </c>
      <c r="CN9" s="1086"/>
      <c r="CO9" s="1086"/>
      <c r="CP9" s="1086"/>
      <c r="CQ9" s="1087"/>
      <c r="CR9" s="1000"/>
      <c r="CS9" s="1047"/>
    </row>
    <row r="10" spans="2:98" ht="30" customHeight="1" thickBot="1">
      <c r="B10" s="1041"/>
      <c r="C10" s="1041"/>
      <c r="D10" s="1041"/>
      <c r="E10" s="1041"/>
      <c r="F10" s="922"/>
      <c r="G10" s="923"/>
      <c r="H10" s="932"/>
      <c r="I10" s="933"/>
      <c r="J10" s="762">
        <v>2016</v>
      </c>
      <c r="K10" s="763"/>
      <c r="L10" s="764"/>
      <c r="M10" s="762">
        <v>2017</v>
      </c>
      <c r="N10" s="763"/>
      <c r="O10" s="764"/>
      <c r="P10" s="762">
        <v>2018</v>
      </c>
      <c r="Q10" s="763"/>
      <c r="R10" s="764"/>
      <c r="S10" s="762">
        <v>2019</v>
      </c>
      <c r="T10" s="763"/>
      <c r="U10" s="1048"/>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1042"/>
      <c r="AP10" s="925"/>
      <c r="AQ10" s="925"/>
      <c r="AR10" s="925"/>
      <c r="AS10" s="31" t="s">
        <v>4</v>
      </c>
      <c r="AT10" s="31" t="s">
        <v>9</v>
      </c>
      <c r="AU10" s="31" t="s">
        <v>5</v>
      </c>
      <c r="AV10" s="762">
        <v>2016</v>
      </c>
      <c r="AW10" s="764"/>
      <c r="AX10" s="762">
        <v>2017</v>
      </c>
      <c r="AY10" s="764"/>
      <c r="AZ10" s="762">
        <v>2018</v>
      </c>
      <c r="BA10" s="764"/>
      <c r="BB10" s="762">
        <v>2019</v>
      </c>
      <c r="BC10" s="1048"/>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74" t="s">
        <v>1183</v>
      </c>
      <c r="BT10" s="375" t="s">
        <v>1184</v>
      </c>
      <c r="BU10" s="375" t="s">
        <v>1185</v>
      </c>
      <c r="BV10" s="370" t="s">
        <v>1189</v>
      </c>
      <c r="BW10" s="376" t="s">
        <v>1190</v>
      </c>
      <c r="BX10" s="374" t="s">
        <v>1183</v>
      </c>
      <c r="BY10" s="375" t="s">
        <v>1184</v>
      </c>
      <c r="BZ10" s="375" t="s">
        <v>1185</v>
      </c>
      <c r="CA10" s="370" t="s">
        <v>1189</v>
      </c>
      <c r="CB10" s="376" t="s">
        <v>1190</v>
      </c>
      <c r="CC10" s="374" t="s">
        <v>1183</v>
      </c>
      <c r="CD10" s="375" t="s">
        <v>1184</v>
      </c>
      <c r="CE10" s="375" t="s">
        <v>1185</v>
      </c>
      <c r="CF10" s="370" t="s">
        <v>1189</v>
      </c>
      <c r="CG10" s="376" t="s">
        <v>1190</v>
      </c>
      <c r="CH10" s="374" t="s">
        <v>1183</v>
      </c>
      <c r="CI10" s="375" t="s">
        <v>1184</v>
      </c>
      <c r="CJ10" s="375" t="s">
        <v>1185</v>
      </c>
      <c r="CK10" s="370" t="s">
        <v>1189</v>
      </c>
      <c r="CL10" s="376" t="s">
        <v>1190</v>
      </c>
      <c r="CM10" s="374" t="s">
        <v>1183</v>
      </c>
      <c r="CN10" s="375" t="s">
        <v>1184</v>
      </c>
      <c r="CO10" s="375" t="s">
        <v>1185</v>
      </c>
      <c r="CP10" s="370" t="s">
        <v>1189</v>
      </c>
      <c r="CQ10" s="376" t="s">
        <v>1190</v>
      </c>
      <c r="CR10" s="1001"/>
      <c r="CS10" s="1047"/>
      <c r="CT10" s="151" t="s">
        <v>6</v>
      </c>
    </row>
    <row r="11" spans="2:98" ht="45.75" customHeight="1">
      <c r="B11" s="993">
        <f>+RESUMEN!J65</f>
        <v>0.57153441358024692</v>
      </c>
      <c r="C11" s="1002" t="s">
        <v>776</v>
      </c>
      <c r="D11" s="993">
        <f>+RESUMEN!J66</f>
        <v>0.40972222222222221</v>
      </c>
      <c r="E11" s="989" t="s">
        <v>1037</v>
      </c>
      <c r="F11" s="1162" t="s">
        <v>708</v>
      </c>
      <c r="G11" s="1163">
        <v>0</v>
      </c>
      <c r="H11" s="979">
        <v>85</v>
      </c>
      <c r="I11" s="1013">
        <v>85</v>
      </c>
      <c r="J11" s="979">
        <v>20</v>
      </c>
      <c r="K11" s="1013">
        <v>20</v>
      </c>
      <c r="L11" s="979"/>
      <c r="M11" s="979">
        <v>40</v>
      </c>
      <c r="N11" s="1013">
        <f>+M11-J11</f>
        <v>20</v>
      </c>
      <c r="O11" s="979"/>
      <c r="P11" s="979">
        <v>65</v>
      </c>
      <c r="Q11" s="1013">
        <f>+P11-M11</f>
        <v>25</v>
      </c>
      <c r="R11" s="979"/>
      <c r="S11" s="979">
        <v>85</v>
      </c>
      <c r="T11" s="1013">
        <f>+S11-P11</f>
        <v>20</v>
      </c>
      <c r="U11" s="1030"/>
      <c r="V11" s="1142">
        <v>0</v>
      </c>
      <c r="W11" s="893">
        <f>+IF(V11=0,0,V11-G11)</f>
        <v>0</v>
      </c>
      <c r="X11" s="894">
        <v>55</v>
      </c>
      <c r="Y11" s="893">
        <f>+IF(X11=0,0,X11-V11)</f>
        <v>55</v>
      </c>
      <c r="Z11" s="894"/>
      <c r="AA11" s="893">
        <f>+IF(Z11=0,0,Z11-X11)</f>
        <v>0</v>
      </c>
      <c r="AB11" s="892"/>
      <c r="AC11" s="1100">
        <f>+IF(AB11=0,0,AB11-Z11)</f>
        <v>0</v>
      </c>
      <c r="AD11" s="1103">
        <f>+IF(K11=0," -",W11/K11)</f>
        <v>0</v>
      </c>
      <c r="AE11" s="785">
        <f>+IF(K11=0," -",IF(AD11&gt;100%,100%,AD11))</f>
        <v>0</v>
      </c>
      <c r="AF11" s="802">
        <f>+IF(N11=0," -",Y11/N11)</f>
        <v>2.75</v>
      </c>
      <c r="AG11" s="785">
        <f>+IF(N11=0," -",IF(AF11&gt;100%,100%,AF11))</f>
        <v>1</v>
      </c>
      <c r="AH11" s="802">
        <f>+IF(Q11=0," -",AA11/Q11)</f>
        <v>0</v>
      </c>
      <c r="AI11" s="785">
        <f>+IF(Q11=0," -",IF(AH11&gt;100%,100%,AH11))</f>
        <v>0</v>
      </c>
      <c r="AJ11" s="802">
        <f>+IF(T11=0," -",AC11/T11)</f>
        <v>0</v>
      </c>
      <c r="AK11" s="785">
        <f>+IF(T11=0," -",IF(AJ11&gt;100%,100%,AJ11))</f>
        <v>0</v>
      </c>
      <c r="AL11" s="802">
        <f>+SUM(AC11,AA11,Y11,W11)/I11</f>
        <v>0.6470588235294118</v>
      </c>
      <c r="AM11" s="785">
        <f>+IF(AL11&gt;100%,100%,IF(AL11&lt;0%,0%,AL11))</f>
        <v>0.6470588235294118</v>
      </c>
      <c r="AN11" s="802"/>
      <c r="AO11" s="952">
        <f>+RESUMEN!J67</f>
        <v>0.31944444444444442</v>
      </c>
      <c r="AP11" s="941" t="s">
        <v>710</v>
      </c>
      <c r="AQ11" s="228" t="s">
        <v>701</v>
      </c>
      <c r="AR11" s="286">
        <v>2210204</v>
      </c>
      <c r="AS11" s="754" t="s">
        <v>1568</v>
      </c>
      <c r="AT11" s="42">
        <v>0</v>
      </c>
      <c r="AU11" s="93">
        <v>0.01</v>
      </c>
      <c r="AV11" s="93">
        <v>0.01</v>
      </c>
      <c r="AW11" s="412">
        <v>0.25</v>
      </c>
      <c r="AX11" s="93">
        <v>0.01</v>
      </c>
      <c r="AY11" s="412">
        <v>0.25</v>
      </c>
      <c r="AZ11" s="93">
        <v>0.01</v>
      </c>
      <c r="BA11" s="414">
        <v>0.25</v>
      </c>
      <c r="BB11" s="146">
        <v>0.01</v>
      </c>
      <c r="BC11" s="414">
        <v>0.25</v>
      </c>
      <c r="BD11" s="314">
        <v>5.0000000000000001E-3</v>
      </c>
      <c r="BE11" s="93">
        <v>0.01</v>
      </c>
      <c r="BF11" s="93">
        <v>0.01</v>
      </c>
      <c r="BG11" s="74">
        <v>0</v>
      </c>
      <c r="BH11" s="329">
        <f>IF(AV11=0," -",BD11/AV11)</f>
        <v>0.5</v>
      </c>
      <c r="BI11" s="452">
        <f>IF(AV11=0," -",IF(BH11&gt;100%,100%,BH11))</f>
        <v>0.5</v>
      </c>
      <c r="BJ11" s="330">
        <f>IF(AX11=0," -",BE11/AX11)</f>
        <v>1</v>
      </c>
      <c r="BK11" s="452">
        <f>IF(AX11=0," -",IF(BJ11&gt;100%,100%,BJ11))</f>
        <v>1</v>
      </c>
      <c r="BL11" s="330">
        <f>IF(AZ11=0," -",BF11/AZ11)</f>
        <v>1</v>
      </c>
      <c r="BM11" s="452">
        <f>IF(AZ11=0," -",IF(BL11&gt;100%,100%,BL11))</f>
        <v>1</v>
      </c>
      <c r="BN11" s="330">
        <f>IF(BB11=0," -",BG11/BB11)</f>
        <v>0</v>
      </c>
      <c r="BO11" s="452">
        <f>IF(BB11=0," -",IF(BN11&gt;100%,100%,BN11))</f>
        <v>0</v>
      </c>
      <c r="BP11" s="646">
        <f t="shared" ref="BP11" si="0">+AVERAGE(BD11:BG11)/AU11</f>
        <v>0.625</v>
      </c>
      <c r="BQ11" s="651">
        <f>+IF(BP11&gt;100%,100%,BP11)</f>
        <v>0.625</v>
      </c>
      <c r="BR11" s="641">
        <f>+BQ11</f>
        <v>0.625</v>
      </c>
      <c r="BS11" s="52">
        <v>2880204</v>
      </c>
      <c r="BT11" s="90">
        <v>9480</v>
      </c>
      <c r="BU11" s="90">
        <v>0</v>
      </c>
      <c r="BV11" s="146">
        <f>IF(BS11=0," -",BT11/BS11)</f>
        <v>3.2914335234587549E-3</v>
      </c>
      <c r="BW11" s="384" t="str">
        <f>IF(BU11=0," -",IF(BT11=0,100%,BU11/BT11))</f>
        <v xml:space="preserve"> -</v>
      </c>
      <c r="BX11" s="52">
        <v>6148726</v>
      </c>
      <c r="BY11" s="90">
        <v>0</v>
      </c>
      <c r="BZ11" s="90">
        <v>0</v>
      </c>
      <c r="CA11" s="146">
        <f>IF(BX11=0," -",BY11/BX11)</f>
        <v>0</v>
      </c>
      <c r="CB11" s="384" t="str">
        <f>IF(BZ11=0," -",IF(BY11=0,100%,BZ11/BY11))</f>
        <v xml:space="preserve"> -</v>
      </c>
      <c r="CC11" s="52">
        <v>3500010</v>
      </c>
      <c r="CD11" s="90">
        <v>119484</v>
      </c>
      <c r="CE11" s="90">
        <v>0</v>
      </c>
      <c r="CF11" s="146">
        <f>IF(CC11=0," -",CD11/CC11)</f>
        <v>3.4138188176605209E-2</v>
      </c>
      <c r="CG11" s="384" t="str">
        <f>IF(CE11=0," -",IF(CD11=0,100%,CE11/CD11))</f>
        <v xml:space="preserve"> -</v>
      </c>
      <c r="CH11" s="53">
        <v>2708167</v>
      </c>
      <c r="CI11" s="90">
        <v>0</v>
      </c>
      <c r="CJ11" s="90">
        <v>0</v>
      </c>
      <c r="CK11" s="146">
        <f>IF(CH11=0," -",CI11/CH11)</f>
        <v>0</v>
      </c>
      <c r="CL11" s="384" t="str">
        <f>IF(CJ11=0," -",IF(CI11=0,100%,CJ11/CI11))</f>
        <v xml:space="preserve"> -</v>
      </c>
      <c r="CM11" s="324">
        <f t="shared" ref="CM11:CO12" si="1">+BS11+BX11+CC11+CH11</f>
        <v>15237107</v>
      </c>
      <c r="CN11" s="325">
        <f t="shared" si="1"/>
        <v>128964</v>
      </c>
      <c r="CO11" s="325">
        <f t="shared" si="1"/>
        <v>0</v>
      </c>
      <c r="CP11" s="503">
        <f>IF(CM11=0," -",CN11/CM11)</f>
        <v>8.4638114046189997E-3</v>
      </c>
      <c r="CQ11" s="384" t="str">
        <f>IF(CO11=0," -",IF(CN11=0,100%,CO11/CN11))</f>
        <v xml:space="preserve"> -</v>
      </c>
      <c r="CR11" s="590" t="s">
        <v>1557</v>
      </c>
      <c r="CS11" s="211" t="s">
        <v>1256</v>
      </c>
      <c r="CT11" s="101" t="s">
        <v>1975</v>
      </c>
    </row>
    <row r="12" spans="2:98" ht="30" customHeight="1">
      <c r="B12" s="994"/>
      <c r="C12" s="991"/>
      <c r="D12" s="994"/>
      <c r="E12" s="990"/>
      <c r="F12" s="1154"/>
      <c r="G12" s="879"/>
      <c r="H12" s="840"/>
      <c r="I12" s="825"/>
      <c r="J12" s="840"/>
      <c r="K12" s="825"/>
      <c r="L12" s="840"/>
      <c r="M12" s="840"/>
      <c r="N12" s="825"/>
      <c r="O12" s="840"/>
      <c r="P12" s="840"/>
      <c r="Q12" s="825"/>
      <c r="R12" s="840"/>
      <c r="S12" s="840"/>
      <c r="T12" s="825"/>
      <c r="U12" s="971"/>
      <c r="V12" s="1135"/>
      <c r="W12" s="888"/>
      <c r="X12" s="889"/>
      <c r="Y12" s="888"/>
      <c r="Z12" s="889"/>
      <c r="AA12" s="888"/>
      <c r="AB12" s="886"/>
      <c r="AC12" s="1101"/>
      <c r="AD12" s="1081"/>
      <c r="AE12" s="778"/>
      <c r="AF12" s="788"/>
      <c r="AG12" s="778"/>
      <c r="AH12" s="788"/>
      <c r="AI12" s="778"/>
      <c r="AJ12" s="788"/>
      <c r="AK12" s="778"/>
      <c r="AL12" s="788"/>
      <c r="AM12" s="778"/>
      <c r="AN12" s="788"/>
      <c r="AO12" s="950"/>
      <c r="AP12" s="939"/>
      <c r="AQ12" s="119" t="s">
        <v>702</v>
      </c>
      <c r="AR12" s="267">
        <v>2210117</v>
      </c>
      <c r="AS12" s="747" t="s">
        <v>1569</v>
      </c>
      <c r="AT12" s="40">
        <v>45</v>
      </c>
      <c r="AU12" s="60">
        <v>45</v>
      </c>
      <c r="AV12" s="60">
        <v>0</v>
      </c>
      <c r="AW12" s="413">
        <f>+AV12/AU12</f>
        <v>0</v>
      </c>
      <c r="AX12" s="60">
        <v>15</v>
      </c>
      <c r="AY12" s="413">
        <f>+AX12/AU12</f>
        <v>0.33333333333333331</v>
      </c>
      <c r="AZ12" s="60">
        <v>0</v>
      </c>
      <c r="BA12" s="415">
        <f>+AZ12/AU12</f>
        <v>0</v>
      </c>
      <c r="BB12" s="47">
        <v>30</v>
      </c>
      <c r="BC12" s="415">
        <f>+BB12/AU12</f>
        <v>0.66666666666666663</v>
      </c>
      <c r="BD12" s="54">
        <v>0</v>
      </c>
      <c r="BE12" s="60">
        <v>15</v>
      </c>
      <c r="BF12" s="60">
        <v>0</v>
      </c>
      <c r="BG12" s="49">
        <v>0</v>
      </c>
      <c r="BH12" s="333" t="str">
        <f t="shared" ref="BH12:BH70" si="2">IF(AV12=0," -",BD12/AV12)</f>
        <v xml:space="preserve"> -</v>
      </c>
      <c r="BI12" s="453" t="str">
        <f t="shared" ref="BI12:BI70" si="3">IF(AV12=0," -",IF(BH12&gt;100%,100%,BH12))</f>
        <v xml:space="preserve"> -</v>
      </c>
      <c r="BJ12" s="334">
        <f t="shared" ref="BJ12:BJ70" si="4">IF(AX12=0," -",BE12/AX12)</f>
        <v>1</v>
      </c>
      <c r="BK12" s="453">
        <f t="shared" ref="BK12:BK70" si="5">IF(AX12=0," -",IF(BJ12&gt;100%,100%,BJ12))</f>
        <v>1</v>
      </c>
      <c r="BL12" s="334" t="str">
        <f t="shared" ref="BL12:BL70" si="6">IF(AZ12=0," -",BF12/AZ12)</f>
        <v xml:space="preserve"> -</v>
      </c>
      <c r="BM12" s="453" t="str">
        <f t="shared" ref="BM12:BM70" si="7">IF(AZ12=0," -",IF(BL12&gt;100%,100%,BL12))</f>
        <v xml:space="preserve"> -</v>
      </c>
      <c r="BN12" s="334">
        <f t="shared" ref="BN12:BN70" si="8">IF(BB12=0," -",BG12/BB12)</f>
        <v>0</v>
      </c>
      <c r="BO12" s="453">
        <f t="shared" ref="BO12:BO70" si="9">IF(BB12=0," -",IF(BN12&gt;100%,100%,BN12))</f>
        <v>0</v>
      </c>
      <c r="BP12" s="647">
        <f t="shared" ref="BP12:BP70" si="10">+SUM(BD12:BG12)/AU12</f>
        <v>0.33333333333333331</v>
      </c>
      <c r="BQ12" s="652">
        <f t="shared" ref="BQ12:BQ70" si="11">+IF(BP12&gt;100%,100%,BP12)</f>
        <v>0.33333333333333331</v>
      </c>
      <c r="BR12" s="642">
        <f t="shared" ref="BR12:BR70" si="12">+BQ12</f>
        <v>0.33333333333333331</v>
      </c>
      <c r="BS12" s="54">
        <v>0</v>
      </c>
      <c r="BT12" s="60">
        <v>0</v>
      </c>
      <c r="BU12" s="60">
        <v>0</v>
      </c>
      <c r="BV12" s="125" t="str">
        <f>IF(BS12=0," -",BT12/BS12)</f>
        <v xml:space="preserve"> -</v>
      </c>
      <c r="BW12" s="378" t="str">
        <f>IF(BU12=0," -",IF(BT12=0,100%,BU12/BT12))</f>
        <v xml:space="preserve"> -</v>
      </c>
      <c r="BX12" s="54">
        <v>88536</v>
      </c>
      <c r="BY12" s="60">
        <v>76895</v>
      </c>
      <c r="BZ12" s="60">
        <v>0</v>
      </c>
      <c r="CA12" s="125">
        <f>IF(BX12=0," -",BY12/BX12)</f>
        <v>0.86851676154332702</v>
      </c>
      <c r="CB12" s="378" t="str">
        <f>IF(BZ12=0," -",IF(BY12=0,100%,BZ12/BY12))</f>
        <v xml:space="preserve"> -</v>
      </c>
      <c r="CC12" s="54">
        <v>0</v>
      </c>
      <c r="CD12" s="60">
        <v>0</v>
      </c>
      <c r="CE12" s="60">
        <v>0</v>
      </c>
      <c r="CF12" s="125" t="str">
        <f>IF(CC12=0," -",CD12/CC12)</f>
        <v xml:space="preserve"> -</v>
      </c>
      <c r="CG12" s="378" t="str">
        <f>IF(CE12=0," -",IF(CD12=0,100%,CE12/CD12))</f>
        <v xml:space="preserve"> -</v>
      </c>
      <c r="CH12" s="55">
        <v>60000</v>
      </c>
      <c r="CI12" s="60">
        <v>0</v>
      </c>
      <c r="CJ12" s="60">
        <v>0</v>
      </c>
      <c r="CK12" s="125">
        <f>IF(CH12=0," -",CI12/CH12)</f>
        <v>0</v>
      </c>
      <c r="CL12" s="378" t="str">
        <f>IF(CJ12=0," -",IF(CI12=0,100%,CJ12/CI12))</f>
        <v xml:space="preserve"> -</v>
      </c>
      <c r="CM12" s="326">
        <f t="shared" si="1"/>
        <v>148536</v>
      </c>
      <c r="CN12" s="322">
        <f t="shared" si="1"/>
        <v>76895</v>
      </c>
      <c r="CO12" s="322">
        <f t="shared" si="1"/>
        <v>0</v>
      </c>
      <c r="CP12" s="504">
        <f>IF(CM12=0," -",CN12/CM12)</f>
        <v>0.5176859481876448</v>
      </c>
      <c r="CQ12" s="378" t="str">
        <f>IF(CO12=0," -",IF(CN12=0,100%,CO12/CN12))</f>
        <v xml:space="preserve"> -</v>
      </c>
      <c r="CR12" s="591" t="s">
        <v>1557</v>
      </c>
      <c r="CS12" s="212" t="s">
        <v>1256</v>
      </c>
      <c r="CT12" s="102" t="s">
        <v>1975</v>
      </c>
    </row>
    <row r="13" spans="2:98" ht="30" customHeight="1" thickBot="1">
      <c r="B13" s="994"/>
      <c r="C13" s="991"/>
      <c r="D13" s="994"/>
      <c r="E13" s="990"/>
      <c r="F13" s="1154"/>
      <c r="G13" s="879"/>
      <c r="H13" s="840"/>
      <c r="I13" s="825"/>
      <c r="J13" s="840"/>
      <c r="K13" s="825"/>
      <c r="L13" s="840"/>
      <c r="M13" s="840"/>
      <c r="N13" s="825"/>
      <c r="O13" s="840"/>
      <c r="P13" s="840"/>
      <c r="Q13" s="825"/>
      <c r="R13" s="840"/>
      <c r="S13" s="840"/>
      <c r="T13" s="825"/>
      <c r="U13" s="971"/>
      <c r="V13" s="1135"/>
      <c r="W13" s="888"/>
      <c r="X13" s="889"/>
      <c r="Y13" s="888"/>
      <c r="Z13" s="889"/>
      <c r="AA13" s="888"/>
      <c r="AB13" s="886"/>
      <c r="AC13" s="1101"/>
      <c r="AD13" s="1081"/>
      <c r="AE13" s="778"/>
      <c r="AF13" s="788"/>
      <c r="AG13" s="778"/>
      <c r="AH13" s="788"/>
      <c r="AI13" s="778"/>
      <c r="AJ13" s="788"/>
      <c r="AK13" s="778"/>
      <c r="AL13" s="788"/>
      <c r="AM13" s="778"/>
      <c r="AN13" s="788"/>
      <c r="AO13" s="951"/>
      <c r="AP13" s="940"/>
      <c r="AQ13" s="121" t="s">
        <v>703</v>
      </c>
      <c r="AR13" s="367" t="s">
        <v>1217</v>
      </c>
      <c r="AS13" s="755" t="s">
        <v>1570</v>
      </c>
      <c r="AT13" s="44">
        <v>0</v>
      </c>
      <c r="AU13" s="105">
        <v>1</v>
      </c>
      <c r="AV13" s="105">
        <v>0</v>
      </c>
      <c r="AW13" s="416">
        <f t="shared" ref="AW13:AW70" si="13">+AV13/AU13</f>
        <v>0</v>
      </c>
      <c r="AX13" s="105">
        <v>0</v>
      </c>
      <c r="AY13" s="416">
        <f t="shared" ref="AY13:AY69" si="14">+AX13/AU13</f>
        <v>0</v>
      </c>
      <c r="AZ13" s="105">
        <v>0</v>
      </c>
      <c r="BA13" s="417">
        <f t="shared" ref="BA13:BA70" si="15">+AZ13/AU13</f>
        <v>0</v>
      </c>
      <c r="BB13" s="50">
        <v>1</v>
      </c>
      <c r="BC13" s="417">
        <f t="shared" ref="BC13:BC70" si="16">+BB13/AU13</f>
        <v>1</v>
      </c>
      <c r="BD13" s="62">
        <v>0</v>
      </c>
      <c r="BE13" s="92">
        <v>0</v>
      </c>
      <c r="BF13" s="92">
        <v>0</v>
      </c>
      <c r="BG13" s="70">
        <v>0</v>
      </c>
      <c r="BH13" s="331" t="str">
        <f t="shared" si="2"/>
        <v xml:space="preserve"> -</v>
      </c>
      <c r="BI13" s="457" t="str">
        <f t="shared" si="3"/>
        <v xml:space="preserve"> -</v>
      </c>
      <c r="BJ13" s="332" t="str">
        <f t="shared" si="4"/>
        <v xml:space="preserve"> -</v>
      </c>
      <c r="BK13" s="457" t="str">
        <f t="shared" si="5"/>
        <v xml:space="preserve"> -</v>
      </c>
      <c r="BL13" s="332" t="str">
        <f t="shared" si="6"/>
        <v xml:space="preserve"> -</v>
      </c>
      <c r="BM13" s="457" t="str">
        <f t="shared" si="7"/>
        <v xml:space="preserve"> -</v>
      </c>
      <c r="BN13" s="332">
        <f t="shared" si="8"/>
        <v>0</v>
      </c>
      <c r="BO13" s="457">
        <f t="shared" si="9"/>
        <v>0</v>
      </c>
      <c r="BP13" s="648">
        <f t="shared" si="10"/>
        <v>0</v>
      </c>
      <c r="BQ13" s="653">
        <f t="shared" si="11"/>
        <v>0</v>
      </c>
      <c r="BR13" s="643">
        <f t="shared" si="12"/>
        <v>0</v>
      </c>
      <c r="BS13" s="62">
        <v>0</v>
      </c>
      <c r="BT13" s="92">
        <v>0</v>
      </c>
      <c r="BU13" s="92">
        <v>0</v>
      </c>
      <c r="BV13" s="148" t="str">
        <f t="shared" ref="BV13:BV70" si="17">IF(BS13=0," -",BT13/BS13)</f>
        <v xml:space="preserve"> -</v>
      </c>
      <c r="BW13" s="385" t="str">
        <f t="shared" ref="BW13:BW70" si="18">IF(BU13=0," -",IF(BT13=0,100%,BU13/BT13))</f>
        <v xml:space="preserve"> -</v>
      </c>
      <c r="BX13" s="62">
        <v>0</v>
      </c>
      <c r="BY13" s="92">
        <v>0</v>
      </c>
      <c r="BZ13" s="92">
        <v>0</v>
      </c>
      <c r="CA13" s="148" t="str">
        <f t="shared" ref="CA13:CA70" si="19">IF(BX13=0," -",BY13/BX13)</f>
        <v xml:space="preserve"> -</v>
      </c>
      <c r="CB13" s="385" t="str">
        <f t="shared" ref="CB13:CB70" si="20">IF(BZ13=0," -",IF(BY13=0,100%,BZ13/BY13))</f>
        <v xml:space="preserve"> -</v>
      </c>
      <c r="CC13" s="62">
        <v>0</v>
      </c>
      <c r="CD13" s="92">
        <v>0</v>
      </c>
      <c r="CE13" s="92">
        <v>0</v>
      </c>
      <c r="CF13" s="148" t="str">
        <f t="shared" ref="CF13:CF70" si="21">IF(CC13=0," -",CD13/CC13)</f>
        <v xml:space="preserve"> -</v>
      </c>
      <c r="CG13" s="385" t="str">
        <f t="shared" ref="CG13:CG70" si="22">IF(CE13=0," -",IF(CD13=0,100%,CE13/CD13))</f>
        <v xml:space="preserve"> -</v>
      </c>
      <c r="CH13" s="63">
        <v>0</v>
      </c>
      <c r="CI13" s="92">
        <v>0</v>
      </c>
      <c r="CJ13" s="92">
        <v>0</v>
      </c>
      <c r="CK13" s="148" t="str">
        <f t="shared" ref="CK13:CK70" si="23">IF(CH13=0," -",CI13/CH13)</f>
        <v xml:space="preserve"> -</v>
      </c>
      <c r="CL13" s="385" t="str">
        <f t="shared" ref="CL13:CL70" si="24">IF(CJ13=0," -",IF(CI13=0,100%,CJ13/CI13))</f>
        <v xml:space="preserve"> -</v>
      </c>
      <c r="CM13" s="327">
        <f t="shared" ref="CM13:CM70" si="25">+BS13+BX13+CC13+CH13</f>
        <v>0</v>
      </c>
      <c r="CN13" s="328">
        <f t="shared" ref="CN13:CN70" si="26">+BT13+BY13+CD13+CI13</f>
        <v>0</v>
      </c>
      <c r="CO13" s="328">
        <f t="shared" ref="CO13:CO70" si="27">+BU13+BZ13+CE13+CJ13</f>
        <v>0</v>
      </c>
      <c r="CP13" s="505" t="str">
        <f t="shared" ref="CP13:CP70" si="28">IF(CM13=0," -",CN13/CM13)</f>
        <v xml:space="preserve"> -</v>
      </c>
      <c r="CQ13" s="385" t="str">
        <f t="shared" ref="CQ13:CQ70" si="29">IF(CO13=0," -",IF(CN13=0,100%,CO13/CN13))</f>
        <v xml:space="preserve"> -</v>
      </c>
      <c r="CR13" s="593" t="s">
        <v>1571</v>
      </c>
      <c r="CS13" s="213" t="s">
        <v>1256</v>
      </c>
      <c r="CT13" s="103" t="s">
        <v>1975</v>
      </c>
    </row>
    <row r="14" spans="2:98" ht="30" customHeight="1">
      <c r="B14" s="994"/>
      <c r="C14" s="991"/>
      <c r="D14" s="994"/>
      <c r="E14" s="990"/>
      <c r="F14" s="1154"/>
      <c r="G14" s="879"/>
      <c r="H14" s="840"/>
      <c r="I14" s="825"/>
      <c r="J14" s="840"/>
      <c r="K14" s="825"/>
      <c r="L14" s="840"/>
      <c r="M14" s="840"/>
      <c r="N14" s="825"/>
      <c r="O14" s="840"/>
      <c r="P14" s="840"/>
      <c r="Q14" s="825"/>
      <c r="R14" s="840"/>
      <c r="S14" s="840"/>
      <c r="T14" s="825"/>
      <c r="U14" s="971"/>
      <c r="V14" s="1143"/>
      <c r="W14" s="824"/>
      <c r="X14" s="857"/>
      <c r="Y14" s="824"/>
      <c r="Z14" s="857"/>
      <c r="AA14" s="824"/>
      <c r="AB14" s="887"/>
      <c r="AC14" s="1102"/>
      <c r="AD14" s="1104"/>
      <c r="AE14" s="781"/>
      <c r="AF14" s="789"/>
      <c r="AG14" s="781"/>
      <c r="AH14" s="789"/>
      <c r="AI14" s="781"/>
      <c r="AJ14" s="789"/>
      <c r="AK14" s="781"/>
      <c r="AL14" s="789"/>
      <c r="AM14" s="781"/>
      <c r="AN14" s="789"/>
      <c r="AO14" s="952">
        <f>+RESUMEN!J68</f>
        <v>0.5</v>
      </c>
      <c r="AP14" s="941" t="s">
        <v>711</v>
      </c>
      <c r="AQ14" s="120" t="s">
        <v>704</v>
      </c>
      <c r="AR14" s="373">
        <v>2210270</v>
      </c>
      <c r="AS14" s="120" t="s">
        <v>1572</v>
      </c>
      <c r="AT14" s="39">
        <v>0</v>
      </c>
      <c r="AU14" s="90">
        <v>1</v>
      </c>
      <c r="AV14" s="90">
        <v>0</v>
      </c>
      <c r="AW14" s="412">
        <f t="shared" si="13"/>
        <v>0</v>
      </c>
      <c r="AX14" s="90">
        <v>1</v>
      </c>
      <c r="AY14" s="412">
        <f t="shared" si="14"/>
        <v>1</v>
      </c>
      <c r="AZ14" s="90">
        <v>0</v>
      </c>
      <c r="BA14" s="414">
        <f t="shared" si="15"/>
        <v>0</v>
      </c>
      <c r="BB14" s="46">
        <v>0</v>
      </c>
      <c r="BC14" s="421">
        <f t="shared" si="16"/>
        <v>0</v>
      </c>
      <c r="BD14" s="52">
        <v>0</v>
      </c>
      <c r="BE14" s="90">
        <v>1</v>
      </c>
      <c r="BF14" s="90">
        <v>0</v>
      </c>
      <c r="BG14" s="69">
        <v>0</v>
      </c>
      <c r="BH14" s="329" t="str">
        <f t="shared" si="2"/>
        <v xml:space="preserve"> -</v>
      </c>
      <c r="BI14" s="452" t="str">
        <f t="shared" si="3"/>
        <v xml:space="preserve"> -</v>
      </c>
      <c r="BJ14" s="330">
        <f t="shared" si="4"/>
        <v>1</v>
      </c>
      <c r="BK14" s="452">
        <f t="shared" si="5"/>
        <v>1</v>
      </c>
      <c r="BL14" s="330" t="str">
        <f t="shared" si="6"/>
        <v xml:space="preserve"> -</v>
      </c>
      <c r="BM14" s="452" t="str">
        <f t="shared" si="7"/>
        <v xml:space="preserve"> -</v>
      </c>
      <c r="BN14" s="330" t="str">
        <f t="shared" si="8"/>
        <v xml:space="preserve"> -</v>
      </c>
      <c r="BO14" s="452" t="str">
        <f t="shared" si="9"/>
        <v xml:space="preserve"> -</v>
      </c>
      <c r="BP14" s="646">
        <f t="shared" si="10"/>
        <v>1</v>
      </c>
      <c r="BQ14" s="651">
        <f t="shared" si="11"/>
        <v>1</v>
      </c>
      <c r="BR14" s="641">
        <f t="shared" si="12"/>
        <v>1</v>
      </c>
      <c r="BS14" s="61">
        <v>0</v>
      </c>
      <c r="BT14" s="59">
        <v>0</v>
      </c>
      <c r="BU14" s="59">
        <v>0</v>
      </c>
      <c r="BV14" s="145" t="str">
        <f t="shared" si="17"/>
        <v xml:space="preserve"> -</v>
      </c>
      <c r="BW14" s="377" t="str">
        <f t="shared" si="18"/>
        <v xml:space="preserve"> -</v>
      </c>
      <c r="BX14" s="58">
        <v>791776</v>
      </c>
      <c r="BY14" s="59">
        <v>791776</v>
      </c>
      <c r="BZ14" s="59">
        <v>0</v>
      </c>
      <c r="CA14" s="145">
        <f t="shared" si="19"/>
        <v>1</v>
      </c>
      <c r="CB14" s="377" t="str">
        <f t="shared" si="20"/>
        <v xml:space="preserve"> -</v>
      </c>
      <c r="CC14" s="58">
        <v>0</v>
      </c>
      <c r="CD14" s="59">
        <v>0</v>
      </c>
      <c r="CE14" s="59">
        <v>0</v>
      </c>
      <c r="CF14" s="145" t="str">
        <f t="shared" si="21"/>
        <v xml:space="preserve"> -</v>
      </c>
      <c r="CG14" s="377" t="str">
        <f t="shared" si="22"/>
        <v xml:space="preserve"> -</v>
      </c>
      <c r="CH14" s="61">
        <v>0</v>
      </c>
      <c r="CI14" s="59">
        <v>0</v>
      </c>
      <c r="CJ14" s="59">
        <v>0</v>
      </c>
      <c r="CK14" s="145" t="str">
        <f t="shared" si="23"/>
        <v xml:space="preserve"> -</v>
      </c>
      <c r="CL14" s="377" t="str">
        <f t="shared" si="24"/>
        <v xml:space="preserve"> -</v>
      </c>
      <c r="CM14" s="379">
        <f t="shared" si="25"/>
        <v>791776</v>
      </c>
      <c r="CN14" s="380">
        <f t="shared" si="26"/>
        <v>791776</v>
      </c>
      <c r="CO14" s="380">
        <f t="shared" si="27"/>
        <v>0</v>
      </c>
      <c r="CP14" s="506">
        <f t="shared" si="28"/>
        <v>1</v>
      </c>
      <c r="CQ14" s="377" t="str">
        <f t="shared" si="29"/>
        <v xml:space="preserve"> -</v>
      </c>
      <c r="CR14" s="594" t="s">
        <v>1571</v>
      </c>
      <c r="CS14" s="108" t="s">
        <v>1336</v>
      </c>
      <c r="CT14" s="75" t="s">
        <v>1969</v>
      </c>
    </row>
    <row r="15" spans="2:98" ht="30" customHeight="1">
      <c r="B15" s="994"/>
      <c r="C15" s="991"/>
      <c r="D15" s="994"/>
      <c r="E15" s="990"/>
      <c r="F15" s="1154" t="s">
        <v>709</v>
      </c>
      <c r="G15" s="840">
        <v>131</v>
      </c>
      <c r="H15" s="840">
        <v>144</v>
      </c>
      <c r="I15" s="825">
        <f>+H15-G15</f>
        <v>13</v>
      </c>
      <c r="J15" s="840">
        <v>131</v>
      </c>
      <c r="K15" s="825">
        <f>+J15-G15</f>
        <v>0</v>
      </c>
      <c r="L15" s="840"/>
      <c r="M15" s="840">
        <v>135</v>
      </c>
      <c r="N15" s="825">
        <f>+M15-J15</f>
        <v>4</v>
      </c>
      <c r="O15" s="840"/>
      <c r="P15" s="840">
        <v>140</v>
      </c>
      <c r="Q15" s="825">
        <f>+P15-M15</f>
        <v>5</v>
      </c>
      <c r="R15" s="840"/>
      <c r="S15" s="840">
        <v>144</v>
      </c>
      <c r="T15" s="825">
        <f>+S15-P15</f>
        <v>4</v>
      </c>
      <c r="U15" s="971"/>
      <c r="V15" s="1134">
        <v>131</v>
      </c>
      <c r="W15" s="839">
        <f>+IF(V15=0,0,V15-G15)</f>
        <v>0</v>
      </c>
      <c r="X15" s="841"/>
      <c r="Y15" s="839">
        <f>+IF(X15=0,0,X15-V15)</f>
        <v>0</v>
      </c>
      <c r="Z15" s="841"/>
      <c r="AA15" s="839">
        <f>+IF(Z15=0,0,Z15-X15)</f>
        <v>0</v>
      </c>
      <c r="AB15" s="885"/>
      <c r="AC15" s="1126">
        <f>+IF(AB15=0,0,AB15-Z15)</f>
        <v>0</v>
      </c>
      <c r="AD15" s="1069" t="str">
        <f>+IF(K15=0," -",W15/K15)</f>
        <v xml:space="preserve"> -</v>
      </c>
      <c r="AE15" s="777" t="str">
        <f>+IF(K15=0," -",IF(AD15&gt;100%,100%,AD15))</f>
        <v xml:space="preserve"> -</v>
      </c>
      <c r="AF15" s="787">
        <f>+IF(N15=0," -",Y15/N15)</f>
        <v>0</v>
      </c>
      <c r="AG15" s="777">
        <f>+IF(N15=0," -",IF(AF15&gt;100%,100%,AF15))</f>
        <v>0</v>
      </c>
      <c r="AH15" s="787">
        <f>+IF(Q15=0," -",AA15/Q15)</f>
        <v>0</v>
      </c>
      <c r="AI15" s="777">
        <f>+IF(Q15=0," -",IF(AH15&gt;100%,100%,AH15))</f>
        <v>0</v>
      </c>
      <c r="AJ15" s="787">
        <f>+IF(T15=0," -",AC15/T15)</f>
        <v>0</v>
      </c>
      <c r="AK15" s="777">
        <f>+IF(T15=0," -",IF(AJ15&gt;100%,100%,AJ15))</f>
        <v>0</v>
      </c>
      <c r="AL15" s="787">
        <f>+SUM(AC15,AA15,Y15,W15)/I15</f>
        <v>0</v>
      </c>
      <c r="AM15" s="777">
        <f>+IF(AL15&gt;100%,100%,IF(AL15&lt;0%,0%,AL15))</f>
        <v>0</v>
      </c>
      <c r="AN15" s="787"/>
      <c r="AO15" s="950"/>
      <c r="AP15" s="939"/>
      <c r="AQ15" s="119" t="s">
        <v>705</v>
      </c>
      <c r="AR15" s="366">
        <v>2210270</v>
      </c>
      <c r="AS15" s="119" t="s">
        <v>1573</v>
      </c>
      <c r="AT15" s="40">
        <v>0</v>
      </c>
      <c r="AU15" s="60">
        <v>1</v>
      </c>
      <c r="AV15" s="60">
        <v>0</v>
      </c>
      <c r="AW15" s="413">
        <f t="shared" si="13"/>
        <v>0</v>
      </c>
      <c r="AX15" s="60">
        <v>1</v>
      </c>
      <c r="AY15" s="413">
        <f t="shared" si="14"/>
        <v>1</v>
      </c>
      <c r="AZ15" s="60">
        <v>0</v>
      </c>
      <c r="BA15" s="415">
        <f t="shared" si="15"/>
        <v>0</v>
      </c>
      <c r="BB15" s="47">
        <v>0</v>
      </c>
      <c r="BC15" s="422">
        <f t="shared" si="16"/>
        <v>0</v>
      </c>
      <c r="BD15" s="54">
        <v>0</v>
      </c>
      <c r="BE15" s="60">
        <v>0</v>
      </c>
      <c r="BF15" s="60">
        <v>1</v>
      </c>
      <c r="BG15" s="49">
        <v>0</v>
      </c>
      <c r="BH15" s="333" t="str">
        <f t="shared" si="2"/>
        <v xml:space="preserve"> -</v>
      </c>
      <c r="BI15" s="453" t="str">
        <f t="shared" si="3"/>
        <v xml:space="preserve"> -</v>
      </c>
      <c r="BJ15" s="334">
        <f t="shared" si="4"/>
        <v>0</v>
      </c>
      <c r="BK15" s="453">
        <f t="shared" si="5"/>
        <v>0</v>
      </c>
      <c r="BL15" s="334" t="str">
        <f t="shared" si="6"/>
        <v xml:space="preserve"> -</v>
      </c>
      <c r="BM15" s="453" t="str">
        <f t="shared" si="7"/>
        <v xml:space="preserve"> -</v>
      </c>
      <c r="BN15" s="334" t="str">
        <f t="shared" si="8"/>
        <v xml:space="preserve"> -</v>
      </c>
      <c r="BO15" s="453" t="str">
        <f t="shared" si="9"/>
        <v xml:space="preserve"> -</v>
      </c>
      <c r="BP15" s="647">
        <f t="shared" si="10"/>
        <v>1</v>
      </c>
      <c r="BQ15" s="652">
        <f t="shared" si="11"/>
        <v>1</v>
      </c>
      <c r="BR15" s="642">
        <f t="shared" si="12"/>
        <v>1</v>
      </c>
      <c r="BS15" s="55">
        <v>0</v>
      </c>
      <c r="BT15" s="60">
        <v>0</v>
      </c>
      <c r="BU15" s="60">
        <v>0</v>
      </c>
      <c r="BV15" s="125" t="str">
        <f t="shared" si="17"/>
        <v xml:space="preserve"> -</v>
      </c>
      <c r="BW15" s="378" t="str">
        <f t="shared" si="18"/>
        <v xml:space="preserve"> -</v>
      </c>
      <c r="BX15" s="54">
        <v>0</v>
      </c>
      <c r="BY15" s="60">
        <v>0</v>
      </c>
      <c r="BZ15" s="60">
        <v>0</v>
      </c>
      <c r="CA15" s="125" t="str">
        <f t="shared" si="19"/>
        <v xml:space="preserve"> -</v>
      </c>
      <c r="CB15" s="378" t="str">
        <f t="shared" si="20"/>
        <v xml:space="preserve"> -</v>
      </c>
      <c r="CC15" s="54">
        <v>0</v>
      </c>
      <c r="CD15" s="60">
        <v>0</v>
      </c>
      <c r="CE15" s="60">
        <v>0</v>
      </c>
      <c r="CF15" s="125" t="str">
        <f t="shared" si="21"/>
        <v xml:space="preserve"> -</v>
      </c>
      <c r="CG15" s="378" t="str">
        <f t="shared" si="22"/>
        <v xml:space="preserve"> -</v>
      </c>
      <c r="CH15" s="55">
        <v>0</v>
      </c>
      <c r="CI15" s="60">
        <v>0</v>
      </c>
      <c r="CJ15" s="60">
        <v>0</v>
      </c>
      <c r="CK15" s="125" t="str">
        <f t="shared" si="23"/>
        <v xml:space="preserve"> -</v>
      </c>
      <c r="CL15" s="378" t="str">
        <f t="shared" si="24"/>
        <v xml:space="preserve"> -</v>
      </c>
      <c r="CM15" s="326">
        <f t="shared" si="25"/>
        <v>0</v>
      </c>
      <c r="CN15" s="322">
        <f t="shared" si="26"/>
        <v>0</v>
      </c>
      <c r="CO15" s="322">
        <f t="shared" si="27"/>
        <v>0</v>
      </c>
      <c r="CP15" s="504" t="str">
        <f t="shared" si="28"/>
        <v xml:space="preserve"> -</v>
      </c>
      <c r="CQ15" s="378" t="str">
        <f t="shared" si="29"/>
        <v xml:space="preserve"> -</v>
      </c>
      <c r="CR15" s="591" t="s">
        <v>1571</v>
      </c>
      <c r="CS15" s="99" t="s">
        <v>1336</v>
      </c>
      <c r="CT15" s="102" t="s">
        <v>1969</v>
      </c>
    </row>
    <row r="16" spans="2:98" ht="30" customHeight="1">
      <c r="B16" s="994"/>
      <c r="C16" s="991"/>
      <c r="D16" s="994"/>
      <c r="E16" s="990"/>
      <c r="F16" s="1154"/>
      <c r="G16" s="840"/>
      <c r="H16" s="840"/>
      <c r="I16" s="825"/>
      <c r="J16" s="840"/>
      <c r="K16" s="825"/>
      <c r="L16" s="840"/>
      <c r="M16" s="840"/>
      <c r="N16" s="825"/>
      <c r="O16" s="840"/>
      <c r="P16" s="840"/>
      <c r="Q16" s="825"/>
      <c r="R16" s="840"/>
      <c r="S16" s="840"/>
      <c r="T16" s="825"/>
      <c r="U16" s="971"/>
      <c r="V16" s="1135"/>
      <c r="W16" s="888"/>
      <c r="X16" s="889"/>
      <c r="Y16" s="888"/>
      <c r="Z16" s="889"/>
      <c r="AA16" s="888"/>
      <c r="AB16" s="886"/>
      <c r="AC16" s="1101"/>
      <c r="AD16" s="1081"/>
      <c r="AE16" s="778"/>
      <c r="AF16" s="788"/>
      <c r="AG16" s="778"/>
      <c r="AH16" s="788"/>
      <c r="AI16" s="778"/>
      <c r="AJ16" s="788"/>
      <c r="AK16" s="778"/>
      <c r="AL16" s="788"/>
      <c r="AM16" s="778"/>
      <c r="AN16" s="788"/>
      <c r="AO16" s="950"/>
      <c r="AP16" s="939"/>
      <c r="AQ16" s="119" t="s">
        <v>706</v>
      </c>
      <c r="AR16" s="366">
        <v>2210196</v>
      </c>
      <c r="AS16" s="119" t="s">
        <v>1574</v>
      </c>
      <c r="AT16" s="43">
        <v>0</v>
      </c>
      <c r="AU16" s="85">
        <v>1</v>
      </c>
      <c r="AV16" s="85">
        <v>0</v>
      </c>
      <c r="AW16" s="413">
        <f t="shared" si="13"/>
        <v>0</v>
      </c>
      <c r="AX16" s="85">
        <v>0.2</v>
      </c>
      <c r="AY16" s="413">
        <f t="shared" si="14"/>
        <v>0.2</v>
      </c>
      <c r="AZ16" s="85">
        <v>0.4</v>
      </c>
      <c r="BA16" s="415">
        <f t="shared" si="15"/>
        <v>0.4</v>
      </c>
      <c r="BB16" s="125">
        <v>0.4</v>
      </c>
      <c r="BC16" s="422">
        <f t="shared" si="16"/>
        <v>0.4</v>
      </c>
      <c r="BD16" s="318">
        <v>0</v>
      </c>
      <c r="BE16" s="85">
        <v>0</v>
      </c>
      <c r="BF16" s="85">
        <v>0</v>
      </c>
      <c r="BG16" s="71">
        <v>0</v>
      </c>
      <c r="BH16" s="333" t="str">
        <f t="shared" si="2"/>
        <v xml:space="preserve"> -</v>
      </c>
      <c r="BI16" s="453" t="str">
        <f t="shared" si="3"/>
        <v xml:space="preserve"> -</v>
      </c>
      <c r="BJ16" s="334">
        <f t="shared" si="4"/>
        <v>0</v>
      </c>
      <c r="BK16" s="453">
        <f t="shared" si="5"/>
        <v>0</v>
      </c>
      <c r="BL16" s="334">
        <f t="shared" si="6"/>
        <v>0</v>
      </c>
      <c r="BM16" s="453">
        <f t="shared" si="7"/>
        <v>0</v>
      </c>
      <c r="BN16" s="334">
        <f t="shared" si="8"/>
        <v>0</v>
      </c>
      <c r="BO16" s="453">
        <f t="shared" si="9"/>
        <v>0</v>
      </c>
      <c r="BP16" s="647">
        <f t="shared" si="10"/>
        <v>0</v>
      </c>
      <c r="BQ16" s="652">
        <f t="shared" si="11"/>
        <v>0</v>
      </c>
      <c r="BR16" s="642">
        <f t="shared" si="12"/>
        <v>0</v>
      </c>
      <c r="BS16" s="55">
        <v>0</v>
      </c>
      <c r="BT16" s="60">
        <v>0</v>
      </c>
      <c r="BU16" s="60">
        <v>0</v>
      </c>
      <c r="BV16" s="125" t="str">
        <f t="shared" si="17"/>
        <v xml:space="preserve"> -</v>
      </c>
      <c r="BW16" s="378" t="str">
        <f t="shared" si="18"/>
        <v xml:space="preserve"> -</v>
      </c>
      <c r="BX16" s="54">
        <v>168804</v>
      </c>
      <c r="BY16" s="60">
        <v>0</v>
      </c>
      <c r="BZ16" s="60">
        <v>0</v>
      </c>
      <c r="CA16" s="125">
        <f t="shared" si="19"/>
        <v>0</v>
      </c>
      <c r="CB16" s="378" t="str">
        <f t="shared" si="20"/>
        <v xml:space="preserve"> -</v>
      </c>
      <c r="CC16" s="54">
        <v>97187</v>
      </c>
      <c r="CD16" s="60">
        <v>0</v>
      </c>
      <c r="CE16" s="60">
        <v>0</v>
      </c>
      <c r="CF16" s="125">
        <f t="shared" si="21"/>
        <v>0</v>
      </c>
      <c r="CG16" s="378" t="str">
        <f t="shared" si="22"/>
        <v xml:space="preserve"> -</v>
      </c>
      <c r="CH16" s="55">
        <v>1000000</v>
      </c>
      <c r="CI16" s="60">
        <v>0</v>
      </c>
      <c r="CJ16" s="60">
        <v>0</v>
      </c>
      <c r="CK16" s="125">
        <f t="shared" si="23"/>
        <v>0</v>
      </c>
      <c r="CL16" s="378" t="str">
        <f t="shared" si="24"/>
        <v xml:space="preserve"> -</v>
      </c>
      <c r="CM16" s="326">
        <f t="shared" si="25"/>
        <v>1265991</v>
      </c>
      <c r="CN16" s="322">
        <f t="shared" si="26"/>
        <v>0</v>
      </c>
      <c r="CO16" s="322">
        <f t="shared" si="27"/>
        <v>0</v>
      </c>
      <c r="CP16" s="504">
        <f t="shared" si="28"/>
        <v>0</v>
      </c>
      <c r="CQ16" s="378" t="str">
        <f t="shared" si="29"/>
        <v xml:space="preserve"> -</v>
      </c>
      <c r="CR16" s="591" t="s">
        <v>1571</v>
      </c>
      <c r="CS16" s="99" t="s">
        <v>1336</v>
      </c>
      <c r="CT16" s="102" t="s">
        <v>1969</v>
      </c>
    </row>
    <row r="17" spans="2:98" ht="30" customHeight="1" thickBot="1">
      <c r="B17" s="994"/>
      <c r="C17" s="991"/>
      <c r="D17" s="995"/>
      <c r="E17" s="1156"/>
      <c r="F17" s="1155"/>
      <c r="G17" s="849"/>
      <c r="H17" s="849"/>
      <c r="I17" s="833"/>
      <c r="J17" s="849"/>
      <c r="K17" s="833"/>
      <c r="L17" s="849"/>
      <c r="M17" s="849"/>
      <c r="N17" s="833"/>
      <c r="O17" s="849"/>
      <c r="P17" s="849"/>
      <c r="Q17" s="833"/>
      <c r="R17" s="849"/>
      <c r="S17" s="849"/>
      <c r="T17" s="833"/>
      <c r="U17" s="1083"/>
      <c r="V17" s="1136"/>
      <c r="W17" s="890"/>
      <c r="X17" s="898"/>
      <c r="Y17" s="890"/>
      <c r="Z17" s="898"/>
      <c r="AA17" s="890"/>
      <c r="AB17" s="891"/>
      <c r="AC17" s="1127"/>
      <c r="AD17" s="1082"/>
      <c r="AE17" s="783"/>
      <c r="AF17" s="804"/>
      <c r="AG17" s="783"/>
      <c r="AH17" s="804"/>
      <c r="AI17" s="783"/>
      <c r="AJ17" s="804"/>
      <c r="AK17" s="783"/>
      <c r="AL17" s="804"/>
      <c r="AM17" s="783"/>
      <c r="AN17" s="804"/>
      <c r="AO17" s="953"/>
      <c r="AP17" s="942"/>
      <c r="AQ17" s="123" t="s">
        <v>707</v>
      </c>
      <c r="AR17" s="10">
        <v>2210196</v>
      </c>
      <c r="AS17" s="123" t="s">
        <v>1575</v>
      </c>
      <c r="AT17" s="178">
        <v>0</v>
      </c>
      <c r="AU17" s="186">
        <v>1</v>
      </c>
      <c r="AV17" s="186">
        <v>0</v>
      </c>
      <c r="AW17" s="423">
        <f t="shared" si="13"/>
        <v>0</v>
      </c>
      <c r="AX17" s="186">
        <v>0</v>
      </c>
      <c r="AY17" s="423">
        <f t="shared" si="14"/>
        <v>0</v>
      </c>
      <c r="AZ17" s="186">
        <v>1</v>
      </c>
      <c r="BA17" s="424">
        <f t="shared" si="15"/>
        <v>1</v>
      </c>
      <c r="BB17" s="356">
        <v>0</v>
      </c>
      <c r="BC17" s="425">
        <f t="shared" si="16"/>
        <v>0</v>
      </c>
      <c r="BD17" s="320">
        <v>0</v>
      </c>
      <c r="BE17" s="186">
        <v>0</v>
      </c>
      <c r="BF17" s="186">
        <v>0</v>
      </c>
      <c r="BG17" s="179">
        <v>0</v>
      </c>
      <c r="BH17" s="331" t="str">
        <f t="shared" si="2"/>
        <v xml:space="preserve"> -</v>
      </c>
      <c r="BI17" s="457" t="str">
        <f t="shared" si="3"/>
        <v xml:space="preserve"> -</v>
      </c>
      <c r="BJ17" s="332" t="str">
        <f t="shared" si="4"/>
        <v xml:space="preserve"> -</v>
      </c>
      <c r="BK17" s="457" t="str">
        <f t="shared" si="5"/>
        <v xml:space="preserve"> -</v>
      </c>
      <c r="BL17" s="332">
        <f t="shared" si="6"/>
        <v>0</v>
      </c>
      <c r="BM17" s="457">
        <f t="shared" si="7"/>
        <v>0</v>
      </c>
      <c r="BN17" s="332" t="str">
        <f t="shared" si="8"/>
        <v xml:space="preserve"> -</v>
      </c>
      <c r="BO17" s="457" t="str">
        <f t="shared" si="9"/>
        <v xml:space="preserve"> -</v>
      </c>
      <c r="BP17" s="648">
        <f t="shared" si="10"/>
        <v>0</v>
      </c>
      <c r="BQ17" s="653">
        <f t="shared" si="11"/>
        <v>0</v>
      </c>
      <c r="BR17" s="643">
        <f t="shared" si="12"/>
        <v>0</v>
      </c>
      <c r="BS17" s="63">
        <v>0</v>
      </c>
      <c r="BT17" s="92">
        <v>0</v>
      </c>
      <c r="BU17" s="92">
        <v>0</v>
      </c>
      <c r="BV17" s="125" t="str">
        <f t="shared" si="17"/>
        <v xml:space="preserve"> -</v>
      </c>
      <c r="BW17" s="378" t="str">
        <f t="shared" si="18"/>
        <v xml:space="preserve"> -</v>
      </c>
      <c r="BX17" s="62">
        <v>0</v>
      </c>
      <c r="BY17" s="92">
        <v>0</v>
      </c>
      <c r="BZ17" s="92">
        <v>0</v>
      </c>
      <c r="CA17" s="125" t="str">
        <f t="shared" si="19"/>
        <v xml:space="preserve"> -</v>
      </c>
      <c r="CB17" s="378" t="str">
        <f t="shared" si="20"/>
        <v xml:space="preserve"> -</v>
      </c>
      <c r="CC17" s="62">
        <v>742506</v>
      </c>
      <c r="CD17" s="92">
        <v>0</v>
      </c>
      <c r="CE17" s="92">
        <v>0</v>
      </c>
      <c r="CF17" s="125">
        <f t="shared" si="21"/>
        <v>0</v>
      </c>
      <c r="CG17" s="378" t="str">
        <f t="shared" si="22"/>
        <v xml:space="preserve"> -</v>
      </c>
      <c r="CH17" s="63">
        <v>0</v>
      </c>
      <c r="CI17" s="92">
        <v>0</v>
      </c>
      <c r="CJ17" s="92">
        <v>0</v>
      </c>
      <c r="CK17" s="125" t="str">
        <f t="shared" si="23"/>
        <v xml:space="preserve"> -</v>
      </c>
      <c r="CL17" s="378" t="str">
        <f t="shared" si="24"/>
        <v xml:space="preserve"> -</v>
      </c>
      <c r="CM17" s="326">
        <f t="shared" si="25"/>
        <v>742506</v>
      </c>
      <c r="CN17" s="322">
        <f t="shared" si="26"/>
        <v>0</v>
      </c>
      <c r="CO17" s="322">
        <f t="shared" si="27"/>
        <v>0</v>
      </c>
      <c r="CP17" s="504">
        <f t="shared" si="28"/>
        <v>0</v>
      </c>
      <c r="CQ17" s="378" t="str">
        <f t="shared" si="29"/>
        <v xml:space="preserve"> -</v>
      </c>
      <c r="CR17" s="593" t="s">
        <v>1571</v>
      </c>
      <c r="CS17" s="100" t="s">
        <v>1336</v>
      </c>
      <c r="CT17" s="103" t="s">
        <v>1969</v>
      </c>
    </row>
    <row r="18" spans="2:98" ht="15" customHeight="1" thickBot="1">
      <c r="B18" s="994"/>
      <c r="C18" s="991"/>
      <c r="D18" s="181"/>
      <c r="E18" s="14"/>
      <c r="F18" s="15"/>
      <c r="G18" s="13"/>
      <c r="H18" s="13"/>
      <c r="I18" s="620"/>
      <c r="J18" s="13"/>
      <c r="K18" s="620"/>
      <c r="L18" s="13"/>
      <c r="M18" s="13"/>
      <c r="N18" s="620"/>
      <c r="O18" s="13"/>
      <c r="P18" s="13"/>
      <c r="Q18" s="620"/>
      <c r="R18" s="13"/>
      <c r="S18" s="13"/>
      <c r="T18" s="620"/>
      <c r="U18" s="13"/>
      <c r="V18" s="13"/>
      <c r="W18" s="620"/>
      <c r="X18" s="13"/>
      <c r="Y18" s="620"/>
      <c r="Z18" s="13"/>
      <c r="AA18" s="620"/>
      <c r="AB18" s="13"/>
      <c r="AC18" s="620"/>
      <c r="AD18" s="719"/>
      <c r="AE18" s="720"/>
      <c r="AF18" s="719"/>
      <c r="AG18" s="720"/>
      <c r="AH18" s="719"/>
      <c r="AI18" s="720"/>
      <c r="AJ18" s="719"/>
      <c r="AK18" s="720"/>
      <c r="AL18" s="719"/>
      <c r="AM18" s="720"/>
      <c r="AN18" s="719"/>
      <c r="AO18" s="81"/>
      <c r="AP18" s="80"/>
      <c r="AQ18" s="82"/>
      <c r="AR18" s="80"/>
      <c r="AS18" s="82"/>
      <c r="AT18" s="81"/>
      <c r="AU18" s="358"/>
      <c r="AV18" s="358"/>
      <c r="AW18" s="358"/>
      <c r="AX18" s="358"/>
      <c r="AY18" s="358"/>
      <c r="AZ18" s="358"/>
      <c r="BA18" s="358"/>
      <c r="BB18" s="358"/>
      <c r="BC18" s="358">
        <f t="shared" ref="BC18" si="30">+AVERAGE(BC11:BC17)</f>
        <v>0.33095238095238094</v>
      </c>
      <c r="BD18" s="358"/>
      <c r="BE18" s="358"/>
      <c r="BF18" s="358"/>
      <c r="BG18" s="358"/>
      <c r="BH18" s="80"/>
      <c r="BI18" s="555">
        <f t="shared" ref="BI18:BO18" si="31">+AVERAGE(BI11:BI17)</f>
        <v>0.5</v>
      </c>
      <c r="BJ18" s="555"/>
      <c r="BK18" s="555">
        <f t="shared" si="31"/>
        <v>0.6</v>
      </c>
      <c r="BL18" s="555"/>
      <c r="BM18" s="555">
        <f t="shared" si="31"/>
        <v>0.33333333333333331</v>
      </c>
      <c r="BN18" s="555"/>
      <c r="BO18" s="555">
        <f t="shared" si="31"/>
        <v>0</v>
      </c>
      <c r="BP18" s="555"/>
      <c r="BQ18" s="555">
        <f>+AVERAGE(BQ11:BQ17)</f>
        <v>0.42261904761904756</v>
      </c>
      <c r="BR18" s="637"/>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7"/>
      <c r="CQ18" s="17"/>
      <c r="CR18" s="599"/>
      <c r="CS18" s="14"/>
      <c r="CT18" s="18"/>
    </row>
    <row r="19" spans="2:98" ht="30" customHeight="1">
      <c r="B19" s="994"/>
      <c r="C19" s="991"/>
      <c r="D19" s="993">
        <f>+RESUMEN!J69</f>
        <v>0.51430555555555557</v>
      </c>
      <c r="E19" s="989" t="s">
        <v>734</v>
      </c>
      <c r="F19" s="1162" t="s">
        <v>735</v>
      </c>
      <c r="G19" s="979">
        <v>10</v>
      </c>
      <c r="H19" s="979">
        <v>9</v>
      </c>
      <c r="I19" s="1013">
        <f>+H19-G19</f>
        <v>-1</v>
      </c>
      <c r="J19" s="979">
        <v>10</v>
      </c>
      <c r="K19" s="1013">
        <f>+J19-G19</f>
        <v>0</v>
      </c>
      <c r="L19" s="979"/>
      <c r="M19" s="979">
        <v>10</v>
      </c>
      <c r="N19" s="1013">
        <f>+M19-J19</f>
        <v>0</v>
      </c>
      <c r="O19" s="979"/>
      <c r="P19" s="979">
        <v>10</v>
      </c>
      <c r="Q19" s="1013">
        <f>+P19-M19</f>
        <v>0</v>
      </c>
      <c r="R19" s="979"/>
      <c r="S19" s="979">
        <v>9</v>
      </c>
      <c r="T19" s="1013">
        <f>+S19-P19</f>
        <v>-1</v>
      </c>
      <c r="U19" s="1030"/>
      <c r="V19" s="1144">
        <v>9.36</v>
      </c>
      <c r="W19" s="1114">
        <f>+IF(V19=0,0,V19-G19)</f>
        <v>-0.64000000000000057</v>
      </c>
      <c r="X19" s="1117"/>
      <c r="Y19" s="1114">
        <f>+IF(X19=0,0,X19-V19)</f>
        <v>0</v>
      </c>
      <c r="Z19" s="1117"/>
      <c r="AA19" s="1114">
        <f>+IF(Z19=0,0,Z19-X19)</f>
        <v>0</v>
      </c>
      <c r="AB19" s="1120"/>
      <c r="AC19" s="1100">
        <f>+IF(AB19=0,0,AB19-Z19)</f>
        <v>0</v>
      </c>
      <c r="AD19" s="1103" t="str">
        <f>+IF(K19=0," -",W19/K19)</f>
        <v xml:space="preserve"> -</v>
      </c>
      <c r="AE19" s="1123" t="str">
        <f>+IF(K19=0," -",IF(AD19&gt;100%,100%,AD19))</f>
        <v xml:space="preserve"> -</v>
      </c>
      <c r="AF19" s="1103" t="str">
        <f>+IF(N19=0," -",Y19/N19)</f>
        <v xml:space="preserve"> -</v>
      </c>
      <c r="AG19" s="1123" t="str">
        <f>+IF(N19=0," -",IF(AF19&gt;100%,100%,AF19))</f>
        <v xml:space="preserve"> -</v>
      </c>
      <c r="AH19" s="1103" t="str">
        <f>+IF(Q19=0," -",AA19/Q19)</f>
        <v xml:space="preserve"> -</v>
      </c>
      <c r="AI19" s="1123" t="str">
        <f>+IF(Q19=0," -",IF(AH19&gt;100%,100%,AH19))</f>
        <v xml:space="preserve"> -</v>
      </c>
      <c r="AJ19" s="1103">
        <f>+IF(T19=0," -",AC19/T19)</f>
        <v>0</v>
      </c>
      <c r="AK19" s="1123">
        <f>+IF(T19=0," -",IF(AJ19&gt;100%,100%,AJ19))</f>
        <v>0</v>
      </c>
      <c r="AL19" s="1103">
        <f>+SUM(AC19,AA19,Y19,W19)/I19</f>
        <v>0.64000000000000057</v>
      </c>
      <c r="AM19" s="1123">
        <f>+IF(AL19&gt;100%,100%,IF(AL19&lt;0%,0%,AL19))</f>
        <v>0.64000000000000057</v>
      </c>
      <c r="AN19" s="1103"/>
      <c r="AO19" s="952">
        <f>+RESUMEN!J70</f>
        <v>0.34249999999999997</v>
      </c>
      <c r="AP19" s="941" t="s">
        <v>731</v>
      </c>
      <c r="AQ19" s="120" t="s">
        <v>712</v>
      </c>
      <c r="AR19" s="373">
        <v>2210847</v>
      </c>
      <c r="AS19" s="749" t="s">
        <v>1576</v>
      </c>
      <c r="AT19" s="39">
        <v>29</v>
      </c>
      <c r="AU19" s="90">
        <v>2</v>
      </c>
      <c r="AV19" s="90">
        <v>0</v>
      </c>
      <c r="AW19" s="412">
        <f t="shared" si="13"/>
        <v>0</v>
      </c>
      <c r="AX19" s="90">
        <v>1</v>
      </c>
      <c r="AY19" s="412">
        <f t="shared" si="14"/>
        <v>0.5</v>
      </c>
      <c r="AZ19" s="90">
        <v>0</v>
      </c>
      <c r="BA19" s="414">
        <f t="shared" si="15"/>
        <v>0</v>
      </c>
      <c r="BB19" s="46">
        <v>1</v>
      </c>
      <c r="BC19" s="421">
        <f t="shared" si="16"/>
        <v>0.5</v>
      </c>
      <c r="BD19" s="52">
        <v>0</v>
      </c>
      <c r="BE19" s="90">
        <v>0</v>
      </c>
      <c r="BF19" s="90">
        <v>0</v>
      </c>
      <c r="BG19" s="69">
        <v>0</v>
      </c>
      <c r="BH19" s="329" t="str">
        <f t="shared" si="2"/>
        <v xml:space="preserve"> -</v>
      </c>
      <c r="BI19" s="452" t="str">
        <f t="shared" si="3"/>
        <v xml:space="preserve"> -</v>
      </c>
      <c r="BJ19" s="330">
        <f t="shared" si="4"/>
        <v>0</v>
      </c>
      <c r="BK19" s="452">
        <f t="shared" si="5"/>
        <v>0</v>
      </c>
      <c r="BL19" s="330" t="str">
        <f t="shared" si="6"/>
        <v xml:space="preserve"> -</v>
      </c>
      <c r="BM19" s="452" t="str">
        <f t="shared" si="7"/>
        <v xml:space="preserve"> -</v>
      </c>
      <c r="BN19" s="330">
        <f t="shared" si="8"/>
        <v>0</v>
      </c>
      <c r="BO19" s="452">
        <f t="shared" si="9"/>
        <v>0</v>
      </c>
      <c r="BP19" s="646">
        <f t="shared" si="10"/>
        <v>0</v>
      </c>
      <c r="BQ19" s="651">
        <f t="shared" si="11"/>
        <v>0</v>
      </c>
      <c r="BR19" s="641">
        <f t="shared" si="12"/>
        <v>0</v>
      </c>
      <c r="BS19" s="52">
        <v>0</v>
      </c>
      <c r="BT19" s="90">
        <v>0</v>
      </c>
      <c r="BU19" s="90">
        <v>0</v>
      </c>
      <c r="BV19" s="146" t="str">
        <f t="shared" si="17"/>
        <v xml:space="preserve"> -</v>
      </c>
      <c r="BW19" s="384" t="str">
        <f t="shared" si="18"/>
        <v xml:space="preserve"> -</v>
      </c>
      <c r="BX19" s="52">
        <v>0</v>
      </c>
      <c r="BY19" s="90">
        <v>0</v>
      </c>
      <c r="BZ19" s="90">
        <v>0</v>
      </c>
      <c r="CA19" s="146" t="str">
        <f t="shared" si="19"/>
        <v xml:space="preserve"> -</v>
      </c>
      <c r="CB19" s="384" t="str">
        <f t="shared" si="20"/>
        <v xml:space="preserve"> -</v>
      </c>
      <c r="CC19" s="52">
        <v>0</v>
      </c>
      <c r="CD19" s="90">
        <v>0</v>
      </c>
      <c r="CE19" s="90">
        <v>0</v>
      </c>
      <c r="CF19" s="146" t="str">
        <f t="shared" si="21"/>
        <v xml:space="preserve"> -</v>
      </c>
      <c r="CG19" s="384" t="str">
        <f t="shared" si="22"/>
        <v xml:space="preserve"> -</v>
      </c>
      <c r="CH19" s="53">
        <v>600000</v>
      </c>
      <c r="CI19" s="90">
        <v>0</v>
      </c>
      <c r="CJ19" s="90">
        <v>0</v>
      </c>
      <c r="CK19" s="146">
        <f t="shared" si="23"/>
        <v>0</v>
      </c>
      <c r="CL19" s="384" t="str">
        <f t="shared" si="24"/>
        <v xml:space="preserve"> -</v>
      </c>
      <c r="CM19" s="324">
        <f t="shared" si="25"/>
        <v>600000</v>
      </c>
      <c r="CN19" s="325">
        <f t="shared" si="26"/>
        <v>0</v>
      </c>
      <c r="CO19" s="325">
        <f t="shared" si="27"/>
        <v>0</v>
      </c>
      <c r="CP19" s="503">
        <f t="shared" si="28"/>
        <v>0</v>
      </c>
      <c r="CQ19" s="384" t="str">
        <f t="shared" si="29"/>
        <v xml:space="preserve"> -</v>
      </c>
      <c r="CR19" s="590" t="s">
        <v>1381</v>
      </c>
      <c r="CS19" s="98" t="s">
        <v>1577</v>
      </c>
      <c r="CT19" s="101" t="s">
        <v>1968</v>
      </c>
    </row>
    <row r="20" spans="2:98" ht="30" customHeight="1">
      <c r="B20" s="994"/>
      <c r="C20" s="991"/>
      <c r="D20" s="994"/>
      <c r="E20" s="990"/>
      <c r="F20" s="1154"/>
      <c r="G20" s="840"/>
      <c r="H20" s="840"/>
      <c r="I20" s="825"/>
      <c r="J20" s="840"/>
      <c r="K20" s="825"/>
      <c r="L20" s="840"/>
      <c r="M20" s="840"/>
      <c r="N20" s="825"/>
      <c r="O20" s="840"/>
      <c r="P20" s="840"/>
      <c r="Q20" s="825"/>
      <c r="R20" s="840"/>
      <c r="S20" s="840"/>
      <c r="T20" s="825"/>
      <c r="U20" s="971"/>
      <c r="V20" s="1129"/>
      <c r="W20" s="1115"/>
      <c r="X20" s="1118"/>
      <c r="Y20" s="1115"/>
      <c r="Z20" s="1118"/>
      <c r="AA20" s="1115"/>
      <c r="AB20" s="1121"/>
      <c r="AC20" s="1101"/>
      <c r="AD20" s="1081"/>
      <c r="AE20" s="1124"/>
      <c r="AF20" s="1081"/>
      <c r="AG20" s="1124"/>
      <c r="AH20" s="1081"/>
      <c r="AI20" s="1124"/>
      <c r="AJ20" s="1081"/>
      <c r="AK20" s="1124"/>
      <c r="AL20" s="1081"/>
      <c r="AM20" s="1124"/>
      <c r="AN20" s="1081"/>
      <c r="AO20" s="950"/>
      <c r="AP20" s="939"/>
      <c r="AQ20" s="119" t="s">
        <v>713</v>
      </c>
      <c r="AR20" s="366">
        <v>2210847</v>
      </c>
      <c r="AS20" s="747" t="s">
        <v>1578</v>
      </c>
      <c r="AT20" s="40">
        <v>0</v>
      </c>
      <c r="AU20" s="60">
        <v>1</v>
      </c>
      <c r="AV20" s="60">
        <v>0</v>
      </c>
      <c r="AW20" s="413">
        <f t="shared" si="13"/>
        <v>0</v>
      </c>
      <c r="AX20" s="60">
        <v>0</v>
      </c>
      <c r="AY20" s="413">
        <f t="shared" si="14"/>
        <v>0</v>
      </c>
      <c r="AZ20" s="60">
        <v>0</v>
      </c>
      <c r="BA20" s="415">
        <f t="shared" si="15"/>
        <v>0</v>
      </c>
      <c r="BB20" s="47">
        <v>1</v>
      </c>
      <c r="BC20" s="422">
        <f t="shared" si="16"/>
        <v>1</v>
      </c>
      <c r="BD20" s="54">
        <v>0</v>
      </c>
      <c r="BE20" s="60">
        <v>0</v>
      </c>
      <c r="BF20" s="60">
        <v>0</v>
      </c>
      <c r="BG20" s="49">
        <v>0</v>
      </c>
      <c r="BH20" s="333" t="str">
        <f t="shared" si="2"/>
        <v xml:space="preserve"> -</v>
      </c>
      <c r="BI20" s="453" t="str">
        <f t="shared" si="3"/>
        <v xml:space="preserve"> -</v>
      </c>
      <c r="BJ20" s="334" t="str">
        <f t="shared" si="4"/>
        <v xml:space="preserve"> -</v>
      </c>
      <c r="BK20" s="453" t="str">
        <f t="shared" si="5"/>
        <v xml:space="preserve"> -</v>
      </c>
      <c r="BL20" s="334" t="str">
        <f t="shared" si="6"/>
        <v xml:space="preserve"> -</v>
      </c>
      <c r="BM20" s="453" t="str">
        <f t="shared" si="7"/>
        <v xml:space="preserve"> -</v>
      </c>
      <c r="BN20" s="334">
        <f t="shared" si="8"/>
        <v>0</v>
      </c>
      <c r="BO20" s="453">
        <f t="shared" si="9"/>
        <v>0</v>
      </c>
      <c r="BP20" s="647">
        <f t="shared" si="10"/>
        <v>0</v>
      </c>
      <c r="BQ20" s="652">
        <f t="shared" si="11"/>
        <v>0</v>
      </c>
      <c r="BR20" s="642">
        <f t="shared" si="12"/>
        <v>0</v>
      </c>
      <c r="BS20" s="54">
        <v>0</v>
      </c>
      <c r="BT20" s="60">
        <v>0</v>
      </c>
      <c r="BU20" s="60">
        <v>0</v>
      </c>
      <c r="BV20" s="125" t="str">
        <f t="shared" si="17"/>
        <v xml:space="preserve"> -</v>
      </c>
      <c r="BW20" s="378" t="str">
        <f t="shared" si="18"/>
        <v xml:space="preserve"> -</v>
      </c>
      <c r="BX20" s="54">
        <v>0</v>
      </c>
      <c r="BY20" s="60">
        <v>0</v>
      </c>
      <c r="BZ20" s="60">
        <v>0</v>
      </c>
      <c r="CA20" s="125" t="str">
        <f t="shared" si="19"/>
        <v xml:space="preserve"> -</v>
      </c>
      <c r="CB20" s="378" t="str">
        <f t="shared" si="20"/>
        <v xml:space="preserve"> -</v>
      </c>
      <c r="CC20" s="54">
        <v>0</v>
      </c>
      <c r="CD20" s="60">
        <v>0</v>
      </c>
      <c r="CE20" s="60">
        <v>0</v>
      </c>
      <c r="CF20" s="125" t="str">
        <f t="shared" si="21"/>
        <v xml:space="preserve"> -</v>
      </c>
      <c r="CG20" s="378" t="str">
        <f t="shared" si="22"/>
        <v xml:space="preserve"> -</v>
      </c>
      <c r="CH20" s="55">
        <v>300000</v>
      </c>
      <c r="CI20" s="60">
        <v>0</v>
      </c>
      <c r="CJ20" s="60">
        <v>0</v>
      </c>
      <c r="CK20" s="125">
        <f t="shared" si="23"/>
        <v>0</v>
      </c>
      <c r="CL20" s="378" t="str">
        <f t="shared" si="24"/>
        <v xml:space="preserve"> -</v>
      </c>
      <c r="CM20" s="326">
        <f t="shared" si="25"/>
        <v>300000</v>
      </c>
      <c r="CN20" s="322">
        <f t="shared" si="26"/>
        <v>0</v>
      </c>
      <c r="CO20" s="322">
        <f t="shared" si="27"/>
        <v>0</v>
      </c>
      <c r="CP20" s="504">
        <f t="shared" si="28"/>
        <v>0</v>
      </c>
      <c r="CQ20" s="378" t="str">
        <f t="shared" si="29"/>
        <v xml:space="preserve"> -</v>
      </c>
      <c r="CR20" s="591" t="s">
        <v>1381</v>
      </c>
      <c r="CS20" s="99" t="s">
        <v>1577</v>
      </c>
      <c r="CT20" s="102" t="s">
        <v>1968</v>
      </c>
    </row>
    <row r="21" spans="2:98" ht="30" customHeight="1">
      <c r="B21" s="994"/>
      <c r="C21" s="991"/>
      <c r="D21" s="994"/>
      <c r="E21" s="990"/>
      <c r="F21" s="1154"/>
      <c r="G21" s="840"/>
      <c r="H21" s="840"/>
      <c r="I21" s="825"/>
      <c r="J21" s="840"/>
      <c r="K21" s="825"/>
      <c r="L21" s="840"/>
      <c r="M21" s="840"/>
      <c r="N21" s="825"/>
      <c r="O21" s="840"/>
      <c r="P21" s="840"/>
      <c r="Q21" s="825"/>
      <c r="R21" s="840"/>
      <c r="S21" s="840"/>
      <c r="T21" s="825"/>
      <c r="U21" s="971"/>
      <c r="V21" s="1129"/>
      <c r="W21" s="1115"/>
      <c r="X21" s="1118"/>
      <c r="Y21" s="1115"/>
      <c r="Z21" s="1118"/>
      <c r="AA21" s="1115"/>
      <c r="AB21" s="1121"/>
      <c r="AC21" s="1101"/>
      <c r="AD21" s="1081"/>
      <c r="AE21" s="1124"/>
      <c r="AF21" s="1081"/>
      <c r="AG21" s="1124"/>
      <c r="AH21" s="1081"/>
      <c r="AI21" s="1124"/>
      <c r="AJ21" s="1081"/>
      <c r="AK21" s="1124"/>
      <c r="AL21" s="1081"/>
      <c r="AM21" s="1124"/>
      <c r="AN21" s="1081"/>
      <c r="AO21" s="950"/>
      <c r="AP21" s="939"/>
      <c r="AQ21" s="119" t="s">
        <v>714</v>
      </c>
      <c r="AR21" s="366" t="s">
        <v>1217</v>
      </c>
      <c r="AS21" s="747" t="s">
        <v>1579</v>
      </c>
      <c r="AT21" s="40">
        <v>0</v>
      </c>
      <c r="AU21" s="60">
        <v>1</v>
      </c>
      <c r="AV21" s="60">
        <v>0</v>
      </c>
      <c r="AW21" s="413">
        <f t="shared" si="13"/>
        <v>0</v>
      </c>
      <c r="AX21" s="60">
        <v>0</v>
      </c>
      <c r="AY21" s="413">
        <f t="shared" si="14"/>
        <v>0</v>
      </c>
      <c r="AZ21" s="60">
        <v>0</v>
      </c>
      <c r="BA21" s="415">
        <f t="shared" si="15"/>
        <v>0</v>
      </c>
      <c r="BB21" s="47">
        <v>1</v>
      </c>
      <c r="BC21" s="422">
        <f t="shared" si="16"/>
        <v>1</v>
      </c>
      <c r="BD21" s="54">
        <v>0</v>
      </c>
      <c r="BE21" s="60">
        <v>0</v>
      </c>
      <c r="BF21" s="60">
        <v>0</v>
      </c>
      <c r="BG21" s="49">
        <v>0</v>
      </c>
      <c r="BH21" s="333" t="str">
        <f t="shared" si="2"/>
        <v xml:space="preserve"> -</v>
      </c>
      <c r="BI21" s="453" t="str">
        <f t="shared" si="3"/>
        <v xml:space="preserve"> -</v>
      </c>
      <c r="BJ21" s="334" t="str">
        <f t="shared" si="4"/>
        <v xml:space="preserve"> -</v>
      </c>
      <c r="BK21" s="453" t="str">
        <f t="shared" si="5"/>
        <v xml:space="preserve"> -</v>
      </c>
      <c r="BL21" s="334" t="str">
        <f t="shared" si="6"/>
        <v xml:space="preserve"> -</v>
      </c>
      <c r="BM21" s="453" t="str">
        <f t="shared" si="7"/>
        <v xml:space="preserve"> -</v>
      </c>
      <c r="BN21" s="334">
        <f t="shared" si="8"/>
        <v>0</v>
      </c>
      <c r="BO21" s="453">
        <f t="shared" si="9"/>
        <v>0</v>
      </c>
      <c r="BP21" s="647">
        <f t="shared" si="10"/>
        <v>0</v>
      </c>
      <c r="BQ21" s="652">
        <f t="shared" si="11"/>
        <v>0</v>
      </c>
      <c r="BR21" s="642">
        <f t="shared" si="12"/>
        <v>0</v>
      </c>
      <c r="BS21" s="58">
        <v>0</v>
      </c>
      <c r="BT21" s="59">
        <v>0</v>
      </c>
      <c r="BU21" s="59">
        <v>0</v>
      </c>
      <c r="BV21" s="145" t="str">
        <f t="shared" si="17"/>
        <v xml:space="preserve"> -</v>
      </c>
      <c r="BW21" s="377" t="str">
        <f t="shared" si="18"/>
        <v xml:space="preserve"> -</v>
      </c>
      <c r="BX21" s="58">
        <v>0</v>
      </c>
      <c r="BY21" s="59">
        <v>0</v>
      </c>
      <c r="BZ21" s="59">
        <v>0</v>
      </c>
      <c r="CA21" s="145" t="str">
        <f t="shared" si="19"/>
        <v xml:space="preserve"> -</v>
      </c>
      <c r="CB21" s="377" t="str">
        <f t="shared" si="20"/>
        <v xml:space="preserve"> -</v>
      </c>
      <c r="CC21" s="58">
        <v>0</v>
      </c>
      <c r="CD21" s="59">
        <v>0</v>
      </c>
      <c r="CE21" s="59">
        <v>0</v>
      </c>
      <c r="CF21" s="145" t="str">
        <f t="shared" si="21"/>
        <v xml:space="preserve"> -</v>
      </c>
      <c r="CG21" s="377" t="str">
        <f t="shared" si="22"/>
        <v xml:space="preserve"> -</v>
      </c>
      <c r="CH21" s="61">
        <v>0</v>
      </c>
      <c r="CI21" s="59">
        <v>0</v>
      </c>
      <c r="CJ21" s="59">
        <v>0</v>
      </c>
      <c r="CK21" s="145" t="str">
        <f t="shared" si="23"/>
        <v xml:space="preserve"> -</v>
      </c>
      <c r="CL21" s="377" t="str">
        <f t="shared" si="24"/>
        <v xml:space="preserve"> -</v>
      </c>
      <c r="CM21" s="379">
        <f t="shared" si="25"/>
        <v>0</v>
      </c>
      <c r="CN21" s="380">
        <f t="shared" si="26"/>
        <v>0</v>
      </c>
      <c r="CO21" s="380">
        <f t="shared" si="27"/>
        <v>0</v>
      </c>
      <c r="CP21" s="506" t="str">
        <f t="shared" si="28"/>
        <v xml:space="preserve"> -</v>
      </c>
      <c r="CQ21" s="377" t="str">
        <f t="shared" si="29"/>
        <v xml:space="preserve"> -</v>
      </c>
      <c r="CR21" s="591" t="s">
        <v>1381</v>
      </c>
      <c r="CS21" s="99" t="s">
        <v>1577</v>
      </c>
      <c r="CT21" s="102" t="s">
        <v>1968</v>
      </c>
    </row>
    <row r="22" spans="2:98" ht="30" customHeight="1">
      <c r="B22" s="994"/>
      <c r="C22" s="991"/>
      <c r="D22" s="994"/>
      <c r="E22" s="990"/>
      <c r="F22" s="1154"/>
      <c r="G22" s="840"/>
      <c r="H22" s="840"/>
      <c r="I22" s="825"/>
      <c r="J22" s="840"/>
      <c r="K22" s="825"/>
      <c r="L22" s="840"/>
      <c r="M22" s="840"/>
      <c r="N22" s="825"/>
      <c r="O22" s="840"/>
      <c r="P22" s="840"/>
      <c r="Q22" s="825"/>
      <c r="R22" s="840"/>
      <c r="S22" s="840"/>
      <c r="T22" s="825"/>
      <c r="U22" s="971"/>
      <c r="V22" s="1129"/>
      <c r="W22" s="1115"/>
      <c r="X22" s="1118"/>
      <c r="Y22" s="1115"/>
      <c r="Z22" s="1118"/>
      <c r="AA22" s="1115"/>
      <c r="AB22" s="1121"/>
      <c r="AC22" s="1101"/>
      <c r="AD22" s="1081"/>
      <c r="AE22" s="1124"/>
      <c r="AF22" s="1081"/>
      <c r="AG22" s="1124"/>
      <c r="AH22" s="1081"/>
      <c r="AI22" s="1124"/>
      <c r="AJ22" s="1081"/>
      <c r="AK22" s="1124"/>
      <c r="AL22" s="1081"/>
      <c r="AM22" s="1124"/>
      <c r="AN22" s="1081"/>
      <c r="AO22" s="950"/>
      <c r="AP22" s="939"/>
      <c r="AQ22" s="119" t="s">
        <v>715</v>
      </c>
      <c r="AR22" s="366">
        <v>2210847</v>
      </c>
      <c r="AS22" s="747" t="s">
        <v>1580</v>
      </c>
      <c r="AT22" s="40">
        <v>0</v>
      </c>
      <c r="AU22" s="60">
        <v>1</v>
      </c>
      <c r="AV22" s="60">
        <v>0</v>
      </c>
      <c r="AW22" s="413">
        <f t="shared" si="13"/>
        <v>0</v>
      </c>
      <c r="AX22" s="60">
        <v>0</v>
      </c>
      <c r="AY22" s="413">
        <f t="shared" si="14"/>
        <v>0</v>
      </c>
      <c r="AZ22" s="60">
        <v>0</v>
      </c>
      <c r="BA22" s="415">
        <f t="shared" si="15"/>
        <v>0</v>
      </c>
      <c r="BB22" s="47">
        <v>1</v>
      </c>
      <c r="BC22" s="422">
        <f t="shared" si="16"/>
        <v>1</v>
      </c>
      <c r="BD22" s="54">
        <v>0</v>
      </c>
      <c r="BE22" s="60">
        <v>0</v>
      </c>
      <c r="BF22" s="60">
        <v>0</v>
      </c>
      <c r="BG22" s="49">
        <v>0</v>
      </c>
      <c r="BH22" s="333" t="str">
        <f t="shared" si="2"/>
        <v xml:space="preserve"> -</v>
      </c>
      <c r="BI22" s="453" t="str">
        <f t="shared" si="3"/>
        <v xml:space="preserve"> -</v>
      </c>
      <c r="BJ22" s="334" t="str">
        <f t="shared" si="4"/>
        <v xml:space="preserve"> -</v>
      </c>
      <c r="BK22" s="453" t="str">
        <f t="shared" si="5"/>
        <v xml:space="preserve"> -</v>
      </c>
      <c r="BL22" s="334" t="str">
        <f t="shared" si="6"/>
        <v xml:space="preserve"> -</v>
      </c>
      <c r="BM22" s="453" t="str">
        <f t="shared" si="7"/>
        <v xml:space="preserve"> -</v>
      </c>
      <c r="BN22" s="334">
        <f t="shared" si="8"/>
        <v>0</v>
      </c>
      <c r="BO22" s="453">
        <f t="shared" si="9"/>
        <v>0</v>
      </c>
      <c r="BP22" s="647">
        <f t="shared" si="10"/>
        <v>0</v>
      </c>
      <c r="BQ22" s="652">
        <f t="shared" si="11"/>
        <v>0</v>
      </c>
      <c r="BR22" s="642">
        <f t="shared" si="12"/>
        <v>0</v>
      </c>
      <c r="BS22" s="54">
        <v>0</v>
      </c>
      <c r="BT22" s="60">
        <v>0</v>
      </c>
      <c r="BU22" s="60">
        <v>0</v>
      </c>
      <c r="BV22" s="125" t="str">
        <f t="shared" si="17"/>
        <v xml:space="preserve"> -</v>
      </c>
      <c r="BW22" s="378" t="str">
        <f t="shared" si="18"/>
        <v xml:space="preserve"> -</v>
      </c>
      <c r="BX22" s="54">
        <v>0</v>
      </c>
      <c r="BY22" s="60">
        <v>0</v>
      </c>
      <c r="BZ22" s="60">
        <v>0</v>
      </c>
      <c r="CA22" s="125" t="str">
        <f t="shared" si="19"/>
        <v xml:space="preserve"> -</v>
      </c>
      <c r="CB22" s="378" t="str">
        <f t="shared" si="20"/>
        <v xml:space="preserve"> -</v>
      </c>
      <c r="CC22" s="54">
        <v>0</v>
      </c>
      <c r="CD22" s="60">
        <v>0</v>
      </c>
      <c r="CE22" s="60">
        <v>0</v>
      </c>
      <c r="CF22" s="125" t="str">
        <f t="shared" si="21"/>
        <v xml:space="preserve"> -</v>
      </c>
      <c r="CG22" s="378" t="str">
        <f t="shared" si="22"/>
        <v xml:space="preserve"> -</v>
      </c>
      <c r="CH22" s="55">
        <v>0</v>
      </c>
      <c r="CI22" s="60">
        <v>0</v>
      </c>
      <c r="CJ22" s="60">
        <v>0</v>
      </c>
      <c r="CK22" s="125" t="str">
        <f t="shared" si="23"/>
        <v xml:space="preserve"> -</v>
      </c>
      <c r="CL22" s="378" t="str">
        <f t="shared" si="24"/>
        <v xml:space="preserve"> -</v>
      </c>
      <c r="CM22" s="326">
        <f t="shared" si="25"/>
        <v>0</v>
      </c>
      <c r="CN22" s="322">
        <f t="shared" si="26"/>
        <v>0</v>
      </c>
      <c r="CO22" s="322">
        <f t="shared" si="27"/>
        <v>0</v>
      </c>
      <c r="CP22" s="504" t="str">
        <f t="shared" si="28"/>
        <v xml:space="preserve"> -</v>
      </c>
      <c r="CQ22" s="378" t="str">
        <f t="shared" si="29"/>
        <v xml:space="preserve"> -</v>
      </c>
      <c r="CR22" s="591" t="s">
        <v>1381</v>
      </c>
      <c r="CS22" s="99" t="s">
        <v>1577</v>
      </c>
      <c r="CT22" s="102" t="s">
        <v>1968</v>
      </c>
    </row>
    <row r="23" spans="2:98" ht="30" customHeight="1">
      <c r="B23" s="994"/>
      <c r="C23" s="991"/>
      <c r="D23" s="994"/>
      <c r="E23" s="990"/>
      <c r="F23" s="1154"/>
      <c r="G23" s="840"/>
      <c r="H23" s="840"/>
      <c r="I23" s="825"/>
      <c r="J23" s="840"/>
      <c r="K23" s="825"/>
      <c r="L23" s="840"/>
      <c r="M23" s="840"/>
      <c r="N23" s="825"/>
      <c r="O23" s="840"/>
      <c r="P23" s="840"/>
      <c r="Q23" s="825"/>
      <c r="R23" s="840"/>
      <c r="S23" s="840"/>
      <c r="T23" s="825"/>
      <c r="U23" s="971"/>
      <c r="V23" s="1129"/>
      <c r="W23" s="1115"/>
      <c r="X23" s="1118"/>
      <c r="Y23" s="1115"/>
      <c r="Z23" s="1118"/>
      <c r="AA23" s="1115"/>
      <c r="AB23" s="1121"/>
      <c r="AC23" s="1101"/>
      <c r="AD23" s="1081"/>
      <c r="AE23" s="1124"/>
      <c r="AF23" s="1081"/>
      <c r="AG23" s="1124"/>
      <c r="AH23" s="1081"/>
      <c r="AI23" s="1124"/>
      <c r="AJ23" s="1081"/>
      <c r="AK23" s="1124"/>
      <c r="AL23" s="1081"/>
      <c r="AM23" s="1124"/>
      <c r="AN23" s="1081"/>
      <c r="AO23" s="950"/>
      <c r="AP23" s="939"/>
      <c r="AQ23" s="300" t="s">
        <v>716</v>
      </c>
      <c r="AR23" s="301" t="s">
        <v>1217</v>
      </c>
      <c r="AS23" s="748" t="s">
        <v>1581</v>
      </c>
      <c r="AT23" s="40">
        <v>1</v>
      </c>
      <c r="AU23" s="60">
        <v>1</v>
      </c>
      <c r="AV23" s="60">
        <v>1</v>
      </c>
      <c r="AW23" s="413">
        <v>0.25</v>
      </c>
      <c r="AX23" s="60">
        <v>1</v>
      </c>
      <c r="AY23" s="413">
        <v>0.25</v>
      </c>
      <c r="AZ23" s="60">
        <v>1</v>
      </c>
      <c r="BA23" s="415">
        <v>0.25</v>
      </c>
      <c r="BB23" s="47">
        <v>1</v>
      </c>
      <c r="BC23" s="422">
        <v>0.25</v>
      </c>
      <c r="BD23" s="54">
        <v>1</v>
      </c>
      <c r="BE23" s="60">
        <v>1</v>
      </c>
      <c r="BF23" s="60">
        <v>1</v>
      </c>
      <c r="BG23" s="49">
        <v>0</v>
      </c>
      <c r="BH23" s="333">
        <f t="shared" si="2"/>
        <v>1</v>
      </c>
      <c r="BI23" s="453">
        <f t="shared" si="3"/>
        <v>1</v>
      </c>
      <c r="BJ23" s="334">
        <f t="shared" si="4"/>
        <v>1</v>
      </c>
      <c r="BK23" s="453">
        <f t="shared" si="5"/>
        <v>1</v>
      </c>
      <c r="BL23" s="334">
        <f t="shared" si="6"/>
        <v>1</v>
      </c>
      <c r="BM23" s="453">
        <f t="shared" si="7"/>
        <v>1</v>
      </c>
      <c r="BN23" s="334">
        <f t="shared" si="8"/>
        <v>0</v>
      </c>
      <c r="BO23" s="453">
        <f t="shared" si="9"/>
        <v>0</v>
      </c>
      <c r="BP23" s="647">
        <f t="shared" ref="BP23:BP26" si="32">+AVERAGE(BD23:BG23)/AU23</f>
        <v>0.75</v>
      </c>
      <c r="BQ23" s="652">
        <f t="shared" si="11"/>
        <v>0.75</v>
      </c>
      <c r="BR23" s="642">
        <f t="shared" si="12"/>
        <v>0.75</v>
      </c>
      <c r="BS23" s="54">
        <v>0</v>
      </c>
      <c r="BT23" s="60">
        <v>0</v>
      </c>
      <c r="BU23" s="60">
        <v>0</v>
      </c>
      <c r="BV23" s="125" t="str">
        <f t="shared" si="17"/>
        <v xml:space="preserve"> -</v>
      </c>
      <c r="BW23" s="378" t="str">
        <f t="shared" si="18"/>
        <v xml:space="preserve"> -</v>
      </c>
      <c r="BX23" s="54">
        <v>0</v>
      </c>
      <c r="BY23" s="60">
        <v>0</v>
      </c>
      <c r="BZ23" s="60">
        <v>0</v>
      </c>
      <c r="CA23" s="125" t="str">
        <f t="shared" si="19"/>
        <v xml:space="preserve"> -</v>
      </c>
      <c r="CB23" s="378" t="str">
        <f t="shared" si="20"/>
        <v xml:space="preserve"> -</v>
      </c>
      <c r="CC23" s="54">
        <v>0</v>
      </c>
      <c r="CD23" s="60">
        <v>0</v>
      </c>
      <c r="CE23" s="60">
        <v>0</v>
      </c>
      <c r="CF23" s="125" t="str">
        <f t="shared" si="21"/>
        <v xml:space="preserve"> -</v>
      </c>
      <c r="CG23" s="378" t="str">
        <f t="shared" si="22"/>
        <v xml:space="preserve"> -</v>
      </c>
      <c r="CH23" s="55">
        <v>0</v>
      </c>
      <c r="CI23" s="60">
        <v>0</v>
      </c>
      <c r="CJ23" s="60">
        <v>0</v>
      </c>
      <c r="CK23" s="125" t="str">
        <f t="shared" si="23"/>
        <v xml:space="preserve"> -</v>
      </c>
      <c r="CL23" s="378" t="str">
        <f t="shared" si="24"/>
        <v xml:space="preserve"> -</v>
      </c>
      <c r="CM23" s="326">
        <f t="shared" si="25"/>
        <v>0</v>
      </c>
      <c r="CN23" s="322">
        <f t="shared" si="26"/>
        <v>0</v>
      </c>
      <c r="CO23" s="322">
        <f t="shared" si="27"/>
        <v>0</v>
      </c>
      <c r="CP23" s="504" t="str">
        <f t="shared" si="28"/>
        <v xml:space="preserve"> -</v>
      </c>
      <c r="CQ23" s="378" t="str">
        <f t="shared" si="29"/>
        <v xml:space="preserve"> -</v>
      </c>
      <c r="CR23" s="591" t="s">
        <v>1381</v>
      </c>
      <c r="CS23" s="99" t="s">
        <v>1577</v>
      </c>
      <c r="CT23" s="102" t="s">
        <v>1964</v>
      </c>
    </row>
    <row r="24" spans="2:98" ht="30" customHeight="1">
      <c r="B24" s="994"/>
      <c r="C24" s="991"/>
      <c r="D24" s="994"/>
      <c r="E24" s="990"/>
      <c r="F24" s="1154"/>
      <c r="G24" s="840"/>
      <c r="H24" s="840"/>
      <c r="I24" s="825"/>
      <c r="J24" s="840"/>
      <c r="K24" s="825"/>
      <c r="L24" s="840"/>
      <c r="M24" s="840"/>
      <c r="N24" s="825"/>
      <c r="O24" s="840"/>
      <c r="P24" s="840"/>
      <c r="Q24" s="825"/>
      <c r="R24" s="840"/>
      <c r="S24" s="840"/>
      <c r="T24" s="825"/>
      <c r="U24" s="971"/>
      <c r="V24" s="1129"/>
      <c r="W24" s="1115"/>
      <c r="X24" s="1118"/>
      <c r="Y24" s="1115"/>
      <c r="Z24" s="1118"/>
      <c r="AA24" s="1115"/>
      <c r="AB24" s="1121"/>
      <c r="AC24" s="1101"/>
      <c r="AD24" s="1081"/>
      <c r="AE24" s="1124"/>
      <c r="AF24" s="1081"/>
      <c r="AG24" s="1124"/>
      <c r="AH24" s="1081"/>
      <c r="AI24" s="1124"/>
      <c r="AJ24" s="1081"/>
      <c r="AK24" s="1124"/>
      <c r="AL24" s="1081"/>
      <c r="AM24" s="1124"/>
      <c r="AN24" s="1081"/>
      <c r="AO24" s="950"/>
      <c r="AP24" s="939"/>
      <c r="AQ24" s="254" t="s">
        <v>717</v>
      </c>
      <c r="AR24" s="276" t="s">
        <v>1217</v>
      </c>
      <c r="AS24" s="747" t="s">
        <v>1582</v>
      </c>
      <c r="AT24" s="40">
        <v>0</v>
      </c>
      <c r="AU24" s="60">
        <v>1</v>
      </c>
      <c r="AV24" s="60">
        <v>0</v>
      </c>
      <c r="AW24" s="413">
        <f t="shared" si="13"/>
        <v>0</v>
      </c>
      <c r="AX24" s="60">
        <v>1</v>
      </c>
      <c r="AY24" s="413">
        <v>0.33</v>
      </c>
      <c r="AZ24" s="60">
        <v>1</v>
      </c>
      <c r="BA24" s="415">
        <v>0.33</v>
      </c>
      <c r="BB24" s="47">
        <v>1</v>
      </c>
      <c r="BC24" s="422">
        <v>0.34</v>
      </c>
      <c r="BD24" s="54">
        <v>0</v>
      </c>
      <c r="BE24" s="60">
        <v>0.2</v>
      </c>
      <c r="BF24" s="60">
        <v>0.5</v>
      </c>
      <c r="BG24" s="49">
        <v>0</v>
      </c>
      <c r="BH24" s="333" t="str">
        <f t="shared" si="2"/>
        <v xml:space="preserve"> -</v>
      </c>
      <c r="BI24" s="453" t="str">
        <f t="shared" si="3"/>
        <v xml:space="preserve"> -</v>
      </c>
      <c r="BJ24" s="334">
        <f t="shared" si="4"/>
        <v>0.2</v>
      </c>
      <c r="BK24" s="453">
        <f t="shared" si="5"/>
        <v>0.2</v>
      </c>
      <c r="BL24" s="334">
        <f t="shared" si="6"/>
        <v>0.5</v>
      </c>
      <c r="BM24" s="453">
        <f t="shared" si="7"/>
        <v>0.5</v>
      </c>
      <c r="BN24" s="334">
        <f t="shared" si="8"/>
        <v>0</v>
      </c>
      <c r="BO24" s="453">
        <f t="shared" si="9"/>
        <v>0</v>
      </c>
      <c r="BP24" s="647">
        <f>+AVERAGE(BE24:BG24)/AU24</f>
        <v>0.23333333333333331</v>
      </c>
      <c r="BQ24" s="652">
        <f t="shared" si="11"/>
        <v>0.23333333333333331</v>
      </c>
      <c r="BR24" s="642">
        <f t="shared" si="12"/>
        <v>0.23333333333333331</v>
      </c>
      <c r="BS24" s="54">
        <v>0</v>
      </c>
      <c r="BT24" s="60">
        <v>0</v>
      </c>
      <c r="BU24" s="60">
        <v>0</v>
      </c>
      <c r="BV24" s="125" t="str">
        <f t="shared" si="17"/>
        <v xml:space="preserve"> -</v>
      </c>
      <c r="BW24" s="378" t="str">
        <f t="shared" si="18"/>
        <v xml:space="preserve"> -</v>
      </c>
      <c r="BX24" s="54">
        <v>0</v>
      </c>
      <c r="BY24" s="60">
        <v>0</v>
      </c>
      <c r="BZ24" s="60">
        <v>0</v>
      </c>
      <c r="CA24" s="125" t="str">
        <f t="shared" si="19"/>
        <v xml:space="preserve"> -</v>
      </c>
      <c r="CB24" s="378" t="str">
        <f t="shared" si="20"/>
        <v xml:space="preserve"> -</v>
      </c>
      <c r="CC24" s="54">
        <v>120000</v>
      </c>
      <c r="CD24" s="60">
        <v>21600</v>
      </c>
      <c r="CE24" s="60">
        <v>0</v>
      </c>
      <c r="CF24" s="125">
        <f t="shared" si="21"/>
        <v>0.18</v>
      </c>
      <c r="CG24" s="378" t="str">
        <f t="shared" si="22"/>
        <v xml:space="preserve"> -</v>
      </c>
      <c r="CH24" s="55">
        <v>200000</v>
      </c>
      <c r="CI24" s="60">
        <v>0</v>
      </c>
      <c r="CJ24" s="60">
        <v>0</v>
      </c>
      <c r="CK24" s="125">
        <f t="shared" si="23"/>
        <v>0</v>
      </c>
      <c r="CL24" s="378" t="str">
        <f t="shared" si="24"/>
        <v xml:space="preserve"> -</v>
      </c>
      <c r="CM24" s="326">
        <f t="shared" si="25"/>
        <v>320000</v>
      </c>
      <c r="CN24" s="322">
        <f t="shared" si="26"/>
        <v>21600</v>
      </c>
      <c r="CO24" s="322">
        <f t="shared" si="27"/>
        <v>0</v>
      </c>
      <c r="CP24" s="504">
        <f t="shared" si="28"/>
        <v>6.7500000000000004E-2</v>
      </c>
      <c r="CQ24" s="378" t="str">
        <f t="shared" si="29"/>
        <v xml:space="preserve"> -</v>
      </c>
      <c r="CR24" s="591" t="s">
        <v>1381</v>
      </c>
      <c r="CS24" s="99" t="s">
        <v>1577</v>
      </c>
      <c r="CT24" s="102" t="s">
        <v>1964</v>
      </c>
    </row>
    <row r="25" spans="2:98" ht="30" customHeight="1">
      <c r="B25" s="994"/>
      <c r="C25" s="991"/>
      <c r="D25" s="994"/>
      <c r="E25" s="990"/>
      <c r="F25" s="1154"/>
      <c r="G25" s="840"/>
      <c r="H25" s="840"/>
      <c r="I25" s="825"/>
      <c r="J25" s="840"/>
      <c r="K25" s="825"/>
      <c r="L25" s="840"/>
      <c r="M25" s="840"/>
      <c r="N25" s="825"/>
      <c r="O25" s="840"/>
      <c r="P25" s="840"/>
      <c r="Q25" s="825"/>
      <c r="R25" s="840"/>
      <c r="S25" s="840"/>
      <c r="T25" s="825"/>
      <c r="U25" s="971"/>
      <c r="V25" s="1129"/>
      <c r="W25" s="1115"/>
      <c r="X25" s="1118"/>
      <c r="Y25" s="1115"/>
      <c r="Z25" s="1118"/>
      <c r="AA25" s="1115"/>
      <c r="AB25" s="1121"/>
      <c r="AC25" s="1101"/>
      <c r="AD25" s="1081"/>
      <c r="AE25" s="1124"/>
      <c r="AF25" s="1081"/>
      <c r="AG25" s="1124"/>
      <c r="AH25" s="1081"/>
      <c r="AI25" s="1124"/>
      <c r="AJ25" s="1081"/>
      <c r="AK25" s="1124"/>
      <c r="AL25" s="1081"/>
      <c r="AM25" s="1124"/>
      <c r="AN25" s="1081"/>
      <c r="AO25" s="950"/>
      <c r="AP25" s="939"/>
      <c r="AQ25" s="254" t="s">
        <v>718</v>
      </c>
      <c r="AR25" s="276" t="s">
        <v>1217</v>
      </c>
      <c r="AS25" s="747" t="s">
        <v>1583</v>
      </c>
      <c r="AT25" s="40">
        <v>1</v>
      </c>
      <c r="AU25" s="60">
        <v>1</v>
      </c>
      <c r="AV25" s="60">
        <v>0</v>
      </c>
      <c r="AW25" s="413">
        <f t="shared" si="13"/>
        <v>0</v>
      </c>
      <c r="AX25" s="60">
        <v>1</v>
      </c>
      <c r="AY25" s="413">
        <v>0.33</v>
      </c>
      <c r="AZ25" s="60">
        <v>1</v>
      </c>
      <c r="BA25" s="415">
        <v>0.33</v>
      </c>
      <c r="BB25" s="47">
        <v>1</v>
      </c>
      <c r="BC25" s="422">
        <v>0.34</v>
      </c>
      <c r="BD25" s="54">
        <v>0</v>
      </c>
      <c r="BE25" s="60">
        <v>0.2</v>
      </c>
      <c r="BF25" s="60">
        <v>0</v>
      </c>
      <c r="BG25" s="49">
        <v>0</v>
      </c>
      <c r="BH25" s="333" t="str">
        <f t="shared" si="2"/>
        <v xml:space="preserve"> -</v>
      </c>
      <c r="BI25" s="453" t="str">
        <f t="shared" si="3"/>
        <v xml:space="preserve"> -</v>
      </c>
      <c r="BJ25" s="334">
        <f t="shared" si="4"/>
        <v>0.2</v>
      </c>
      <c r="BK25" s="453">
        <f t="shared" si="5"/>
        <v>0.2</v>
      </c>
      <c r="BL25" s="334">
        <f t="shared" si="6"/>
        <v>0</v>
      </c>
      <c r="BM25" s="453">
        <f t="shared" si="7"/>
        <v>0</v>
      </c>
      <c r="BN25" s="334">
        <f t="shared" si="8"/>
        <v>0</v>
      </c>
      <c r="BO25" s="453">
        <f t="shared" si="9"/>
        <v>0</v>
      </c>
      <c r="BP25" s="647">
        <f>+AVERAGE(BE25:BG25)/AU25</f>
        <v>6.6666666666666666E-2</v>
      </c>
      <c r="BQ25" s="652">
        <f t="shared" si="11"/>
        <v>6.6666666666666666E-2</v>
      </c>
      <c r="BR25" s="642">
        <f t="shared" si="12"/>
        <v>6.6666666666666666E-2</v>
      </c>
      <c r="BS25" s="54">
        <v>0</v>
      </c>
      <c r="BT25" s="60">
        <v>0</v>
      </c>
      <c r="BU25" s="60">
        <v>0</v>
      </c>
      <c r="BV25" s="125" t="str">
        <f t="shared" si="17"/>
        <v xml:space="preserve"> -</v>
      </c>
      <c r="BW25" s="378" t="str">
        <f t="shared" si="18"/>
        <v xml:space="preserve"> -</v>
      </c>
      <c r="BX25" s="54">
        <v>0</v>
      </c>
      <c r="BY25" s="60">
        <v>0</v>
      </c>
      <c r="BZ25" s="60">
        <v>0</v>
      </c>
      <c r="CA25" s="125" t="str">
        <f t="shared" si="19"/>
        <v xml:space="preserve"> -</v>
      </c>
      <c r="CB25" s="378" t="str">
        <f t="shared" si="20"/>
        <v xml:space="preserve"> -</v>
      </c>
      <c r="CC25" s="54">
        <v>0</v>
      </c>
      <c r="CD25" s="60">
        <v>0</v>
      </c>
      <c r="CE25" s="60">
        <v>0</v>
      </c>
      <c r="CF25" s="125" t="str">
        <f t="shared" si="21"/>
        <v xml:space="preserve"> -</v>
      </c>
      <c r="CG25" s="378" t="str">
        <f t="shared" si="22"/>
        <v xml:space="preserve"> -</v>
      </c>
      <c r="CH25" s="55">
        <v>0</v>
      </c>
      <c r="CI25" s="60">
        <v>0</v>
      </c>
      <c r="CJ25" s="60">
        <v>0</v>
      </c>
      <c r="CK25" s="125" t="str">
        <f t="shared" si="23"/>
        <v xml:space="preserve"> -</v>
      </c>
      <c r="CL25" s="378" t="str">
        <f t="shared" si="24"/>
        <v xml:space="preserve"> -</v>
      </c>
      <c r="CM25" s="326">
        <f t="shared" si="25"/>
        <v>0</v>
      </c>
      <c r="CN25" s="322">
        <f t="shared" si="26"/>
        <v>0</v>
      </c>
      <c r="CO25" s="322">
        <f t="shared" si="27"/>
        <v>0</v>
      </c>
      <c r="CP25" s="504" t="str">
        <f t="shared" si="28"/>
        <v xml:space="preserve"> -</v>
      </c>
      <c r="CQ25" s="378" t="str">
        <f t="shared" si="29"/>
        <v xml:space="preserve"> -</v>
      </c>
      <c r="CR25" s="591" t="s">
        <v>1381</v>
      </c>
      <c r="CS25" s="99" t="s">
        <v>1577</v>
      </c>
      <c r="CT25" s="102" t="s">
        <v>1964</v>
      </c>
    </row>
    <row r="26" spans="2:98" ht="30" customHeight="1">
      <c r="B26" s="994"/>
      <c r="C26" s="991"/>
      <c r="D26" s="994"/>
      <c r="E26" s="990"/>
      <c r="F26" s="1154"/>
      <c r="G26" s="840"/>
      <c r="H26" s="840"/>
      <c r="I26" s="825"/>
      <c r="J26" s="840"/>
      <c r="K26" s="825"/>
      <c r="L26" s="840"/>
      <c r="M26" s="840"/>
      <c r="N26" s="825"/>
      <c r="O26" s="840"/>
      <c r="P26" s="840"/>
      <c r="Q26" s="825"/>
      <c r="R26" s="840"/>
      <c r="S26" s="840"/>
      <c r="T26" s="825"/>
      <c r="U26" s="971"/>
      <c r="V26" s="1129"/>
      <c r="W26" s="1115"/>
      <c r="X26" s="1118"/>
      <c r="Y26" s="1115"/>
      <c r="Z26" s="1118"/>
      <c r="AA26" s="1115"/>
      <c r="AB26" s="1121"/>
      <c r="AC26" s="1101"/>
      <c r="AD26" s="1081"/>
      <c r="AE26" s="1124"/>
      <c r="AF26" s="1081"/>
      <c r="AG26" s="1124"/>
      <c r="AH26" s="1081"/>
      <c r="AI26" s="1124"/>
      <c r="AJ26" s="1081"/>
      <c r="AK26" s="1124"/>
      <c r="AL26" s="1081"/>
      <c r="AM26" s="1124"/>
      <c r="AN26" s="1081"/>
      <c r="AO26" s="950"/>
      <c r="AP26" s="939"/>
      <c r="AQ26" s="254" t="s">
        <v>719</v>
      </c>
      <c r="AR26" s="276">
        <v>0</v>
      </c>
      <c r="AS26" s="747" t="s">
        <v>1584</v>
      </c>
      <c r="AT26" s="40">
        <v>0</v>
      </c>
      <c r="AU26" s="60">
        <v>1</v>
      </c>
      <c r="AV26" s="60">
        <v>1</v>
      </c>
      <c r="AW26" s="413">
        <v>0.25</v>
      </c>
      <c r="AX26" s="60">
        <v>1</v>
      </c>
      <c r="AY26" s="413">
        <v>0.25</v>
      </c>
      <c r="AZ26" s="60">
        <v>1</v>
      </c>
      <c r="BA26" s="415">
        <v>0.25</v>
      </c>
      <c r="BB26" s="47">
        <v>1</v>
      </c>
      <c r="BC26" s="422">
        <v>0.25</v>
      </c>
      <c r="BD26" s="54">
        <v>1</v>
      </c>
      <c r="BE26" s="60">
        <v>1</v>
      </c>
      <c r="BF26" s="60">
        <v>0</v>
      </c>
      <c r="BG26" s="49">
        <v>0</v>
      </c>
      <c r="BH26" s="333">
        <f t="shared" si="2"/>
        <v>1</v>
      </c>
      <c r="BI26" s="453">
        <f t="shared" si="3"/>
        <v>1</v>
      </c>
      <c r="BJ26" s="334">
        <f t="shared" si="4"/>
        <v>1</v>
      </c>
      <c r="BK26" s="453">
        <f t="shared" si="5"/>
        <v>1</v>
      </c>
      <c r="BL26" s="334">
        <f t="shared" si="6"/>
        <v>0</v>
      </c>
      <c r="BM26" s="453">
        <f t="shared" si="7"/>
        <v>0</v>
      </c>
      <c r="BN26" s="334">
        <f t="shared" si="8"/>
        <v>0</v>
      </c>
      <c r="BO26" s="453">
        <f t="shared" si="9"/>
        <v>0</v>
      </c>
      <c r="BP26" s="647">
        <f t="shared" si="32"/>
        <v>0.5</v>
      </c>
      <c r="BQ26" s="652">
        <f t="shared" si="11"/>
        <v>0.5</v>
      </c>
      <c r="BR26" s="642">
        <f t="shared" si="12"/>
        <v>0.5</v>
      </c>
      <c r="BS26" s="54">
        <v>223700</v>
      </c>
      <c r="BT26" s="60">
        <v>121014</v>
      </c>
      <c r="BU26" s="60">
        <v>0</v>
      </c>
      <c r="BV26" s="125">
        <f t="shared" si="17"/>
        <v>0.54096557890031294</v>
      </c>
      <c r="BW26" s="378" t="str">
        <f t="shared" si="18"/>
        <v xml:space="preserve"> -</v>
      </c>
      <c r="BX26" s="54">
        <v>0</v>
      </c>
      <c r="BY26" s="60">
        <v>0</v>
      </c>
      <c r="BZ26" s="60">
        <v>0</v>
      </c>
      <c r="CA26" s="125" t="str">
        <f t="shared" si="19"/>
        <v xml:space="preserve"> -</v>
      </c>
      <c r="CB26" s="378" t="str">
        <f t="shared" si="20"/>
        <v xml:space="preserve"> -</v>
      </c>
      <c r="CC26" s="54">
        <v>0</v>
      </c>
      <c r="CD26" s="60">
        <v>0</v>
      </c>
      <c r="CE26" s="60">
        <v>0</v>
      </c>
      <c r="CF26" s="125" t="str">
        <f t="shared" si="21"/>
        <v xml:space="preserve"> -</v>
      </c>
      <c r="CG26" s="378" t="str">
        <f t="shared" si="22"/>
        <v xml:space="preserve"> -</v>
      </c>
      <c r="CH26" s="55">
        <v>100000</v>
      </c>
      <c r="CI26" s="60">
        <v>0</v>
      </c>
      <c r="CJ26" s="60">
        <v>0</v>
      </c>
      <c r="CK26" s="125">
        <f t="shared" si="23"/>
        <v>0</v>
      </c>
      <c r="CL26" s="378" t="str">
        <f t="shared" si="24"/>
        <v xml:space="preserve"> -</v>
      </c>
      <c r="CM26" s="326">
        <f t="shared" si="25"/>
        <v>323700</v>
      </c>
      <c r="CN26" s="322">
        <f t="shared" si="26"/>
        <v>121014</v>
      </c>
      <c r="CO26" s="322">
        <f t="shared" si="27"/>
        <v>0</v>
      </c>
      <c r="CP26" s="504">
        <f t="shared" si="28"/>
        <v>0.37384615384615383</v>
      </c>
      <c r="CQ26" s="378" t="str">
        <f t="shared" si="29"/>
        <v xml:space="preserve"> -</v>
      </c>
      <c r="CR26" s="591" t="s">
        <v>1381</v>
      </c>
      <c r="CS26" s="99" t="s">
        <v>1577</v>
      </c>
      <c r="CT26" s="102" t="s">
        <v>1964</v>
      </c>
    </row>
    <row r="27" spans="2:98" ht="30" customHeight="1">
      <c r="B27" s="994"/>
      <c r="C27" s="991"/>
      <c r="D27" s="994"/>
      <c r="E27" s="990"/>
      <c r="F27" s="1154"/>
      <c r="G27" s="840"/>
      <c r="H27" s="840"/>
      <c r="I27" s="825"/>
      <c r="J27" s="840"/>
      <c r="K27" s="825"/>
      <c r="L27" s="840"/>
      <c r="M27" s="840"/>
      <c r="N27" s="825"/>
      <c r="O27" s="840"/>
      <c r="P27" s="840"/>
      <c r="Q27" s="825"/>
      <c r="R27" s="840"/>
      <c r="S27" s="840"/>
      <c r="T27" s="825"/>
      <c r="U27" s="971"/>
      <c r="V27" s="1129"/>
      <c r="W27" s="1115"/>
      <c r="X27" s="1118"/>
      <c r="Y27" s="1115"/>
      <c r="Z27" s="1118"/>
      <c r="AA27" s="1115"/>
      <c r="AB27" s="1121"/>
      <c r="AC27" s="1101"/>
      <c r="AD27" s="1081"/>
      <c r="AE27" s="1124"/>
      <c r="AF27" s="1081"/>
      <c r="AG27" s="1124"/>
      <c r="AH27" s="1081"/>
      <c r="AI27" s="1124"/>
      <c r="AJ27" s="1081"/>
      <c r="AK27" s="1124"/>
      <c r="AL27" s="1081"/>
      <c r="AM27" s="1124"/>
      <c r="AN27" s="1081"/>
      <c r="AO27" s="950"/>
      <c r="AP27" s="939"/>
      <c r="AQ27" s="119" t="s">
        <v>720</v>
      </c>
      <c r="AR27" s="366">
        <v>0</v>
      </c>
      <c r="AS27" s="747" t="s">
        <v>1585</v>
      </c>
      <c r="AT27" s="40">
        <v>0</v>
      </c>
      <c r="AU27" s="60">
        <v>4</v>
      </c>
      <c r="AV27" s="60">
        <v>1</v>
      </c>
      <c r="AW27" s="413">
        <f t="shared" si="13"/>
        <v>0.25</v>
      </c>
      <c r="AX27" s="60">
        <v>1</v>
      </c>
      <c r="AY27" s="413">
        <f t="shared" si="14"/>
        <v>0.25</v>
      </c>
      <c r="AZ27" s="60">
        <v>1</v>
      </c>
      <c r="BA27" s="415">
        <f t="shared" si="15"/>
        <v>0.25</v>
      </c>
      <c r="BB27" s="47">
        <v>1</v>
      </c>
      <c r="BC27" s="422">
        <f t="shared" si="16"/>
        <v>0.25</v>
      </c>
      <c r="BD27" s="54">
        <v>1</v>
      </c>
      <c r="BE27" s="60">
        <v>0.5</v>
      </c>
      <c r="BF27" s="60">
        <v>2</v>
      </c>
      <c r="BG27" s="49">
        <v>0</v>
      </c>
      <c r="BH27" s="333">
        <f t="shared" si="2"/>
        <v>1</v>
      </c>
      <c r="BI27" s="453">
        <f t="shared" si="3"/>
        <v>1</v>
      </c>
      <c r="BJ27" s="334">
        <f t="shared" si="4"/>
        <v>0.5</v>
      </c>
      <c r="BK27" s="453">
        <f t="shared" si="5"/>
        <v>0.5</v>
      </c>
      <c r="BL27" s="334">
        <f t="shared" si="6"/>
        <v>2</v>
      </c>
      <c r="BM27" s="453">
        <f t="shared" si="7"/>
        <v>1</v>
      </c>
      <c r="BN27" s="334">
        <f t="shared" si="8"/>
        <v>0</v>
      </c>
      <c r="BO27" s="453">
        <f t="shared" si="9"/>
        <v>0</v>
      </c>
      <c r="BP27" s="647">
        <f t="shared" si="10"/>
        <v>0.875</v>
      </c>
      <c r="BQ27" s="652">
        <f t="shared" si="11"/>
        <v>0.875</v>
      </c>
      <c r="BR27" s="642">
        <f t="shared" si="12"/>
        <v>0.875</v>
      </c>
      <c r="BS27" s="54">
        <v>50000</v>
      </c>
      <c r="BT27" s="60">
        <v>41000</v>
      </c>
      <c r="BU27" s="60">
        <v>0</v>
      </c>
      <c r="BV27" s="125">
        <f t="shared" si="17"/>
        <v>0.82</v>
      </c>
      <c r="BW27" s="378" t="str">
        <f t="shared" si="18"/>
        <v xml:space="preserve"> -</v>
      </c>
      <c r="BX27" s="54">
        <v>140000</v>
      </c>
      <c r="BY27" s="60">
        <v>0</v>
      </c>
      <c r="BZ27" s="60">
        <v>0</v>
      </c>
      <c r="CA27" s="125">
        <f t="shared" si="19"/>
        <v>0</v>
      </c>
      <c r="CB27" s="378" t="str">
        <f t="shared" si="20"/>
        <v xml:space="preserve"> -</v>
      </c>
      <c r="CC27" s="54">
        <v>0</v>
      </c>
      <c r="CD27" s="60">
        <v>0</v>
      </c>
      <c r="CE27" s="60">
        <v>0</v>
      </c>
      <c r="CF27" s="125" t="str">
        <f t="shared" si="21"/>
        <v xml:space="preserve"> -</v>
      </c>
      <c r="CG27" s="378" t="str">
        <f t="shared" si="22"/>
        <v xml:space="preserve"> -</v>
      </c>
      <c r="CH27" s="55">
        <v>100000</v>
      </c>
      <c r="CI27" s="60">
        <v>0</v>
      </c>
      <c r="CJ27" s="60">
        <v>0</v>
      </c>
      <c r="CK27" s="125">
        <f t="shared" si="23"/>
        <v>0</v>
      </c>
      <c r="CL27" s="378" t="str">
        <f t="shared" si="24"/>
        <v xml:space="preserve"> -</v>
      </c>
      <c r="CM27" s="326">
        <f t="shared" si="25"/>
        <v>290000</v>
      </c>
      <c r="CN27" s="322">
        <f t="shared" si="26"/>
        <v>41000</v>
      </c>
      <c r="CO27" s="322">
        <f t="shared" si="27"/>
        <v>0</v>
      </c>
      <c r="CP27" s="504">
        <f t="shared" si="28"/>
        <v>0.14137931034482759</v>
      </c>
      <c r="CQ27" s="378" t="str">
        <f t="shared" si="29"/>
        <v xml:space="preserve"> -</v>
      </c>
      <c r="CR27" s="591" t="s">
        <v>1381</v>
      </c>
      <c r="CS27" s="99" t="s">
        <v>1577</v>
      </c>
      <c r="CT27" s="102" t="s">
        <v>1964</v>
      </c>
    </row>
    <row r="28" spans="2:98" ht="30" customHeight="1" thickBot="1">
      <c r="B28" s="994"/>
      <c r="C28" s="991"/>
      <c r="D28" s="994"/>
      <c r="E28" s="990"/>
      <c r="F28" s="1154"/>
      <c r="G28" s="840"/>
      <c r="H28" s="840"/>
      <c r="I28" s="825"/>
      <c r="J28" s="840"/>
      <c r="K28" s="825"/>
      <c r="L28" s="840"/>
      <c r="M28" s="840"/>
      <c r="N28" s="825"/>
      <c r="O28" s="840"/>
      <c r="P28" s="840"/>
      <c r="Q28" s="825"/>
      <c r="R28" s="840"/>
      <c r="S28" s="840"/>
      <c r="T28" s="825"/>
      <c r="U28" s="971"/>
      <c r="V28" s="1145"/>
      <c r="W28" s="1116"/>
      <c r="X28" s="1119"/>
      <c r="Y28" s="1116"/>
      <c r="Z28" s="1119"/>
      <c r="AA28" s="1116"/>
      <c r="AB28" s="1122"/>
      <c r="AC28" s="1102"/>
      <c r="AD28" s="1104"/>
      <c r="AE28" s="1125"/>
      <c r="AF28" s="1104"/>
      <c r="AG28" s="1125"/>
      <c r="AH28" s="1104"/>
      <c r="AI28" s="1125"/>
      <c r="AJ28" s="1104"/>
      <c r="AK28" s="1125"/>
      <c r="AL28" s="1104"/>
      <c r="AM28" s="1125"/>
      <c r="AN28" s="1104"/>
      <c r="AO28" s="953"/>
      <c r="AP28" s="942"/>
      <c r="AQ28" s="123" t="s">
        <v>721</v>
      </c>
      <c r="AR28" s="10">
        <v>0</v>
      </c>
      <c r="AS28" s="750" t="s">
        <v>1586</v>
      </c>
      <c r="AT28" s="45">
        <v>0</v>
      </c>
      <c r="AU28" s="92">
        <v>3</v>
      </c>
      <c r="AV28" s="92">
        <v>0</v>
      </c>
      <c r="AW28" s="423">
        <f t="shared" si="13"/>
        <v>0</v>
      </c>
      <c r="AX28" s="92">
        <v>1</v>
      </c>
      <c r="AY28" s="423">
        <f t="shared" si="14"/>
        <v>0.33333333333333331</v>
      </c>
      <c r="AZ28" s="92">
        <v>1</v>
      </c>
      <c r="BA28" s="424">
        <f t="shared" si="15"/>
        <v>0.33333333333333331</v>
      </c>
      <c r="BB28" s="51">
        <v>1</v>
      </c>
      <c r="BC28" s="425">
        <f t="shared" si="16"/>
        <v>0.33333333333333331</v>
      </c>
      <c r="BD28" s="62">
        <v>0</v>
      </c>
      <c r="BE28" s="92">
        <v>2</v>
      </c>
      <c r="BF28" s="92">
        <v>5</v>
      </c>
      <c r="BG28" s="70">
        <v>0</v>
      </c>
      <c r="BH28" s="331" t="str">
        <f t="shared" si="2"/>
        <v xml:space="preserve"> -</v>
      </c>
      <c r="BI28" s="457" t="str">
        <f t="shared" si="3"/>
        <v xml:space="preserve"> -</v>
      </c>
      <c r="BJ28" s="332">
        <f t="shared" si="4"/>
        <v>2</v>
      </c>
      <c r="BK28" s="457">
        <f t="shared" si="5"/>
        <v>1</v>
      </c>
      <c r="BL28" s="332">
        <f t="shared" si="6"/>
        <v>5</v>
      </c>
      <c r="BM28" s="457">
        <f t="shared" si="7"/>
        <v>1</v>
      </c>
      <c r="BN28" s="332">
        <f t="shared" si="8"/>
        <v>0</v>
      </c>
      <c r="BO28" s="457">
        <f t="shared" si="9"/>
        <v>0</v>
      </c>
      <c r="BP28" s="648">
        <f t="shared" si="10"/>
        <v>2.3333333333333335</v>
      </c>
      <c r="BQ28" s="653">
        <f t="shared" si="11"/>
        <v>1</v>
      </c>
      <c r="BR28" s="643">
        <f t="shared" si="12"/>
        <v>1</v>
      </c>
      <c r="BS28" s="62">
        <v>0</v>
      </c>
      <c r="BT28" s="92">
        <v>0</v>
      </c>
      <c r="BU28" s="92">
        <v>0</v>
      </c>
      <c r="BV28" s="148" t="str">
        <f t="shared" si="17"/>
        <v xml:space="preserve"> -</v>
      </c>
      <c r="BW28" s="385" t="str">
        <f t="shared" si="18"/>
        <v xml:space="preserve"> -</v>
      </c>
      <c r="BX28" s="62">
        <v>0</v>
      </c>
      <c r="BY28" s="92">
        <v>0</v>
      </c>
      <c r="BZ28" s="92">
        <v>0</v>
      </c>
      <c r="CA28" s="148" t="str">
        <f t="shared" si="19"/>
        <v xml:space="preserve"> -</v>
      </c>
      <c r="CB28" s="385" t="str">
        <f t="shared" si="20"/>
        <v xml:space="preserve"> -</v>
      </c>
      <c r="CC28" s="62">
        <v>0</v>
      </c>
      <c r="CD28" s="92">
        <v>0</v>
      </c>
      <c r="CE28" s="92">
        <v>0</v>
      </c>
      <c r="CF28" s="148" t="str">
        <f t="shared" si="21"/>
        <v xml:space="preserve"> -</v>
      </c>
      <c r="CG28" s="385" t="str">
        <f t="shared" si="22"/>
        <v xml:space="preserve"> -</v>
      </c>
      <c r="CH28" s="63">
        <v>50000</v>
      </c>
      <c r="CI28" s="92">
        <v>0</v>
      </c>
      <c r="CJ28" s="92">
        <v>0</v>
      </c>
      <c r="CK28" s="148">
        <f t="shared" si="23"/>
        <v>0</v>
      </c>
      <c r="CL28" s="385" t="str">
        <f t="shared" si="24"/>
        <v xml:space="preserve"> -</v>
      </c>
      <c r="CM28" s="327">
        <f t="shared" si="25"/>
        <v>50000</v>
      </c>
      <c r="CN28" s="328">
        <f t="shared" si="26"/>
        <v>0</v>
      </c>
      <c r="CO28" s="328">
        <f t="shared" si="27"/>
        <v>0</v>
      </c>
      <c r="CP28" s="505">
        <f t="shared" si="28"/>
        <v>0</v>
      </c>
      <c r="CQ28" s="385" t="str">
        <f t="shared" si="29"/>
        <v xml:space="preserve"> -</v>
      </c>
      <c r="CR28" s="592" t="s">
        <v>1381</v>
      </c>
      <c r="CS28" s="106" t="s">
        <v>1577</v>
      </c>
      <c r="CT28" s="107" t="s">
        <v>1964</v>
      </c>
    </row>
    <row r="29" spans="2:98" ht="30" customHeight="1">
      <c r="B29" s="994"/>
      <c r="C29" s="991"/>
      <c r="D29" s="994"/>
      <c r="E29" s="990"/>
      <c r="F29" s="1154" t="s">
        <v>736</v>
      </c>
      <c r="G29" s="840">
        <v>220000</v>
      </c>
      <c r="H29" s="840">
        <v>187000</v>
      </c>
      <c r="I29" s="825">
        <f>+H29-G29</f>
        <v>-33000</v>
      </c>
      <c r="J29" s="840">
        <v>220000</v>
      </c>
      <c r="K29" s="825">
        <f>+J29-G29</f>
        <v>0</v>
      </c>
      <c r="L29" s="840"/>
      <c r="M29" s="840">
        <v>212000</v>
      </c>
      <c r="N29" s="825">
        <f>+M29-J29</f>
        <v>-8000</v>
      </c>
      <c r="O29" s="840"/>
      <c r="P29" s="840">
        <v>200000</v>
      </c>
      <c r="Q29" s="825">
        <f>+P29-M29</f>
        <v>-12000</v>
      </c>
      <c r="R29" s="840"/>
      <c r="S29" s="840">
        <v>187000</v>
      </c>
      <c r="T29" s="825">
        <f>+S29-P29</f>
        <v>-13000</v>
      </c>
      <c r="U29" s="971"/>
      <c r="V29" s="1134">
        <v>187000</v>
      </c>
      <c r="W29" s="839">
        <f>+IF(V29=0,0,V29-G29)</f>
        <v>-33000</v>
      </c>
      <c r="X29" s="841">
        <v>150000</v>
      </c>
      <c r="Y29" s="839">
        <f>+IF(X29=0,0,X29-V29)</f>
        <v>-37000</v>
      </c>
      <c r="Z29" s="841"/>
      <c r="AA29" s="839">
        <f>+IF(Z29=0,0,Z29-X29)</f>
        <v>0</v>
      </c>
      <c r="AB29" s="885"/>
      <c r="AC29" s="1126">
        <f>+IF(AB29=0,0,AB29-Z29)</f>
        <v>0</v>
      </c>
      <c r="AD29" s="1069" t="str">
        <f>+IF(K29=0," -",W29/K29)</f>
        <v xml:space="preserve"> -</v>
      </c>
      <c r="AE29" s="777" t="str">
        <f>+IF(K29=0," -",IF(AD29&gt;100%,100%,AD29))</f>
        <v xml:space="preserve"> -</v>
      </c>
      <c r="AF29" s="787">
        <f>+IF(N29=0," -",Y29/N29)</f>
        <v>4.625</v>
      </c>
      <c r="AG29" s="777">
        <f>+IF(N29=0," -",IF(AF29&gt;100%,100%,AF29))</f>
        <v>1</v>
      </c>
      <c r="AH29" s="787">
        <f>+IF(Q29=0," -",AA29/Q29)</f>
        <v>0</v>
      </c>
      <c r="AI29" s="777">
        <f>+IF(Q29=0," -",IF(AH29&gt;100%,100%,AH29))</f>
        <v>0</v>
      </c>
      <c r="AJ29" s="787">
        <f>+IF(T29=0," -",AC29/T29)</f>
        <v>0</v>
      </c>
      <c r="AK29" s="777">
        <f>+IF(T29=0," -",IF(AJ29&gt;100%,100%,AJ29))</f>
        <v>0</v>
      </c>
      <c r="AL29" s="787">
        <f>+SUM(AC29,AA29,Y29,W29)/I29</f>
        <v>2.1212121212121211</v>
      </c>
      <c r="AM29" s="777">
        <f>+IF(AL29&gt;100%,100%,IF(AL29&lt;0%,0%,AL29))</f>
        <v>1</v>
      </c>
      <c r="AN29" s="787"/>
      <c r="AO29" s="949">
        <f>+RESUMEN!J71</f>
        <v>0.50041666666666673</v>
      </c>
      <c r="AP29" s="938" t="s">
        <v>732</v>
      </c>
      <c r="AQ29" s="129" t="s">
        <v>722</v>
      </c>
      <c r="AR29" s="369">
        <v>0</v>
      </c>
      <c r="AS29" s="746" t="s">
        <v>1587</v>
      </c>
      <c r="AT29" s="41">
        <v>2</v>
      </c>
      <c r="AU29" s="59">
        <v>3</v>
      </c>
      <c r="AV29" s="59">
        <v>0</v>
      </c>
      <c r="AW29" s="419">
        <f t="shared" si="13"/>
        <v>0</v>
      </c>
      <c r="AX29" s="59">
        <v>1</v>
      </c>
      <c r="AY29" s="419">
        <f t="shared" si="14"/>
        <v>0.33333333333333331</v>
      </c>
      <c r="AZ29" s="59">
        <v>1</v>
      </c>
      <c r="BA29" s="420">
        <f t="shared" si="15"/>
        <v>0.33333333333333331</v>
      </c>
      <c r="BB29" s="48">
        <v>1</v>
      </c>
      <c r="BC29" s="420">
        <f t="shared" si="16"/>
        <v>0.33333333333333331</v>
      </c>
      <c r="BD29" s="52">
        <v>0</v>
      </c>
      <c r="BE29" s="90">
        <v>0</v>
      </c>
      <c r="BF29" s="90">
        <v>0</v>
      </c>
      <c r="BG29" s="69">
        <v>0</v>
      </c>
      <c r="BH29" s="458" t="str">
        <f t="shared" si="2"/>
        <v xml:space="preserve"> -</v>
      </c>
      <c r="BI29" s="459" t="str">
        <f t="shared" si="3"/>
        <v xml:space="preserve"> -</v>
      </c>
      <c r="BJ29" s="460">
        <f t="shared" si="4"/>
        <v>0</v>
      </c>
      <c r="BK29" s="459">
        <f t="shared" si="5"/>
        <v>0</v>
      </c>
      <c r="BL29" s="460">
        <f t="shared" si="6"/>
        <v>0</v>
      </c>
      <c r="BM29" s="459">
        <f t="shared" si="7"/>
        <v>0</v>
      </c>
      <c r="BN29" s="460">
        <f t="shared" si="8"/>
        <v>0</v>
      </c>
      <c r="BO29" s="459">
        <f t="shared" si="9"/>
        <v>0</v>
      </c>
      <c r="BP29" s="649">
        <f t="shared" si="10"/>
        <v>0</v>
      </c>
      <c r="BQ29" s="654">
        <f t="shared" si="11"/>
        <v>0</v>
      </c>
      <c r="BR29" s="644">
        <f t="shared" si="12"/>
        <v>0</v>
      </c>
      <c r="BS29" s="61">
        <v>0</v>
      </c>
      <c r="BT29" s="59">
        <v>0</v>
      </c>
      <c r="BU29" s="59">
        <v>0</v>
      </c>
      <c r="BV29" s="145" t="str">
        <f t="shared" si="17"/>
        <v xml:space="preserve"> -</v>
      </c>
      <c r="BW29" s="377" t="str">
        <f t="shared" si="18"/>
        <v xml:space="preserve"> -</v>
      </c>
      <c r="BX29" s="58">
        <v>500000</v>
      </c>
      <c r="BY29" s="59">
        <v>0</v>
      </c>
      <c r="BZ29" s="59">
        <v>0</v>
      </c>
      <c r="CA29" s="145">
        <f t="shared" si="19"/>
        <v>0</v>
      </c>
      <c r="CB29" s="377" t="str">
        <f t="shared" si="20"/>
        <v xml:space="preserve"> -</v>
      </c>
      <c r="CC29" s="58">
        <v>0</v>
      </c>
      <c r="CD29" s="59">
        <v>0</v>
      </c>
      <c r="CE29" s="59">
        <v>0</v>
      </c>
      <c r="CF29" s="145" t="str">
        <f t="shared" si="21"/>
        <v xml:space="preserve"> -</v>
      </c>
      <c r="CG29" s="377" t="str">
        <f t="shared" si="22"/>
        <v xml:space="preserve"> -</v>
      </c>
      <c r="CH29" s="61">
        <v>500000</v>
      </c>
      <c r="CI29" s="59">
        <v>0</v>
      </c>
      <c r="CJ29" s="59">
        <v>0</v>
      </c>
      <c r="CK29" s="145">
        <f t="shared" si="23"/>
        <v>0</v>
      </c>
      <c r="CL29" s="377" t="str">
        <f t="shared" si="24"/>
        <v xml:space="preserve"> -</v>
      </c>
      <c r="CM29" s="379">
        <f t="shared" si="25"/>
        <v>1000000</v>
      </c>
      <c r="CN29" s="380">
        <f t="shared" si="26"/>
        <v>0</v>
      </c>
      <c r="CO29" s="380">
        <f t="shared" si="27"/>
        <v>0</v>
      </c>
      <c r="CP29" s="506">
        <f t="shared" si="28"/>
        <v>0</v>
      </c>
      <c r="CQ29" s="377" t="str">
        <f t="shared" si="29"/>
        <v xml:space="preserve"> -</v>
      </c>
      <c r="CR29" s="590" t="s">
        <v>1381</v>
      </c>
      <c r="CS29" s="98" t="s">
        <v>1577</v>
      </c>
      <c r="CT29" s="101" t="s">
        <v>1964</v>
      </c>
    </row>
    <row r="30" spans="2:98" ht="30" customHeight="1">
      <c r="B30" s="994"/>
      <c r="C30" s="991"/>
      <c r="D30" s="994"/>
      <c r="E30" s="990"/>
      <c r="F30" s="1154"/>
      <c r="G30" s="840"/>
      <c r="H30" s="840"/>
      <c r="I30" s="825"/>
      <c r="J30" s="840"/>
      <c r="K30" s="825"/>
      <c r="L30" s="840"/>
      <c r="M30" s="840"/>
      <c r="N30" s="825"/>
      <c r="O30" s="840"/>
      <c r="P30" s="840"/>
      <c r="Q30" s="825"/>
      <c r="R30" s="840"/>
      <c r="S30" s="840"/>
      <c r="T30" s="825"/>
      <c r="U30" s="971"/>
      <c r="V30" s="1135"/>
      <c r="W30" s="888"/>
      <c r="X30" s="889"/>
      <c r="Y30" s="888"/>
      <c r="Z30" s="889"/>
      <c r="AA30" s="888"/>
      <c r="AB30" s="886"/>
      <c r="AC30" s="1101"/>
      <c r="AD30" s="1081"/>
      <c r="AE30" s="778"/>
      <c r="AF30" s="788"/>
      <c r="AG30" s="778"/>
      <c r="AH30" s="788"/>
      <c r="AI30" s="778"/>
      <c r="AJ30" s="788"/>
      <c r="AK30" s="778"/>
      <c r="AL30" s="788"/>
      <c r="AM30" s="778"/>
      <c r="AN30" s="788"/>
      <c r="AO30" s="950"/>
      <c r="AP30" s="939"/>
      <c r="AQ30" s="230" t="s">
        <v>723</v>
      </c>
      <c r="AR30" s="240" t="s">
        <v>1217</v>
      </c>
      <c r="AS30" s="748" t="s">
        <v>1588</v>
      </c>
      <c r="AT30" s="43">
        <v>1</v>
      </c>
      <c r="AU30" s="85">
        <v>1</v>
      </c>
      <c r="AV30" s="85">
        <v>1</v>
      </c>
      <c r="AW30" s="413">
        <v>0.25</v>
      </c>
      <c r="AX30" s="85">
        <v>1</v>
      </c>
      <c r="AY30" s="413">
        <v>0.25</v>
      </c>
      <c r="AZ30" s="85">
        <v>1</v>
      </c>
      <c r="BA30" s="415">
        <v>0.25</v>
      </c>
      <c r="BB30" s="125">
        <v>1</v>
      </c>
      <c r="BC30" s="415">
        <v>0.25</v>
      </c>
      <c r="BD30" s="318">
        <v>1</v>
      </c>
      <c r="BE30" s="85">
        <v>1</v>
      </c>
      <c r="BF30" s="85">
        <v>1</v>
      </c>
      <c r="BG30" s="71">
        <v>0</v>
      </c>
      <c r="BH30" s="333">
        <f t="shared" si="2"/>
        <v>1</v>
      </c>
      <c r="BI30" s="453">
        <f t="shared" si="3"/>
        <v>1</v>
      </c>
      <c r="BJ30" s="334">
        <f t="shared" si="4"/>
        <v>1</v>
      </c>
      <c r="BK30" s="453">
        <f t="shared" si="5"/>
        <v>1</v>
      </c>
      <c r="BL30" s="334">
        <f t="shared" si="6"/>
        <v>1</v>
      </c>
      <c r="BM30" s="453">
        <f t="shared" si="7"/>
        <v>1</v>
      </c>
      <c r="BN30" s="334">
        <f t="shared" si="8"/>
        <v>0</v>
      </c>
      <c r="BO30" s="453">
        <f t="shared" si="9"/>
        <v>0</v>
      </c>
      <c r="BP30" s="647">
        <f t="shared" ref="BP30" si="33">+AVERAGE(BD30:BG30)/AU30</f>
        <v>0.75</v>
      </c>
      <c r="BQ30" s="652">
        <f t="shared" si="11"/>
        <v>0.75</v>
      </c>
      <c r="BR30" s="642">
        <f t="shared" si="12"/>
        <v>0.75</v>
      </c>
      <c r="BS30" s="55">
        <v>0</v>
      </c>
      <c r="BT30" s="60">
        <v>0</v>
      </c>
      <c r="BU30" s="60">
        <v>0</v>
      </c>
      <c r="BV30" s="125" t="str">
        <f t="shared" si="17"/>
        <v xml:space="preserve"> -</v>
      </c>
      <c r="BW30" s="378" t="str">
        <f t="shared" si="18"/>
        <v xml:space="preserve"> -</v>
      </c>
      <c r="BX30" s="54">
        <v>0</v>
      </c>
      <c r="BY30" s="60">
        <v>0</v>
      </c>
      <c r="BZ30" s="60">
        <v>0</v>
      </c>
      <c r="CA30" s="125" t="str">
        <f t="shared" si="19"/>
        <v xml:space="preserve"> -</v>
      </c>
      <c r="CB30" s="378" t="str">
        <f t="shared" si="20"/>
        <v xml:space="preserve"> -</v>
      </c>
      <c r="CC30" s="54">
        <v>801035</v>
      </c>
      <c r="CD30" s="60">
        <v>0</v>
      </c>
      <c r="CE30" s="60">
        <v>0</v>
      </c>
      <c r="CF30" s="125">
        <f t="shared" si="21"/>
        <v>0</v>
      </c>
      <c r="CG30" s="378" t="str">
        <f t="shared" si="22"/>
        <v xml:space="preserve"> -</v>
      </c>
      <c r="CH30" s="55">
        <v>0</v>
      </c>
      <c r="CI30" s="60">
        <v>0</v>
      </c>
      <c r="CJ30" s="60">
        <v>0</v>
      </c>
      <c r="CK30" s="125" t="str">
        <f t="shared" si="23"/>
        <v xml:space="preserve"> -</v>
      </c>
      <c r="CL30" s="378" t="str">
        <f t="shared" si="24"/>
        <v xml:space="preserve"> -</v>
      </c>
      <c r="CM30" s="326">
        <f t="shared" si="25"/>
        <v>801035</v>
      </c>
      <c r="CN30" s="322">
        <f t="shared" si="26"/>
        <v>0</v>
      </c>
      <c r="CO30" s="322">
        <f t="shared" si="27"/>
        <v>0</v>
      </c>
      <c r="CP30" s="504">
        <f t="shared" si="28"/>
        <v>0</v>
      </c>
      <c r="CQ30" s="378" t="str">
        <f t="shared" si="29"/>
        <v xml:space="preserve"> -</v>
      </c>
      <c r="CR30" s="591" t="s">
        <v>1381</v>
      </c>
      <c r="CS30" s="99" t="s">
        <v>1577</v>
      </c>
      <c r="CT30" s="102" t="s">
        <v>1964</v>
      </c>
    </row>
    <row r="31" spans="2:98" ht="30" customHeight="1">
      <c r="B31" s="994"/>
      <c r="C31" s="991"/>
      <c r="D31" s="994"/>
      <c r="E31" s="990"/>
      <c r="F31" s="1154"/>
      <c r="G31" s="840"/>
      <c r="H31" s="840"/>
      <c r="I31" s="825"/>
      <c r="J31" s="840"/>
      <c r="K31" s="825"/>
      <c r="L31" s="840"/>
      <c r="M31" s="840"/>
      <c r="N31" s="825"/>
      <c r="O31" s="840"/>
      <c r="P31" s="840"/>
      <c r="Q31" s="825"/>
      <c r="R31" s="840"/>
      <c r="S31" s="840"/>
      <c r="T31" s="825"/>
      <c r="U31" s="971"/>
      <c r="V31" s="1135"/>
      <c r="W31" s="888"/>
      <c r="X31" s="889"/>
      <c r="Y31" s="888"/>
      <c r="Z31" s="889"/>
      <c r="AA31" s="888"/>
      <c r="AB31" s="886"/>
      <c r="AC31" s="1101"/>
      <c r="AD31" s="1081"/>
      <c r="AE31" s="778"/>
      <c r="AF31" s="788"/>
      <c r="AG31" s="778"/>
      <c r="AH31" s="788"/>
      <c r="AI31" s="778"/>
      <c r="AJ31" s="788"/>
      <c r="AK31" s="778"/>
      <c r="AL31" s="788"/>
      <c r="AM31" s="778"/>
      <c r="AN31" s="788"/>
      <c r="AO31" s="950"/>
      <c r="AP31" s="939"/>
      <c r="AQ31" s="27" t="s">
        <v>724</v>
      </c>
      <c r="AR31" s="133">
        <v>0</v>
      </c>
      <c r="AS31" s="748" t="s">
        <v>1589</v>
      </c>
      <c r="AT31" s="40">
        <v>38</v>
      </c>
      <c r="AU31" s="60">
        <v>20</v>
      </c>
      <c r="AV31" s="60">
        <v>1</v>
      </c>
      <c r="AW31" s="413">
        <f t="shared" si="13"/>
        <v>0.05</v>
      </c>
      <c r="AX31" s="60">
        <v>1</v>
      </c>
      <c r="AY31" s="413">
        <f t="shared" si="14"/>
        <v>0.05</v>
      </c>
      <c r="AZ31" s="60">
        <v>9</v>
      </c>
      <c r="BA31" s="415">
        <f t="shared" si="15"/>
        <v>0.45</v>
      </c>
      <c r="BB31" s="47">
        <v>9</v>
      </c>
      <c r="BC31" s="415">
        <f t="shared" si="16"/>
        <v>0.45</v>
      </c>
      <c r="BD31" s="54">
        <v>1</v>
      </c>
      <c r="BE31" s="60">
        <v>3</v>
      </c>
      <c r="BF31" s="60">
        <v>0</v>
      </c>
      <c r="BG31" s="49">
        <v>0</v>
      </c>
      <c r="BH31" s="333">
        <f t="shared" si="2"/>
        <v>1</v>
      </c>
      <c r="BI31" s="453">
        <f t="shared" si="3"/>
        <v>1</v>
      </c>
      <c r="BJ31" s="334">
        <f t="shared" si="4"/>
        <v>3</v>
      </c>
      <c r="BK31" s="453">
        <f t="shared" si="5"/>
        <v>1</v>
      </c>
      <c r="BL31" s="334">
        <f t="shared" si="6"/>
        <v>0</v>
      </c>
      <c r="BM31" s="453">
        <f t="shared" si="7"/>
        <v>0</v>
      </c>
      <c r="BN31" s="334">
        <f t="shared" si="8"/>
        <v>0</v>
      </c>
      <c r="BO31" s="453">
        <f t="shared" si="9"/>
        <v>0</v>
      </c>
      <c r="BP31" s="647">
        <f t="shared" si="10"/>
        <v>0.2</v>
      </c>
      <c r="BQ31" s="652">
        <f t="shared" si="11"/>
        <v>0.2</v>
      </c>
      <c r="BR31" s="642">
        <f t="shared" si="12"/>
        <v>0.2</v>
      </c>
      <c r="BS31" s="55">
        <v>2118424</v>
      </c>
      <c r="BT31" s="60">
        <v>1608417</v>
      </c>
      <c r="BU31" s="60">
        <v>0</v>
      </c>
      <c r="BV31" s="125">
        <f t="shared" si="17"/>
        <v>0.75925168899143891</v>
      </c>
      <c r="BW31" s="378" t="str">
        <f t="shared" si="18"/>
        <v xml:space="preserve"> -</v>
      </c>
      <c r="BX31" s="54">
        <v>3576839</v>
      </c>
      <c r="BY31" s="60">
        <v>3551524</v>
      </c>
      <c r="BZ31" s="60">
        <v>0</v>
      </c>
      <c r="CA31" s="125">
        <f t="shared" si="19"/>
        <v>0.99292252181325469</v>
      </c>
      <c r="CB31" s="378" t="str">
        <f t="shared" si="20"/>
        <v xml:space="preserve"> -</v>
      </c>
      <c r="CC31" s="54">
        <v>0</v>
      </c>
      <c r="CD31" s="60">
        <v>0</v>
      </c>
      <c r="CE31" s="60">
        <v>0</v>
      </c>
      <c r="CF31" s="125" t="str">
        <f t="shared" si="21"/>
        <v xml:space="preserve"> -</v>
      </c>
      <c r="CG31" s="378" t="str">
        <f t="shared" si="22"/>
        <v xml:space="preserve"> -</v>
      </c>
      <c r="CH31" s="55">
        <v>20000000</v>
      </c>
      <c r="CI31" s="60">
        <v>0</v>
      </c>
      <c r="CJ31" s="60">
        <v>0</v>
      </c>
      <c r="CK31" s="125">
        <f t="shared" si="23"/>
        <v>0</v>
      </c>
      <c r="CL31" s="378" t="str">
        <f t="shared" si="24"/>
        <v xml:space="preserve"> -</v>
      </c>
      <c r="CM31" s="326">
        <f t="shared" si="25"/>
        <v>25695263</v>
      </c>
      <c r="CN31" s="322">
        <f t="shared" si="26"/>
        <v>5159941</v>
      </c>
      <c r="CO31" s="322">
        <f t="shared" si="27"/>
        <v>0</v>
      </c>
      <c r="CP31" s="504">
        <f t="shared" si="28"/>
        <v>0.20081292804825543</v>
      </c>
      <c r="CQ31" s="378" t="str">
        <f t="shared" si="29"/>
        <v xml:space="preserve"> -</v>
      </c>
      <c r="CR31" s="591" t="s">
        <v>1381</v>
      </c>
      <c r="CS31" s="99" t="s">
        <v>1577</v>
      </c>
      <c r="CT31" s="102" t="s">
        <v>1969</v>
      </c>
    </row>
    <row r="32" spans="2:98" ht="30" customHeight="1">
      <c r="B32" s="994"/>
      <c r="C32" s="991"/>
      <c r="D32" s="994"/>
      <c r="E32" s="990"/>
      <c r="F32" s="1154"/>
      <c r="G32" s="840"/>
      <c r="H32" s="840"/>
      <c r="I32" s="825"/>
      <c r="J32" s="840"/>
      <c r="K32" s="825"/>
      <c r="L32" s="840"/>
      <c r="M32" s="840"/>
      <c r="N32" s="825"/>
      <c r="O32" s="840"/>
      <c r="P32" s="840"/>
      <c r="Q32" s="825"/>
      <c r="R32" s="840"/>
      <c r="S32" s="840"/>
      <c r="T32" s="825"/>
      <c r="U32" s="971"/>
      <c r="V32" s="1135"/>
      <c r="W32" s="888"/>
      <c r="X32" s="889"/>
      <c r="Y32" s="888"/>
      <c r="Z32" s="889"/>
      <c r="AA32" s="888"/>
      <c r="AB32" s="886"/>
      <c r="AC32" s="1101"/>
      <c r="AD32" s="1081"/>
      <c r="AE32" s="778"/>
      <c r="AF32" s="788"/>
      <c r="AG32" s="778"/>
      <c r="AH32" s="788"/>
      <c r="AI32" s="778"/>
      <c r="AJ32" s="788"/>
      <c r="AK32" s="778"/>
      <c r="AL32" s="788"/>
      <c r="AM32" s="778"/>
      <c r="AN32" s="788"/>
      <c r="AO32" s="950"/>
      <c r="AP32" s="939"/>
      <c r="AQ32" s="27" t="s">
        <v>725</v>
      </c>
      <c r="AR32" s="133" t="s">
        <v>1996</v>
      </c>
      <c r="AS32" s="748" t="s">
        <v>1590</v>
      </c>
      <c r="AT32" s="40">
        <v>3</v>
      </c>
      <c r="AU32" s="60">
        <v>4</v>
      </c>
      <c r="AV32" s="60">
        <v>1</v>
      </c>
      <c r="AW32" s="413">
        <f t="shared" si="13"/>
        <v>0.25</v>
      </c>
      <c r="AX32" s="60">
        <v>1</v>
      </c>
      <c r="AY32" s="413">
        <f t="shared" si="14"/>
        <v>0.25</v>
      </c>
      <c r="AZ32" s="60">
        <v>1</v>
      </c>
      <c r="BA32" s="415">
        <f t="shared" si="15"/>
        <v>0.25</v>
      </c>
      <c r="BB32" s="47">
        <v>1</v>
      </c>
      <c r="BC32" s="415">
        <f t="shared" si="16"/>
        <v>0.25</v>
      </c>
      <c r="BD32" s="54">
        <v>1</v>
      </c>
      <c r="BE32" s="60">
        <v>1</v>
      </c>
      <c r="BF32" s="60">
        <v>1</v>
      </c>
      <c r="BG32" s="49">
        <v>0</v>
      </c>
      <c r="BH32" s="333">
        <f t="shared" si="2"/>
        <v>1</v>
      </c>
      <c r="BI32" s="453">
        <f t="shared" si="3"/>
        <v>1</v>
      </c>
      <c r="BJ32" s="334">
        <f t="shared" si="4"/>
        <v>1</v>
      </c>
      <c r="BK32" s="453">
        <f t="shared" si="5"/>
        <v>1</v>
      </c>
      <c r="BL32" s="334">
        <f t="shared" si="6"/>
        <v>1</v>
      </c>
      <c r="BM32" s="453">
        <f t="shared" si="7"/>
        <v>1</v>
      </c>
      <c r="BN32" s="334">
        <f t="shared" si="8"/>
        <v>0</v>
      </c>
      <c r="BO32" s="453">
        <f t="shared" si="9"/>
        <v>0</v>
      </c>
      <c r="BP32" s="647">
        <f t="shared" si="10"/>
        <v>0.75</v>
      </c>
      <c r="BQ32" s="652">
        <f t="shared" si="11"/>
        <v>0.75</v>
      </c>
      <c r="BR32" s="642">
        <f t="shared" si="12"/>
        <v>0.75</v>
      </c>
      <c r="BS32" s="55">
        <v>4453000</v>
      </c>
      <c r="BT32" s="60">
        <v>269838</v>
      </c>
      <c r="BU32" s="60">
        <v>0</v>
      </c>
      <c r="BV32" s="125">
        <f t="shared" si="17"/>
        <v>6.0596900965641139E-2</v>
      </c>
      <c r="BW32" s="378" t="str">
        <f t="shared" si="18"/>
        <v xml:space="preserve"> -</v>
      </c>
      <c r="BX32" s="54">
        <v>10999261</v>
      </c>
      <c r="BY32" s="60">
        <v>7037711</v>
      </c>
      <c r="BZ32" s="60">
        <v>684901</v>
      </c>
      <c r="CA32" s="125">
        <f t="shared" si="19"/>
        <v>0.63983489436244856</v>
      </c>
      <c r="CB32" s="378">
        <f t="shared" si="20"/>
        <v>9.7318716270105438E-2</v>
      </c>
      <c r="CC32" s="54">
        <v>7218284</v>
      </c>
      <c r="CD32" s="60">
        <v>2663789</v>
      </c>
      <c r="CE32" s="60">
        <v>0</v>
      </c>
      <c r="CF32" s="125">
        <f t="shared" si="21"/>
        <v>0.36903355423532797</v>
      </c>
      <c r="CG32" s="378" t="str">
        <f t="shared" si="22"/>
        <v xml:space="preserve"> -</v>
      </c>
      <c r="CH32" s="55">
        <v>5115007</v>
      </c>
      <c r="CI32" s="60">
        <v>0</v>
      </c>
      <c r="CJ32" s="60">
        <v>0</v>
      </c>
      <c r="CK32" s="125">
        <f t="shared" si="23"/>
        <v>0</v>
      </c>
      <c r="CL32" s="378" t="str">
        <f t="shared" si="24"/>
        <v xml:space="preserve"> -</v>
      </c>
      <c r="CM32" s="326">
        <f t="shared" si="25"/>
        <v>27785552</v>
      </c>
      <c r="CN32" s="322">
        <f t="shared" si="26"/>
        <v>9971338</v>
      </c>
      <c r="CO32" s="322">
        <f t="shared" si="27"/>
        <v>684901</v>
      </c>
      <c r="CP32" s="504">
        <f t="shared" si="28"/>
        <v>0.35886773097039787</v>
      </c>
      <c r="CQ32" s="378">
        <f t="shared" si="29"/>
        <v>6.8686970595119731E-2</v>
      </c>
      <c r="CR32" s="591" t="s">
        <v>1381</v>
      </c>
      <c r="CS32" s="99" t="s">
        <v>1577</v>
      </c>
      <c r="CT32" s="102" t="s">
        <v>155</v>
      </c>
    </row>
    <row r="33" spans="2:98" ht="30" customHeight="1">
      <c r="B33" s="994"/>
      <c r="C33" s="991"/>
      <c r="D33" s="994"/>
      <c r="E33" s="990"/>
      <c r="F33" s="1154"/>
      <c r="G33" s="840"/>
      <c r="H33" s="840"/>
      <c r="I33" s="825"/>
      <c r="J33" s="840"/>
      <c r="K33" s="825"/>
      <c r="L33" s="840"/>
      <c r="M33" s="840"/>
      <c r="N33" s="825"/>
      <c r="O33" s="840"/>
      <c r="P33" s="840"/>
      <c r="Q33" s="825"/>
      <c r="R33" s="840"/>
      <c r="S33" s="840"/>
      <c r="T33" s="825"/>
      <c r="U33" s="971"/>
      <c r="V33" s="1135"/>
      <c r="W33" s="888"/>
      <c r="X33" s="889"/>
      <c r="Y33" s="888"/>
      <c r="Z33" s="889"/>
      <c r="AA33" s="888"/>
      <c r="AB33" s="886"/>
      <c r="AC33" s="1101"/>
      <c r="AD33" s="1081"/>
      <c r="AE33" s="778"/>
      <c r="AF33" s="788"/>
      <c r="AG33" s="778"/>
      <c r="AH33" s="788"/>
      <c r="AI33" s="778"/>
      <c r="AJ33" s="788"/>
      <c r="AK33" s="778"/>
      <c r="AL33" s="788"/>
      <c r="AM33" s="778"/>
      <c r="AN33" s="788"/>
      <c r="AO33" s="950"/>
      <c r="AP33" s="939"/>
      <c r="AQ33" s="27" t="s">
        <v>726</v>
      </c>
      <c r="AR33" s="133">
        <v>22121</v>
      </c>
      <c r="AS33" s="748" t="s">
        <v>1591</v>
      </c>
      <c r="AT33" s="40">
        <v>0</v>
      </c>
      <c r="AU33" s="60">
        <v>72</v>
      </c>
      <c r="AV33" s="60">
        <v>0</v>
      </c>
      <c r="AW33" s="413">
        <f t="shared" si="13"/>
        <v>0</v>
      </c>
      <c r="AX33" s="60">
        <v>24</v>
      </c>
      <c r="AY33" s="413">
        <f t="shared" si="14"/>
        <v>0.33333333333333331</v>
      </c>
      <c r="AZ33" s="60">
        <v>24</v>
      </c>
      <c r="BA33" s="415">
        <f t="shared" si="15"/>
        <v>0.33333333333333331</v>
      </c>
      <c r="BB33" s="47">
        <v>24</v>
      </c>
      <c r="BC33" s="415">
        <f t="shared" si="16"/>
        <v>0.33333333333333331</v>
      </c>
      <c r="BD33" s="54">
        <v>0</v>
      </c>
      <c r="BE33" s="60">
        <v>2</v>
      </c>
      <c r="BF33" s="60">
        <v>78</v>
      </c>
      <c r="BG33" s="49">
        <v>0</v>
      </c>
      <c r="BH33" s="333" t="str">
        <f t="shared" si="2"/>
        <v xml:space="preserve"> -</v>
      </c>
      <c r="BI33" s="453" t="str">
        <f t="shared" si="3"/>
        <v xml:space="preserve"> -</v>
      </c>
      <c r="BJ33" s="334">
        <f t="shared" si="4"/>
        <v>8.3333333333333329E-2</v>
      </c>
      <c r="BK33" s="453">
        <f t="shared" si="5"/>
        <v>8.3333333333333329E-2</v>
      </c>
      <c r="BL33" s="334">
        <f t="shared" si="6"/>
        <v>3.25</v>
      </c>
      <c r="BM33" s="453">
        <f t="shared" si="7"/>
        <v>1</v>
      </c>
      <c r="BN33" s="334">
        <f t="shared" si="8"/>
        <v>0</v>
      </c>
      <c r="BO33" s="453">
        <f t="shared" si="9"/>
        <v>0</v>
      </c>
      <c r="BP33" s="647">
        <f t="shared" si="10"/>
        <v>1.1111111111111112</v>
      </c>
      <c r="BQ33" s="652">
        <f t="shared" si="11"/>
        <v>1</v>
      </c>
      <c r="BR33" s="642">
        <f t="shared" si="12"/>
        <v>1</v>
      </c>
      <c r="BS33" s="55">
        <v>100000</v>
      </c>
      <c r="BT33" s="60">
        <v>0</v>
      </c>
      <c r="BU33" s="60">
        <v>0</v>
      </c>
      <c r="BV33" s="125">
        <f t="shared" si="17"/>
        <v>0</v>
      </c>
      <c r="BW33" s="378" t="str">
        <f t="shared" si="18"/>
        <v xml:space="preserve"> -</v>
      </c>
      <c r="BX33" s="54">
        <v>105000</v>
      </c>
      <c r="BY33" s="60">
        <v>86763</v>
      </c>
      <c r="BZ33" s="60">
        <v>0</v>
      </c>
      <c r="CA33" s="125">
        <f t="shared" si="19"/>
        <v>0.82631428571428567</v>
      </c>
      <c r="CB33" s="378" t="str">
        <f t="shared" si="20"/>
        <v xml:space="preserve"> -</v>
      </c>
      <c r="CC33" s="54">
        <v>100000</v>
      </c>
      <c r="CD33" s="60">
        <v>13440</v>
      </c>
      <c r="CE33" s="60">
        <v>0</v>
      </c>
      <c r="CF33" s="125">
        <f t="shared" si="21"/>
        <v>0.13439999999999999</v>
      </c>
      <c r="CG33" s="378" t="str">
        <f t="shared" si="22"/>
        <v xml:space="preserve"> -</v>
      </c>
      <c r="CH33" s="55">
        <v>115000</v>
      </c>
      <c r="CI33" s="60">
        <v>0</v>
      </c>
      <c r="CJ33" s="60">
        <v>0</v>
      </c>
      <c r="CK33" s="125">
        <f t="shared" si="23"/>
        <v>0</v>
      </c>
      <c r="CL33" s="378" t="str">
        <f t="shared" si="24"/>
        <v xml:space="preserve"> -</v>
      </c>
      <c r="CM33" s="326">
        <f t="shared" si="25"/>
        <v>420000</v>
      </c>
      <c r="CN33" s="322">
        <f t="shared" si="26"/>
        <v>100203</v>
      </c>
      <c r="CO33" s="322">
        <f t="shared" si="27"/>
        <v>0</v>
      </c>
      <c r="CP33" s="504">
        <f t="shared" si="28"/>
        <v>0.23857857142857142</v>
      </c>
      <c r="CQ33" s="378" t="str">
        <f t="shared" si="29"/>
        <v xml:space="preserve"> -</v>
      </c>
      <c r="CR33" s="591" t="s">
        <v>1381</v>
      </c>
      <c r="CS33" s="99" t="s">
        <v>1577</v>
      </c>
      <c r="CT33" s="102" t="s">
        <v>155</v>
      </c>
    </row>
    <row r="34" spans="2:98" ht="30" customHeight="1" thickBot="1">
      <c r="B34" s="994"/>
      <c r="C34" s="991"/>
      <c r="D34" s="994"/>
      <c r="E34" s="990"/>
      <c r="F34" s="1154"/>
      <c r="G34" s="840"/>
      <c r="H34" s="840"/>
      <c r="I34" s="825"/>
      <c r="J34" s="840"/>
      <c r="K34" s="825"/>
      <c r="L34" s="840"/>
      <c r="M34" s="840"/>
      <c r="N34" s="825"/>
      <c r="O34" s="840"/>
      <c r="P34" s="840"/>
      <c r="Q34" s="825"/>
      <c r="R34" s="840"/>
      <c r="S34" s="840"/>
      <c r="T34" s="825"/>
      <c r="U34" s="971"/>
      <c r="V34" s="1135"/>
      <c r="W34" s="888"/>
      <c r="X34" s="889"/>
      <c r="Y34" s="888"/>
      <c r="Z34" s="889"/>
      <c r="AA34" s="888"/>
      <c r="AB34" s="886"/>
      <c r="AC34" s="1101"/>
      <c r="AD34" s="1081"/>
      <c r="AE34" s="778"/>
      <c r="AF34" s="788"/>
      <c r="AG34" s="778"/>
      <c r="AH34" s="788"/>
      <c r="AI34" s="778"/>
      <c r="AJ34" s="788"/>
      <c r="AK34" s="778"/>
      <c r="AL34" s="788"/>
      <c r="AM34" s="778"/>
      <c r="AN34" s="788"/>
      <c r="AO34" s="951"/>
      <c r="AP34" s="940"/>
      <c r="AQ34" s="250" t="s">
        <v>727</v>
      </c>
      <c r="AR34" s="241">
        <v>0</v>
      </c>
      <c r="AS34" s="753" t="s">
        <v>1592</v>
      </c>
      <c r="AT34" s="77">
        <v>1</v>
      </c>
      <c r="AU34" s="115">
        <v>1</v>
      </c>
      <c r="AV34" s="115">
        <v>1</v>
      </c>
      <c r="AW34" s="416">
        <v>0.25</v>
      </c>
      <c r="AX34" s="115">
        <v>1</v>
      </c>
      <c r="AY34" s="416">
        <v>0.25</v>
      </c>
      <c r="AZ34" s="115">
        <v>1</v>
      </c>
      <c r="BA34" s="417">
        <v>0.25</v>
      </c>
      <c r="BB34" s="147">
        <v>1</v>
      </c>
      <c r="BC34" s="417">
        <v>0.25</v>
      </c>
      <c r="BD34" s="315">
        <v>0.4</v>
      </c>
      <c r="BE34" s="109">
        <v>0.01</v>
      </c>
      <c r="BF34" s="109">
        <v>0.8</v>
      </c>
      <c r="BG34" s="73">
        <v>0</v>
      </c>
      <c r="BH34" s="455">
        <f t="shared" si="2"/>
        <v>0.4</v>
      </c>
      <c r="BI34" s="456">
        <f t="shared" si="3"/>
        <v>0.4</v>
      </c>
      <c r="BJ34" s="365">
        <f t="shared" si="4"/>
        <v>0.01</v>
      </c>
      <c r="BK34" s="456">
        <f t="shared" si="5"/>
        <v>0.01</v>
      </c>
      <c r="BL34" s="365">
        <f t="shared" si="6"/>
        <v>0.8</v>
      </c>
      <c r="BM34" s="456">
        <f t="shared" si="7"/>
        <v>0.8</v>
      </c>
      <c r="BN34" s="365">
        <f t="shared" si="8"/>
        <v>0</v>
      </c>
      <c r="BO34" s="456">
        <f t="shared" si="9"/>
        <v>0</v>
      </c>
      <c r="BP34" s="650">
        <f t="shared" ref="BP34" si="34">+AVERAGE(BD34:BG34)/AU34</f>
        <v>0.30249999999999999</v>
      </c>
      <c r="BQ34" s="655">
        <f t="shared" si="11"/>
        <v>0.30249999999999999</v>
      </c>
      <c r="BR34" s="645">
        <f t="shared" si="12"/>
        <v>0.30249999999999999</v>
      </c>
      <c r="BS34" s="57">
        <v>28800</v>
      </c>
      <c r="BT34" s="105">
        <v>6960</v>
      </c>
      <c r="BU34" s="105">
        <v>0</v>
      </c>
      <c r="BV34" s="147">
        <f t="shared" si="17"/>
        <v>0.24166666666666667</v>
      </c>
      <c r="BW34" s="381" t="str">
        <f t="shared" si="18"/>
        <v xml:space="preserve"> -</v>
      </c>
      <c r="BX34" s="56">
        <v>39600</v>
      </c>
      <c r="BY34" s="105">
        <v>12600</v>
      </c>
      <c r="BZ34" s="105">
        <v>0</v>
      </c>
      <c r="CA34" s="147">
        <f t="shared" si="19"/>
        <v>0.31818181818181818</v>
      </c>
      <c r="CB34" s="381" t="str">
        <f t="shared" si="20"/>
        <v xml:space="preserve"> -</v>
      </c>
      <c r="CC34" s="56">
        <v>313068</v>
      </c>
      <c r="CD34" s="105">
        <v>38933</v>
      </c>
      <c r="CE34" s="105">
        <v>0</v>
      </c>
      <c r="CF34" s="147">
        <f t="shared" si="21"/>
        <v>0.12435956405637114</v>
      </c>
      <c r="CG34" s="381" t="str">
        <f t="shared" si="22"/>
        <v xml:space="preserve"> -</v>
      </c>
      <c r="CH34" s="57">
        <v>106128</v>
      </c>
      <c r="CI34" s="105">
        <v>0</v>
      </c>
      <c r="CJ34" s="105">
        <v>0</v>
      </c>
      <c r="CK34" s="147">
        <f t="shared" si="23"/>
        <v>0</v>
      </c>
      <c r="CL34" s="381" t="str">
        <f t="shared" si="24"/>
        <v xml:space="preserve"> -</v>
      </c>
      <c r="CM34" s="355">
        <f t="shared" si="25"/>
        <v>487596</v>
      </c>
      <c r="CN34" s="323">
        <f t="shared" si="26"/>
        <v>58493</v>
      </c>
      <c r="CO34" s="323">
        <f t="shared" si="27"/>
        <v>0</v>
      </c>
      <c r="CP34" s="507">
        <f t="shared" si="28"/>
        <v>0.11996201773599455</v>
      </c>
      <c r="CQ34" s="381" t="str">
        <f t="shared" si="29"/>
        <v xml:space="preserve"> -</v>
      </c>
      <c r="CR34" s="593" t="s">
        <v>1381</v>
      </c>
      <c r="CS34" s="213" t="s">
        <v>1256</v>
      </c>
      <c r="CT34" s="103" t="s">
        <v>1975</v>
      </c>
    </row>
    <row r="35" spans="2:98" ht="30" customHeight="1">
      <c r="B35" s="994"/>
      <c r="C35" s="991"/>
      <c r="D35" s="994"/>
      <c r="E35" s="990"/>
      <c r="F35" s="1154"/>
      <c r="G35" s="840"/>
      <c r="H35" s="840"/>
      <c r="I35" s="825"/>
      <c r="J35" s="840"/>
      <c r="K35" s="825"/>
      <c r="L35" s="840"/>
      <c r="M35" s="840"/>
      <c r="N35" s="825"/>
      <c r="O35" s="840"/>
      <c r="P35" s="840"/>
      <c r="Q35" s="825"/>
      <c r="R35" s="840"/>
      <c r="S35" s="840"/>
      <c r="T35" s="825"/>
      <c r="U35" s="971"/>
      <c r="V35" s="1135"/>
      <c r="W35" s="888"/>
      <c r="X35" s="889"/>
      <c r="Y35" s="888"/>
      <c r="Z35" s="889"/>
      <c r="AA35" s="888"/>
      <c r="AB35" s="886"/>
      <c r="AC35" s="1101"/>
      <c r="AD35" s="1081"/>
      <c r="AE35" s="778"/>
      <c r="AF35" s="788"/>
      <c r="AG35" s="778"/>
      <c r="AH35" s="788"/>
      <c r="AI35" s="778"/>
      <c r="AJ35" s="788"/>
      <c r="AK35" s="778"/>
      <c r="AL35" s="788"/>
      <c r="AM35" s="778"/>
      <c r="AN35" s="788"/>
      <c r="AO35" s="952">
        <f>+RESUMEN!J72</f>
        <v>0.70000000000000007</v>
      </c>
      <c r="AP35" s="941" t="s">
        <v>733</v>
      </c>
      <c r="AQ35" s="26" t="s">
        <v>728</v>
      </c>
      <c r="AR35" s="138" t="s">
        <v>1217</v>
      </c>
      <c r="AS35" s="754" t="s">
        <v>1593</v>
      </c>
      <c r="AT35" s="39">
        <v>7</v>
      </c>
      <c r="AU35" s="90">
        <v>4</v>
      </c>
      <c r="AV35" s="90">
        <v>1</v>
      </c>
      <c r="AW35" s="412">
        <f t="shared" si="13"/>
        <v>0.25</v>
      </c>
      <c r="AX35" s="90">
        <v>1</v>
      </c>
      <c r="AY35" s="412">
        <f t="shared" si="14"/>
        <v>0.25</v>
      </c>
      <c r="AZ35" s="90">
        <v>1</v>
      </c>
      <c r="BA35" s="414">
        <f t="shared" si="15"/>
        <v>0.25</v>
      </c>
      <c r="BB35" s="46">
        <v>1</v>
      </c>
      <c r="BC35" s="421">
        <f t="shared" si="16"/>
        <v>0.25</v>
      </c>
      <c r="BD35" s="52">
        <v>1</v>
      </c>
      <c r="BE35" s="90">
        <v>1</v>
      </c>
      <c r="BF35" s="90">
        <v>1</v>
      </c>
      <c r="BG35" s="69">
        <v>0</v>
      </c>
      <c r="BH35" s="329">
        <f t="shared" si="2"/>
        <v>1</v>
      </c>
      <c r="BI35" s="452">
        <f t="shared" si="3"/>
        <v>1</v>
      </c>
      <c r="BJ35" s="330">
        <f t="shared" si="4"/>
        <v>1</v>
      </c>
      <c r="BK35" s="452">
        <f t="shared" si="5"/>
        <v>1</v>
      </c>
      <c r="BL35" s="330">
        <f t="shared" si="6"/>
        <v>1</v>
      </c>
      <c r="BM35" s="452">
        <f t="shared" si="7"/>
        <v>1</v>
      </c>
      <c r="BN35" s="330">
        <f t="shared" si="8"/>
        <v>0</v>
      </c>
      <c r="BO35" s="452">
        <f t="shared" si="9"/>
        <v>0</v>
      </c>
      <c r="BP35" s="646">
        <f t="shared" si="10"/>
        <v>0.75</v>
      </c>
      <c r="BQ35" s="651">
        <f t="shared" si="11"/>
        <v>0.75</v>
      </c>
      <c r="BR35" s="641">
        <f t="shared" si="12"/>
        <v>0.75</v>
      </c>
      <c r="BS35" s="52">
        <v>0</v>
      </c>
      <c r="BT35" s="90">
        <v>0</v>
      </c>
      <c r="BU35" s="90">
        <v>0</v>
      </c>
      <c r="BV35" s="146" t="str">
        <f t="shared" si="17"/>
        <v xml:space="preserve"> -</v>
      </c>
      <c r="BW35" s="384" t="str">
        <f t="shared" si="18"/>
        <v xml:space="preserve"> -</v>
      </c>
      <c r="BX35" s="52">
        <v>0</v>
      </c>
      <c r="BY35" s="90">
        <v>0</v>
      </c>
      <c r="BZ35" s="90">
        <v>0</v>
      </c>
      <c r="CA35" s="146" t="str">
        <f t="shared" si="19"/>
        <v xml:space="preserve"> -</v>
      </c>
      <c r="CB35" s="384" t="str">
        <f t="shared" si="20"/>
        <v xml:space="preserve"> -</v>
      </c>
      <c r="CC35" s="52">
        <v>0</v>
      </c>
      <c r="CD35" s="90">
        <v>0</v>
      </c>
      <c r="CE35" s="90">
        <v>0</v>
      </c>
      <c r="CF35" s="146" t="str">
        <f t="shared" si="21"/>
        <v xml:space="preserve"> -</v>
      </c>
      <c r="CG35" s="384" t="str">
        <f t="shared" si="22"/>
        <v xml:space="preserve"> -</v>
      </c>
      <c r="CH35" s="53">
        <v>0</v>
      </c>
      <c r="CI35" s="90">
        <v>0</v>
      </c>
      <c r="CJ35" s="90">
        <v>0</v>
      </c>
      <c r="CK35" s="146" t="str">
        <f t="shared" si="23"/>
        <v xml:space="preserve"> -</v>
      </c>
      <c r="CL35" s="384" t="str">
        <f t="shared" si="24"/>
        <v xml:space="preserve"> -</v>
      </c>
      <c r="CM35" s="324">
        <f t="shared" si="25"/>
        <v>0</v>
      </c>
      <c r="CN35" s="325">
        <f t="shared" si="26"/>
        <v>0</v>
      </c>
      <c r="CO35" s="325">
        <f t="shared" si="27"/>
        <v>0</v>
      </c>
      <c r="CP35" s="503" t="str">
        <f t="shared" si="28"/>
        <v xml:space="preserve"> -</v>
      </c>
      <c r="CQ35" s="384" t="str">
        <f t="shared" si="29"/>
        <v xml:space="preserve"> -</v>
      </c>
      <c r="CR35" s="594" t="s">
        <v>1381</v>
      </c>
      <c r="CS35" s="108" t="s">
        <v>1577</v>
      </c>
      <c r="CT35" s="75" t="s">
        <v>1964</v>
      </c>
    </row>
    <row r="36" spans="2:98" ht="30" customHeight="1">
      <c r="B36" s="994"/>
      <c r="C36" s="991"/>
      <c r="D36" s="994"/>
      <c r="E36" s="990"/>
      <c r="F36" s="1154"/>
      <c r="G36" s="840"/>
      <c r="H36" s="840"/>
      <c r="I36" s="825"/>
      <c r="J36" s="840"/>
      <c r="K36" s="825"/>
      <c r="L36" s="840"/>
      <c r="M36" s="840"/>
      <c r="N36" s="825"/>
      <c r="O36" s="840"/>
      <c r="P36" s="840"/>
      <c r="Q36" s="825"/>
      <c r="R36" s="840"/>
      <c r="S36" s="840"/>
      <c r="T36" s="825"/>
      <c r="U36" s="971"/>
      <c r="V36" s="1135"/>
      <c r="W36" s="888"/>
      <c r="X36" s="889"/>
      <c r="Y36" s="888"/>
      <c r="Z36" s="889"/>
      <c r="AA36" s="888"/>
      <c r="AB36" s="886"/>
      <c r="AC36" s="1101"/>
      <c r="AD36" s="1081"/>
      <c r="AE36" s="778"/>
      <c r="AF36" s="788"/>
      <c r="AG36" s="778"/>
      <c r="AH36" s="788"/>
      <c r="AI36" s="778"/>
      <c r="AJ36" s="788"/>
      <c r="AK36" s="778"/>
      <c r="AL36" s="788"/>
      <c r="AM36" s="778"/>
      <c r="AN36" s="788"/>
      <c r="AO36" s="950"/>
      <c r="AP36" s="939"/>
      <c r="AQ36" s="300" t="s">
        <v>729</v>
      </c>
      <c r="AR36" s="301">
        <v>2210679</v>
      </c>
      <c r="AS36" s="748" t="s">
        <v>1594</v>
      </c>
      <c r="AT36" s="43">
        <v>1</v>
      </c>
      <c r="AU36" s="85">
        <v>1</v>
      </c>
      <c r="AV36" s="85">
        <v>1</v>
      </c>
      <c r="AW36" s="413">
        <v>0.25</v>
      </c>
      <c r="AX36" s="85">
        <v>1</v>
      </c>
      <c r="AY36" s="413">
        <v>0.25</v>
      </c>
      <c r="AZ36" s="85">
        <v>1</v>
      </c>
      <c r="BA36" s="415">
        <v>0.25</v>
      </c>
      <c r="BB36" s="125">
        <v>1</v>
      </c>
      <c r="BC36" s="422">
        <v>0.25</v>
      </c>
      <c r="BD36" s="318">
        <v>1</v>
      </c>
      <c r="BE36" s="85">
        <v>1</v>
      </c>
      <c r="BF36" s="85">
        <v>1</v>
      </c>
      <c r="BG36" s="71">
        <v>0</v>
      </c>
      <c r="BH36" s="333">
        <f t="shared" si="2"/>
        <v>1</v>
      </c>
      <c r="BI36" s="453">
        <f t="shared" si="3"/>
        <v>1</v>
      </c>
      <c r="BJ36" s="334">
        <f t="shared" si="4"/>
        <v>1</v>
      </c>
      <c r="BK36" s="453">
        <f t="shared" si="5"/>
        <v>1</v>
      </c>
      <c r="BL36" s="334">
        <f t="shared" si="6"/>
        <v>1</v>
      </c>
      <c r="BM36" s="453">
        <f t="shared" si="7"/>
        <v>1</v>
      </c>
      <c r="BN36" s="334">
        <f t="shared" si="8"/>
        <v>0</v>
      </c>
      <c r="BO36" s="453">
        <f t="shared" si="9"/>
        <v>0</v>
      </c>
      <c r="BP36" s="647">
        <f t="shared" ref="BP36" si="35">+AVERAGE(BD36:BG36)/AU36</f>
        <v>0.75</v>
      </c>
      <c r="BQ36" s="652">
        <f t="shared" si="11"/>
        <v>0.75</v>
      </c>
      <c r="BR36" s="642">
        <f t="shared" si="12"/>
        <v>0.75</v>
      </c>
      <c r="BS36" s="54">
        <v>155300</v>
      </c>
      <c r="BT36" s="60">
        <v>23700</v>
      </c>
      <c r="BU36" s="60">
        <v>16520</v>
      </c>
      <c r="BV36" s="125">
        <f t="shared" si="17"/>
        <v>0.15260785576303929</v>
      </c>
      <c r="BW36" s="378">
        <f t="shared" si="18"/>
        <v>0.69704641350210972</v>
      </c>
      <c r="BX36" s="54">
        <v>1477921</v>
      </c>
      <c r="BY36" s="60">
        <v>1073277</v>
      </c>
      <c r="BZ36" s="60">
        <v>0</v>
      </c>
      <c r="CA36" s="125">
        <f t="shared" si="19"/>
        <v>0.72620728712833771</v>
      </c>
      <c r="CB36" s="378" t="str">
        <f t="shared" si="20"/>
        <v xml:space="preserve"> -</v>
      </c>
      <c r="CC36" s="54">
        <v>330000</v>
      </c>
      <c r="CD36" s="60">
        <v>0</v>
      </c>
      <c r="CE36" s="60">
        <v>0</v>
      </c>
      <c r="CF36" s="125">
        <f t="shared" si="21"/>
        <v>0</v>
      </c>
      <c r="CG36" s="378" t="str">
        <f t="shared" si="22"/>
        <v xml:space="preserve"> -</v>
      </c>
      <c r="CH36" s="55">
        <v>588841</v>
      </c>
      <c r="CI36" s="60">
        <v>0</v>
      </c>
      <c r="CJ36" s="60">
        <v>0</v>
      </c>
      <c r="CK36" s="125">
        <f t="shared" si="23"/>
        <v>0</v>
      </c>
      <c r="CL36" s="378" t="str">
        <f t="shared" si="24"/>
        <v xml:space="preserve"> -</v>
      </c>
      <c r="CM36" s="326">
        <f t="shared" si="25"/>
        <v>2552062</v>
      </c>
      <c r="CN36" s="322">
        <f t="shared" si="26"/>
        <v>1096977</v>
      </c>
      <c r="CO36" s="322">
        <f t="shared" si="27"/>
        <v>16520</v>
      </c>
      <c r="CP36" s="504">
        <f t="shared" si="28"/>
        <v>0.4298394788214393</v>
      </c>
      <c r="CQ36" s="378">
        <f t="shared" si="29"/>
        <v>1.5059568249835684E-2</v>
      </c>
      <c r="CR36" s="591" t="s">
        <v>1381</v>
      </c>
      <c r="CS36" s="99" t="s">
        <v>1577</v>
      </c>
      <c r="CT36" s="102" t="s">
        <v>1964</v>
      </c>
    </row>
    <row r="37" spans="2:98" ht="30" customHeight="1" thickBot="1">
      <c r="B37" s="994"/>
      <c r="C37" s="991"/>
      <c r="D37" s="995"/>
      <c r="E37" s="1156"/>
      <c r="F37" s="1155"/>
      <c r="G37" s="849"/>
      <c r="H37" s="849"/>
      <c r="I37" s="833"/>
      <c r="J37" s="849"/>
      <c r="K37" s="833"/>
      <c r="L37" s="849"/>
      <c r="M37" s="849"/>
      <c r="N37" s="833"/>
      <c r="O37" s="849"/>
      <c r="P37" s="849"/>
      <c r="Q37" s="833"/>
      <c r="R37" s="849"/>
      <c r="S37" s="849"/>
      <c r="T37" s="833"/>
      <c r="U37" s="1083"/>
      <c r="V37" s="1136"/>
      <c r="W37" s="890"/>
      <c r="X37" s="898"/>
      <c r="Y37" s="890"/>
      <c r="Z37" s="898"/>
      <c r="AA37" s="890"/>
      <c r="AB37" s="891"/>
      <c r="AC37" s="1127"/>
      <c r="AD37" s="1082"/>
      <c r="AE37" s="783"/>
      <c r="AF37" s="804"/>
      <c r="AG37" s="783"/>
      <c r="AH37" s="804"/>
      <c r="AI37" s="783"/>
      <c r="AJ37" s="804"/>
      <c r="AK37" s="783"/>
      <c r="AL37" s="804"/>
      <c r="AM37" s="783"/>
      <c r="AN37" s="804"/>
      <c r="AO37" s="953"/>
      <c r="AP37" s="942"/>
      <c r="AQ37" s="252" t="s">
        <v>730</v>
      </c>
      <c r="AR37" s="253" t="s">
        <v>1997</v>
      </c>
      <c r="AS37" s="750" t="s">
        <v>1595</v>
      </c>
      <c r="AT37" s="45">
        <v>1</v>
      </c>
      <c r="AU37" s="92">
        <v>1</v>
      </c>
      <c r="AV37" s="92">
        <v>0</v>
      </c>
      <c r="AW37" s="423">
        <v>0</v>
      </c>
      <c r="AX37" s="92">
        <v>1</v>
      </c>
      <c r="AY37" s="423">
        <v>0.33</v>
      </c>
      <c r="AZ37" s="92">
        <v>1</v>
      </c>
      <c r="BA37" s="424">
        <v>0.33</v>
      </c>
      <c r="BB37" s="51">
        <v>1</v>
      </c>
      <c r="BC37" s="425">
        <v>0.34</v>
      </c>
      <c r="BD37" s="62">
        <v>0</v>
      </c>
      <c r="BE37" s="92">
        <v>0.8</v>
      </c>
      <c r="BF37" s="92">
        <v>1</v>
      </c>
      <c r="BG37" s="70">
        <v>0</v>
      </c>
      <c r="BH37" s="331" t="str">
        <f t="shared" si="2"/>
        <v xml:space="preserve"> -</v>
      </c>
      <c r="BI37" s="457" t="str">
        <f t="shared" si="3"/>
        <v xml:space="preserve"> -</v>
      </c>
      <c r="BJ37" s="332">
        <f t="shared" si="4"/>
        <v>0.8</v>
      </c>
      <c r="BK37" s="457">
        <f t="shared" si="5"/>
        <v>0.8</v>
      </c>
      <c r="BL37" s="332">
        <f t="shared" si="6"/>
        <v>1</v>
      </c>
      <c r="BM37" s="457">
        <f t="shared" si="7"/>
        <v>1</v>
      </c>
      <c r="BN37" s="332">
        <f t="shared" si="8"/>
        <v>0</v>
      </c>
      <c r="BO37" s="457">
        <f t="shared" si="9"/>
        <v>0</v>
      </c>
      <c r="BP37" s="648">
        <f>+AVERAGE(BE37:BG37)/AU37</f>
        <v>0.6</v>
      </c>
      <c r="BQ37" s="653">
        <f t="shared" si="11"/>
        <v>0.6</v>
      </c>
      <c r="BR37" s="643">
        <f t="shared" si="12"/>
        <v>0.6</v>
      </c>
      <c r="BS37" s="62">
        <v>0</v>
      </c>
      <c r="BT37" s="92">
        <v>0</v>
      </c>
      <c r="BU37" s="92">
        <v>0</v>
      </c>
      <c r="BV37" s="148" t="str">
        <f t="shared" si="17"/>
        <v xml:space="preserve"> -</v>
      </c>
      <c r="BW37" s="385" t="str">
        <f t="shared" si="18"/>
        <v xml:space="preserve"> -</v>
      </c>
      <c r="BX37" s="62">
        <v>0</v>
      </c>
      <c r="BY37" s="92">
        <v>0</v>
      </c>
      <c r="BZ37" s="92">
        <v>0</v>
      </c>
      <c r="CA37" s="148" t="str">
        <f t="shared" si="19"/>
        <v xml:space="preserve"> -</v>
      </c>
      <c r="CB37" s="385" t="str">
        <f t="shared" si="20"/>
        <v xml:space="preserve"> -</v>
      </c>
      <c r="CC37" s="62">
        <v>797239</v>
      </c>
      <c r="CD37" s="92">
        <v>27200</v>
      </c>
      <c r="CE37" s="92">
        <v>0</v>
      </c>
      <c r="CF37" s="148">
        <f t="shared" si="21"/>
        <v>3.4117748880824944E-2</v>
      </c>
      <c r="CG37" s="385" t="str">
        <f t="shared" si="22"/>
        <v xml:space="preserve"> -</v>
      </c>
      <c r="CH37" s="63">
        <v>150000</v>
      </c>
      <c r="CI37" s="92">
        <v>0</v>
      </c>
      <c r="CJ37" s="92">
        <v>0</v>
      </c>
      <c r="CK37" s="148">
        <f t="shared" si="23"/>
        <v>0</v>
      </c>
      <c r="CL37" s="385" t="str">
        <f t="shared" si="24"/>
        <v xml:space="preserve"> -</v>
      </c>
      <c r="CM37" s="327">
        <f t="shared" si="25"/>
        <v>947239</v>
      </c>
      <c r="CN37" s="328">
        <f t="shared" si="26"/>
        <v>27200</v>
      </c>
      <c r="CO37" s="328">
        <f t="shared" si="27"/>
        <v>0</v>
      </c>
      <c r="CP37" s="505">
        <f t="shared" si="28"/>
        <v>2.8715033903798301E-2</v>
      </c>
      <c r="CQ37" s="385" t="str">
        <f t="shared" si="29"/>
        <v xml:space="preserve"> -</v>
      </c>
      <c r="CR37" s="593" t="s">
        <v>1381</v>
      </c>
      <c r="CS37" s="100" t="s">
        <v>1577</v>
      </c>
      <c r="CT37" s="103" t="s">
        <v>1964</v>
      </c>
    </row>
    <row r="38" spans="2:98" ht="15" customHeight="1" thickBot="1">
      <c r="B38" s="994"/>
      <c r="C38" s="991"/>
      <c r="D38" s="181"/>
      <c r="E38" s="14"/>
      <c r="F38" s="15"/>
      <c r="G38" s="13"/>
      <c r="H38" s="13"/>
      <c r="I38" s="620"/>
      <c r="J38" s="13"/>
      <c r="K38" s="620"/>
      <c r="L38" s="13"/>
      <c r="M38" s="13"/>
      <c r="N38" s="620"/>
      <c r="O38" s="13"/>
      <c r="P38" s="13"/>
      <c r="Q38" s="620"/>
      <c r="R38" s="13"/>
      <c r="S38" s="13"/>
      <c r="T38" s="620"/>
      <c r="U38" s="13"/>
      <c r="V38" s="13"/>
      <c r="W38" s="620"/>
      <c r="X38" s="13"/>
      <c r="Y38" s="620"/>
      <c r="Z38" s="13"/>
      <c r="AA38" s="620"/>
      <c r="AB38" s="13"/>
      <c r="AC38" s="620"/>
      <c r="AD38" s="719"/>
      <c r="AE38" s="720"/>
      <c r="AF38" s="719"/>
      <c r="AG38" s="720"/>
      <c r="AH38" s="719"/>
      <c r="AI38" s="720"/>
      <c r="AJ38" s="719"/>
      <c r="AK38" s="720"/>
      <c r="AL38" s="719"/>
      <c r="AM38" s="720"/>
      <c r="AN38" s="719"/>
      <c r="AO38" s="81"/>
      <c r="AP38" s="80"/>
      <c r="AQ38" s="82"/>
      <c r="AR38" s="80"/>
      <c r="AS38" s="82"/>
      <c r="AT38" s="81"/>
      <c r="AU38" s="358"/>
      <c r="AV38" s="358"/>
      <c r="AW38" s="358"/>
      <c r="AX38" s="358"/>
      <c r="AY38" s="358"/>
      <c r="AZ38" s="358"/>
      <c r="BA38" s="358"/>
      <c r="BB38" s="358"/>
      <c r="BC38" s="358">
        <f t="shared" ref="BC38" si="36">+AVERAGE(BC19:BC37)</f>
        <v>0.41947368421052628</v>
      </c>
      <c r="BD38" s="358"/>
      <c r="BE38" s="358"/>
      <c r="BF38" s="358"/>
      <c r="BG38" s="358"/>
      <c r="BH38" s="80"/>
      <c r="BI38" s="555">
        <f t="shared" ref="BI38:BO38" si="37">+AVERAGE(BI19:BI37)</f>
        <v>0.93333333333333335</v>
      </c>
      <c r="BJ38" s="555"/>
      <c r="BK38" s="555">
        <f t="shared" si="37"/>
        <v>0.61208333333333331</v>
      </c>
      <c r="BL38" s="555"/>
      <c r="BM38" s="555">
        <f t="shared" si="37"/>
        <v>0.68666666666666676</v>
      </c>
      <c r="BN38" s="555"/>
      <c r="BO38" s="555">
        <f t="shared" si="37"/>
        <v>0</v>
      </c>
      <c r="BP38" s="555"/>
      <c r="BQ38" s="555">
        <f>+AVERAGE(BQ19:BQ37)</f>
        <v>0.44881578947368422</v>
      </c>
      <c r="BR38" s="637"/>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4"/>
      <c r="CQ38" s="84"/>
      <c r="CR38" s="599"/>
      <c r="CS38" s="14"/>
      <c r="CT38" s="18"/>
    </row>
    <row r="39" spans="2:98" ht="30" customHeight="1">
      <c r="B39" s="994"/>
      <c r="C39" s="991"/>
      <c r="D39" s="993">
        <f>+RESUMEN!J73</f>
        <v>0.76936296296296292</v>
      </c>
      <c r="E39" s="989" t="s">
        <v>762</v>
      </c>
      <c r="F39" s="1162" t="s">
        <v>760</v>
      </c>
      <c r="G39" s="974">
        <v>0.09</v>
      </c>
      <c r="H39" s="974">
        <v>0.1</v>
      </c>
      <c r="I39" s="1146">
        <f>+H39-G39</f>
        <v>1.0000000000000009E-2</v>
      </c>
      <c r="J39" s="974">
        <v>0.09</v>
      </c>
      <c r="K39" s="1146">
        <f>+J39-G39</f>
        <v>0</v>
      </c>
      <c r="L39" s="974"/>
      <c r="M39" s="974">
        <v>0.09</v>
      </c>
      <c r="N39" s="1146">
        <f>+M39-J39</f>
        <v>0</v>
      </c>
      <c r="O39" s="974"/>
      <c r="P39" s="974">
        <v>0.1</v>
      </c>
      <c r="Q39" s="1146">
        <f>+P39-M39</f>
        <v>1.0000000000000009E-2</v>
      </c>
      <c r="R39" s="974"/>
      <c r="S39" s="974">
        <v>0.1</v>
      </c>
      <c r="T39" s="1146">
        <f>+S39-P39</f>
        <v>0</v>
      </c>
      <c r="U39" s="1147"/>
      <c r="V39" s="1131"/>
      <c r="W39" s="906">
        <f>+IF(V39=0,0,V39-G39)</f>
        <v>0</v>
      </c>
      <c r="X39" s="907"/>
      <c r="Y39" s="906">
        <f>+IF(X39=0,0,X39-V39)</f>
        <v>0</v>
      </c>
      <c r="Z39" s="907"/>
      <c r="AA39" s="906">
        <f>+IF(Z39=0,0,Z39-X39)</f>
        <v>0</v>
      </c>
      <c r="AB39" s="905"/>
      <c r="AC39" s="1137">
        <f>+IF(AB39=0,0,AB39-Z39)</f>
        <v>0</v>
      </c>
      <c r="AD39" s="1103" t="str">
        <f>+IF(K39=0," -",W39/K39)</f>
        <v xml:space="preserve"> -</v>
      </c>
      <c r="AE39" s="785" t="str">
        <f>+IF(K39=0," -",IF(AD39&gt;100%,100%,AD39))</f>
        <v xml:space="preserve"> -</v>
      </c>
      <c r="AF39" s="802" t="str">
        <f>+IF(N39=0," -",Y39/N39)</f>
        <v xml:space="preserve"> -</v>
      </c>
      <c r="AG39" s="785" t="str">
        <f>+IF(N39=0," -",IF(AF39&gt;100%,100%,AF39))</f>
        <v xml:space="preserve"> -</v>
      </c>
      <c r="AH39" s="802">
        <f>+IF(Q39=0," -",AA39/Q39)</f>
        <v>0</v>
      </c>
      <c r="AI39" s="785">
        <f>+IF(Q39=0," -",IF(AH39&gt;100%,100%,AH39))</f>
        <v>0</v>
      </c>
      <c r="AJ39" s="802" t="str">
        <f>+IF(T39=0," -",AC39/T39)</f>
        <v xml:space="preserve"> -</v>
      </c>
      <c r="AK39" s="785" t="str">
        <f>+IF(T39=0," -",IF(AJ39&gt;100%,100%,AJ39))</f>
        <v xml:space="preserve"> -</v>
      </c>
      <c r="AL39" s="802">
        <f>+SUM(AC39,AA39,Y39,W39)/I39</f>
        <v>0</v>
      </c>
      <c r="AM39" s="785">
        <f>+IF(AL39&gt;100%,100%,IF(AL39&lt;0%,0%,AL39))</f>
        <v>0</v>
      </c>
      <c r="AN39" s="802"/>
      <c r="AO39" s="952">
        <f>+RESUMEN!J74</f>
        <v>0.69975555555555558</v>
      </c>
      <c r="AP39" s="941" t="s">
        <v>757</v>
      </c>
      <c r="AQ39" s="237" t="s">
        <v>737</v>
      </c>
      <c r="AR39" s="275" t="s">
        <v>1998</v>
      </c>
      <c r="AS39" s="749" t="s">
        <v>1596</v>
      </c>
      <c r="AT39" s="39">
        <v>1</v>
      </c>
      <c r="AU39" s="90">
        <v>1</v>
      </c>
      <c r="AV39" s="90">
        <v>1</v>
      </c>
      <c r="AW39" s="412">
        <v>0.25</v>
      </c>
      <c r="AX39" s="90">
        <v>1</v>
      </c>
      <c r="AY39" s="412">
        <v>0.25</v>
      </c>
      <c r="AZ39" s="90">
        <v>1</v>
      </c>
      <c r="BA39" s="414">
        <v>0.25</v>
      </c>
      <c r="BB39" s="46">
        <v>1</v>
      </c>
      <c r="BC39" s="421">
        <v>0.25</v>
      </c>
      <c r="BD39" s="52">
        <v>1</v>
      </c>
      <c r="BE39" s="90">
        <v>1</v>
      </c>
      <c r="BF39" s="90">
        <v>1</v>
      </c>
      <c r="BG39" s="69">
        <v>0</v>
      </c>
      <c r="BH39" s="329">
        <f t="shared" si="2"/>
        <v>1</v>
      </c>
      <c r="BI39" s="452">
        <f t="shared" si="3"/>
        <v>1</v>
      </c>
      <c r="BJ39" s="330">
        <f t="shared" si="4"/>
        <v>1</v>
      </c>
      <c r="BK39" s="452">
        <f t="shared" si="5"/>
        <v>1</v>
      </c>
      <c r="BL39" s="330">
        <f t="shared" si="6"/>
        <v>1</v>
      </c>
      <c r="BM39" s="452">
        <f t="shared" si="7"/>
        <v>1</v>
      </c>
      <c r="BN39" s="330">
        <f t="shared" si="8"/>
        <v>0</v>
      </c>
      <c r="BO39" s="452">
        <f t="shared" si="9"/>
        <v>0</v>
      </c>
      <c r="BP39" s="646">
        <f t="shared" ref="BP39" si="38">+AVERAGE(BD39:BG39)/AU39</f>
        <v>0.75</v>
      </c>
      <c r="BQ39" s="651">
        <f t="shared" si="11"/>
        <v>0.75</v>
      </c>
      <c r="BR39" s="641">
        <f t="shared" si="12"/>
        <v>0.75</v>
      </c>
      <c r="BS39" s="397">
        <v>630471</v>
      </c>
      <c r="BT39" s="268">
        <v>26403</v>
      </c>
      <c r="BU39" s="268">
        <v>0</v>
      </c>
      <c r="BV39" s="146">
        <f t="shared" si="17"/>
        <v>4.1878214858415377E-2</v>
      </c>
      <c r="BW39" s="384" t="str">
        <f t="shared" si="18"/>
        <v xml:space="preserve"> -</v>
      </c>
      <c r="BX39" s="52">
        <v>571589</v>
      </c>
      <c r="BY39" s="90">
        <v>379900</v>
      </c>
      <c r="BZ39" s="90">
        <v>0</v>
      </c>
      <c r="CA39" s="146">
        <f t="shared" si="19"/>
        <v>0.66463840276842279</v>
      </c>
      <c r="CB39" s="384" t="str">
        <f t="shared" si="20"/>
        <v xml:space="preserve"> -</v>
      </c>
      <c r="CC39" s="52">
        <v>734133</v>
      </c>
      <c r="CD39" s="90">
        <v>400533</v>
      </c>
      <c r="CE39" s="90">
        <v>0</v>
      </c>
      <c r="CF39" s="146">
        <f t="shared" si="21"/>
        <v>0.54558642643771638</v>
      </c>
      <c r="CG39" s="384" t="str">
        <f t="shared" si="22"/>
        <v xml:space="preserve"> -</v>
      </c>
      <c r="CH39" s="53">
        <v>324000</v>
      </c>
      <c r="CI39" s="90">
        <v>0</v>
      </c>
      <c r="CJ39" s="90">
        <v>0</v>
      </c>
      <c r="CK39" s="146">
        <f t="shared" si="23"/>
        <v>0</v>
      </c>
      <c r="CL39" s="384" t="str">
        <f t="shared" si="24"/>
        <v xml:space="preserve"> -</v>
      </c>
      <c r="CM39" s="324">
        <f t="shared" si="25"/>
        <v>2260193</v>
      </c>
      <c r="CN39" s="325">
        <f t="shared" si="26"/>
        <v>806836</v>
      </c>
      <c r="CO39" s="325">
        <f t="shared" si="27"/>
        <v>0</v>
      </c>
      <c r="CP39" s="503">
        <f t="shared" si="28"/>
        <v>0.35697659447666635</v>
      </c>
      <c r="CQ39" s="384" t="str">
        <f t="shared" si="29"/>
        <v xml:space="preserve"> -</v>
      </c>
      <c r="CR39" s="590" t="s">
        <v>1557</v>
      </c>
      <c r="CS39" s="211" t="s">
        <v>1256</v>
      </c>
      <c r="CT39" s="101" t="s">
        <v>1975</v>
      </c>
    </row>
    <row r="40" spans="2:98" ht="45.75" customHeight="1">
      <c r="B40" s="994"/>
      <c r="C40" s="991"/>
      <c r="D40" s="994"/>
      <c r="E40" s="990"/>
      <c r="F40" s="1154"/>
      <c r="G40" s="858"/>
      <c r="H40" s="858"/>
      <c r="I40" s="845"/>
      <c r="J40" s="858"/>
      <c r="K40" s="845"/>
      <c r="L40" s="858"/>
      <c r="M40" s="858"/>
      <c r="N40" s="845"/>
      <c r="O40" s="858"/>
      <c r="P40" s="858"/>
      <c r="Q40" s="845"/>
      <c r="R40" s="858"/>
      <c r="S40" s="858"/>
      <c r="T40" s="845"/>
      <c r="U40" s="914"/>
      <c r="V40" s="1132"/>
      <c r="W40" s="900"/>
      <c r="X40" s="901"/>
      <c r="Y40" s="900"/>
      <c r="Z40" s="901"/>
      <c r="AA40" s="900"/>
      <c r="AB40" s="896"/>
      <c r="AC40" s="1089"/>
      <c r="AD40" s="1081"/>
      <c r="AE40" s="778"/>
      <c r="AF40" s="788"/>
      <c r="AG40" s="778"/>
      <c r="AH40" s="788"/>
      <c r="AI40" s="778"/>
      <c r="AJ40" s="788"/>
      <c r="AK40" s="778"/>
      <c r="AL40" s="788"/>
      <c r="AM40" s="778"/>
      <c r="AN40" s="788"/>
      <c r="AO40" s="950"/>
      <c r="AP40" s="939"/>
      <c r="AQ40" s="300" t="s">
        <v>781</v>
      </c>
      <c r="AR40" s="278" t="s">
        <v>1998</v>
      </c>
      <c r="AS40" s="748" t="s">
        <v>1597</v>
      </c>
      <c r="AT40" s="40">
        <v>0</v>
      </c>
      <c r="AU40" s="60">
        <v>1</v>
      </c>
      <c r="AV40" s="60">
        <v>0</v>
      </c>
      <c r="AW40" s="413">
        <f t="shared" si="13"/>
        <v>0</v>
      </c>
      <c r="AX40" s="60">
        <v>1</v>
      </c>
      <c r="AY40" s="413">
        <v>0.33</v>
      </c>
      <c r="AZ40" s="60">
        <v>1</v>
      </c>
      <c r="BA40" s="415">
        <v>0.33</v>
      </c>
      <c r="BB40" s="47">
        <v>1</v>
      </c>
      <c r="BC40" s="422">
        <v>0.34</v>
      </c>
      <c r="BD40" s="54">
        <v>0</v>
      </c>
      <c r="BE40" s="60">
        <v>0.4</v>
      </c>
      <c r="BF40" s="60">
        <v>0</v>
      </c>
      <c r="BG40" s="49">
        <v>0</v>
      </c>
      <c r="BH40" s="333" t="str">
        <f t="shared" si="2"/>
        <v xml:space="preserve"> -</v>
      </c>
      <c r="BI40" s="453" t="str">
        <f t="shared" si="3"/>
        <v xml:space="preserve"> -</v>
      </c>
      <c r="BJ40" s="334">
        <f t="shared" si="4"/>
        <v>0.4</v>
      </c>
      <c r="BK40" s="453">
        <f t="shared" si="5"/>
        <v>0.4</v>
      </c>
      <c r="BL40" s="334">
        <f t="shared" si="6"/>
        <v>0</v>
      </c>
      <c r="BM40" s="453">
        <f t="shared" si="7"/>
        <v>0</v>
      </c>
      <c r="BN40" s="334">
        <f t="shared" si="8"/>
        <v>0</v>
      </c>
      <c r="BO40" s="453">
        <f t="shared" si="9"/>
        <v>0</v>
      </c>
      <c r="BP40" s="647">
        <f>+AVERAGE(BE40:BG40)/AU40</f>
        <v>0.13333333333333333</v>
      </c>
      <c r="BQ40" s="652">
        <f t="shared" si="11"/>
        <v>0.13333333333333333</v>
      </c>
      <c r="BR40" s="642">
        <f t="shared" si="12"/>
        <v>0.13333333333333333</v>
      </c>
      <c r="BS40" s="398">
        <v>0</v>
      </c>
      <c r="BT40" s="270">
        <v>0</v>
      </c>
      <c r="BU40" s="270">
        <v>0</v>
      </c>
      <c r="BV40" s="125" t="str">
        <f t="shared" si="17"/>
        <v xml:space="preserve"> -</v>
      </c>
      <c r="BW40" s="378" t="str">
        <f t="shared" si="18"/>
        <v xml:space="preserve"> -</v>
      </c>
      <c r="BX40" s="54">
        <v>360901</v>
      </c>
      <c r="BY40" s="60">
        <v>358888</v>
      </c>
      <c r="BZ40" s="60">
        <v>0</v>
      </c>
      <c r="CA40" s="125">
        <f t="shared" si="19"/>
        <v>0.99442229309422803</v>
      </c>
      <c r="CB40" s="378" t="str">
        <f t="shared" si="20"/>
        <v xml:space="preserve"> -</v>
      </c>
      <c r="CC40" s="54">
        <v>0</v>
      </c>
      <c r="CD40" s="60">
        <v>0</v>
      </c>
      <c r="CE40" s="60">
        <v>0</v>
      </c>
      <c r="CF40" s="125" t="str">
        <f t="shared" si="21"/>
        <v xml:space="preserve"> -</v>
      </c>
      <c r="CG40" s="378" t="str">
        <f t="shared" si="22"/>
        <v xml:space="preserve"> -</v>
      </c>
      <c r="CH40" s="55">
        <v>50000</v>
      </c>
      <c r="CI40" s="60">
        <v>0</v>
      </c>
      <c r="CJ40" s="60">
        <v>0</v>
      </c>
      <c r="CK40" s="125">
        <f t="shared" si="23"/>
        <v>0</v>
      </c>
      <c r="CL40" s="378" t="str">
        <f t="shared" si="24"/>
        <v xml:space="preserve"> -</v>
      </c>
      <c r="CM40" s="326">
        <f t="shared" si="25"/>
        <v>410901</v>
      </c>
      <c r="CN40" s="322">
        <f t="shared" si="26"/>
        <v>358888</v>
      </c>
      <c r="CO40" s="322">
        <f t="shared" si="27"/>
        <v>0</v>
      </c>
      <c r="CP40" s="504">
        <f t="shared" si="28"/>
        <v>0.87341719781650573</v>
      </c>
      <c r="CQ40" s="378" t="str">
        <f t="shared" si="29"/>
        <v xml:space="preserve"> -</v>
      </c>
      <c r="CR40" s="591" t="s">
        <v>1557</v>
      </c>
      <c r="CS40" s="212" t="s">
        <v>1256</v>
      </c>
      <c r="CT40" s="102" t="s">
        <v>1975</v>
      </c>
    </row>
    <row r="41" spans="2:98" ht="60" customHeight="1">
      <c r="B41" s="994"/>
      <c r="C41" s="991"/>
      <c r="D41" s="994"/>
      <c r="E41" s="990"/>
      <c r="F41" s="1154"/>
      <c r="G41" s="858"/>
      <c r="H41" s="858"/>
      <c r="I41" s="845"/>
      <c r="J41" s="858"/>
      <c r="K41" s="845"/>
      <c r="L41" s="858"/>
      <c r="M41" s="858"/>
      <c r="N41" s="845"/>
      <c r="O41" s="858"/>
      <c r="P41" s="858"/>
      <c r="Q41" s="845"/>
      <c r="R41" s="858"/>
      <c r="S41" s="858"/>
      <c r="T41" s="845"/>
      <c r="U41" s="914"/>
      <c r="V41" s="1132"/>
      <c r="W41" s="900"/>
      <c r="X41" s="901"/>
      <c r="Y41" s="900"/>
      <c r="Z41" s="901"/>
      <c r="AA41" s="900"/>
      <c r="AB41" s="896"/>
      <c r="AC41" s="1089"/>
      <c r="AD41" s="1081"/>
      <c r="AE41" s="778"/>
      <c r="AF41" s="788"/>
      <c r="AG41" s="778"/>
      <c r="AH41" s="788"/>
      <c r="AI41" s="778"/>
      <c r="AJ41" s="788"/>
      <c r="AK41" s="778"/>
      <c r="AL41" s="788"/>
      <c r="AM41" s="778"/>
      <c r="AN41" s="788"/>
      <c r="AO41" s="950"/>
      <c r="AP41" s="939"/>
      <c r="AQ41" s="27" t="s">
        <v>738</v>
      </c>
      <c r="AR41" s="133">
        <v>2210295</v>
      </c>
      <c r="AS41" s="748" t="s">
        <v>1598</v>
      </c>
      <c r="AT41" s="40">
        <v>0</v>
      </c>
      <c r="AU41" s="60">
        <v>1</v>
      </c>
      <c r="AV41" s="60">
        <v>0</v>
      </c>
      <c r="AW41" s="413">
        <f t="shared" si="13"/>
        <v>0</v>
      </c>
      <c r="AX41" s="60">
        <v>1</v>
      </c>
      <c r="AY41" s="413">
        <f t="shared" si="14"/>
        <v>1</v>
      </c>
      <c r="AZ41" s="60">
        <v>0</v>
      </c>
      <c r="BA41" s="415">
        <f t="shared" si="15"/>
        <v>0</v>
      </c>
      <c r="BB41" s="47">
        <v>0</v>
      </c>
      <c r="BC41" s="422">
        <f t="shared" si="16"/>
        <v>0</v>
      </c>
      <c r="BD41" s="54">
        <v>0</v>
      </c>
      <c r="BE41" s="60">
        <v>1</v>
      </c>
      <c r="BF41" s="60">
        <v>0</v>
      </c>
      <c r="BG41" s="49">
        <v>0</v>
      </c>
      <c r="BH41" s="333" t="str">
        <f t="shared" si="2"/>
        <v xml:space="preserve"> -</v>
      </c>
      <c r="BI41" s="453" t="str">
        <f t="shared" si="3"/>
        <v xml:space="preserve"> -</v>
      </c>
      <c r="BJ41" s="334">
        <f t="shared" si="4"/>
        <v>1</v>
      </c>
      <c r="BK41" s="453">
        <f t="shared" si="5"/>
        <v>1</v>
      </c>
      <c r="BL41" s="334" t="str">
        <f t="shared" si="6"/>
        <v xml:space="preserve"> -</v>
      </c>
      <c r="BM41" s="453" t="str">
        <f t="shared" si="7"/>
        <v xml:space="preserve"> -</v>
      </c>
      <c r="BN41" s="334" t="str">
        <f t="shared" si="8"/>
        <v xml:space="preserve"> -</v>
      </c>
      <c r="BO41" s="453" t="str">
        <f t="shared" si="9"/>
        <v xml:space="preserve"> -</v>
      </c>
      <c r="BP41" s="647">
        <f t="shared" si="10"/>
        <v>1</v>
      </c>
      <c r="BQ41" s="652">
        <f t="shared" si="11"/>
        <v>1</v>
      </c>
      <c r="BR41" s="642">
        <f t="shared" si="12"/>
        <v>1</v>
      </c>
      <c r="BS41" s="398">
        <v>0</v>
      </c>
      <c r="BT41" s="270">
        <v>0</v>
      </c>
      <c r="BU41" s="270">
        <v>0</v>
      </c>
      <c r="BV41" s="125" t="str">
        <f t="shared" si="17"/>
        <v xml:space="preserve"> -</v>
      </c>
      <c r="BW41" s="378" t="str">
        <f t="shared" si="18"/>
        <v xml:space="preserve"> -</v>
      </c>
      <c r="BX41" s="54">
        <v>0</v>
      </c>
      <c r="BY41" s="60">
        <v>0</v>
      </c>
      <c r="BZ41" s="60">
        <v>0</v>
      </c>
      <c r="CA41" s="125" t="str">
        <f t="shared" si="19"/>
        <v xml:space="preserve"> -</v>
      </c>
      <c r="CB41" s="378" t="str">
        <f t="shared" si="20"/>
        <v xml:space="preserve"> -</v>
      </c>
      <c r="CC41" s="54">
        <v>0</v>
      </c>
      <c r="CD41" s="60">
        <v>0</v>
      </c>
      <c r="CE41" s="60">
        <v>0</v>
      </c>
      <c r="CF41" s="125" t="str">
        <f t="shared" si="21"/>
        <v xml:space="preserve"> -</v>
      </c>
      <c r="CG41" s="378" t="str">
        <f t="shared" si="22"/>
        <v xml:space="preserve"> -</v>
      </c>
      <c r="CH41" s="55">
        <v>0</v>
      </c>
      <c r="CI41" s="60">
        <v>0</v>
      </c>
      <c r="CJ41" s="60">
        <v>0</v>
      </c>
      <c r="CK41" s="125" t="str">
        <f t="shared" si="23"/>
        <v xml:space="preserve"> -</v>
      </c>
      <c r="CL41" s="378" t="str">
        <f t="shared" si="24"/>
        <v xml:space="preserve"> -</v>
      </c>
      <c r="CM41" s="326">
        <f t="shared" si="25"/>
        <v>0</v>
      </c>
      <c r="CN41" s="322">
        <f t="shared" si="26"/>
        <v>0</v>
      </c>
      <c r="CO41" s="322">
        <f t="shared" si="27"/>
        <v>0</v>
      </c>
      <c r="CP41" s="504" t="str">
        <f t="shared" si="28"/>
        <v xml:space="preserve"> -</v>
      </c>
      <c r="CQ41" s="378" t="str">
        <f t="shared" si="29"/>
        <v xml:space="preserve"> -</v>
      </c>
      <c r="CR41" s="591" t="s">
        <v>1557</v>
      </c>
      <c r="CS41" s="212" t="s">
        <v>1256</v>
      </c>
      <c r="CT41" s="102" t="s">
        <v>1975</v>
      </c>
    </row>
    <row r="42" spans="2:98" ht="30" customHeight="1">
      <c r="B42" s="994"/>
      <c r="C42" s="991"/>
      <c r="D42" s="994"/>
      <c r="E42" s="990"/>
      <c r="F42" s="1154"/>
      <c r="G42" s="858"/>
      <c r="H42" s="858"/>
      <c r="I42" s="845"/>
      <c r="J42" s="858"/>
      <c r="K42" s="845"/>
      <c r="L42" s="858"/>
      <c r="M42" s="858"/>
      <c r="N42" s="845"/>
      <c r="O42" s="858"/>
      <c r="P42" s="858"/>
      <c r="Q42" s="845"/>
      <c r="R42" s="858"/>
      <c r="S42" s="858"/>
      <c r="T42" s="845"/>
      <c r="U42" s="914"/>
      <c r="V42" s="1132"/>
      <c r="W42" s="900"/>
      <c r="X42" s="901"/>
      <c r="Y42" s="900"/>
      <c r="Z42" s="901"/>
      <c r="AA42" s="900"/>
      <c r="AB42" s="896"/>
      <c r="AC42" s="1089"/>
      <c r="AD42" s="1081"/>
      <c r="AE42" s="778"/>
      <c r="AF42" s="788"/>
      <c r="AG42" s="778"/>
      <c r="AH42" s="788"/>
      <c r="AI42" s="778"/>
      <c r="AJ42" s="788"/>
      <c r="AK42" s="778"/>
      <c r="AL42" s="788"/>
      <c r="AM42" s="778"/>
      <c r="AN42" s="788"/>
      <c r="AO42" s="950"/>
      <c r="AP42" s="939"/>
      <c r="AQ42" s="27" t="s">
        <v>739</v>
      </c>
      <c r="AR42" s="133" t="s">
        <v>1217</v>
      </c>
      <c r="AS42" s="748" t="s">
        <v>1599</v>
      </c>
      <c r="AT42" s="40">
        <v>0</v>
      </c>
      <c r="AU42" s="60">
        <v>1</v>
      </c>
      <c r="AV42" s="60">
        <v>0</v>
      </c>
      <c r="AW42" s="413">
        <f t="shared" si="13"/>
        <v>0</v>
      </c>
      <c r="AX42" s="60">
        <v>0</v>
      </c>
      <c r="AY42" s="413">
        <f t="shared" si="14"/>
        <v>0</v>
      </c>
      <c r="AZ42" s="60">
        <v>1</v>
      </c>
      <c r="BA42" s="415">
        <f t="shared" si="15"/>
        <v>1</v>
      </c>
      <c r="BB42" s="47">
        <v>0</v>
      </c>
      <c r="BC42" s="422">
        <f t="shared" si="16"/>
        <v>0</v>
      </c>
      <c r="BD42" s="54">
        <v>0</v>
      </c>
      <c r="BE42" s="60">
        <v>0</v>
      </c>
      <c r="BF42" s="60">
        <v>1</v>
      </c>
      <c r="BG42" s="49">
        <v>0</v>
      </c>
      <c r="BH42" s="333" t="str">
        <f t="shared" si="2"/>
        <v xml:space="preserve"> -</v>
      </c>
      <c r="BI42" s="453" t="str">
        <f t="shared" si="3"/>
        <v xml:space="preserve"> -</v>
      </c>
      <c r="BJ42" s="334" t="str">
        <f t="shared" si="4"/>
        <v xml:space="preserve"> -</v>
      </c>
      <c r="BK42" s="453" t="str">
        <f t="shared" si="5"/>
        <v xml:space="preserve"> -</v>
      </c>
      <c r="BL42" s="334">
        <f t="shared" si="6"/>
        <v>1</v>
      </c>
      <c r="BM42" s="453">
        <f t="shared" si="7"/>
        <v>1</v>
      </c>
      <c r="BN42" s="334" t="str">
        <f t="shared" si="8"/>
        <v xml:space="preserve"> -</v>
      </c>
      <c r="BO42" s="453" t="str">
        <f t="shared" si="9"/>
        <v xml:space="preserve"> -</v>
      </c>
      <c r="BP42" s="647">
        <f t="shared" si="10"/>
        <v>1</v>
      </c>
      <c r="BQ42" s="652">
        <f t="shared" si="11"/>
        <v>1</v>
      </c>
      <c r="BR42" s="642">
        <f t="shared" si="12"/>
        <v>1</v>
      </c>
      <c r="BS42" s="398">
        <v>0</v>
      </c>
      <c r="BT42" s="270">
        <v>0</v>
      </c>
      <c r="BU42" s="270">
        <v>0</v>
      </c>
      <c r="BV42" s="125" t="str">
        <f t="shared" si="17"/>
        <v xml:space="preserve"> -</v>
      </c>
      <c r="BW42" s="378" t="str">
        <f t="shared" si="18"/>
        <v xml:space="preserve"> -</v>
      </c>
      <c r="BX42" s="54">
        <v>0</v>
      </c>
      <c r="BY42" s="60">
        <v>0</v>
      </c>
      <c r="BZ42" s="60">
        <v>0</v>
      </c>
      <c r="CA42" s="125" t="str">
        <f t="shared" si="19"/>
        <v xml:space="preserve"> -</v>
      </c>
      <c r="CB42" s="378" t="str">
        <f t="shared" si="20"/>
        <v xml:space="preserve"> -</v>
      </c>
      <c r="CC42" s="54">
        <v>0</v>
      </c>
      <c r="CD42" s="60">
        <v>0</v>
      </c>
      <c r="CE42" s="60">
        <v>0</v>
      </c>
      <c r="CF42" s="125" t="str">
        <f t="shared" si="21"/>
        <v xml:space="preserve"> -</v>
      </c>
      <c r="CG42" s="378" t="str">
        <f t="shared" si="22"/>
        <v xml:space="preserve"> -</v>
      </c>
      <c r="CH42" s="55">
        <v>0</v>
      </c>
      <c r="CI42" s="60">
        <v>0</v>
      </c>
      <c r="CJ42" s="60">
        <v>0</v>
      </c>
      <c r="CK42" s="125" t="str">
        <f t="shared" si="23"/>
        <v xml:space="preserve"> -</v>
      </c>
      <c r="CL42" s="378" t="str">
        <f t="shared" si="24"/>
        <v xml:space="preserve"> -</v>
      </c>
      <c r="CM42" s="326">
        <f t="shared" si="25"/>
        <v>0</v>
      </c>
      <c r="CN42" s="322">
        <f t="shared" si="26"/>
        <v>0</v>
      </c>
      <c r="CO42" s="322">
        <f t="shared" si="27"/>
        <v>0</v>
      </c>
      <c r="CP42" s="504" t="str">
        <f t="shared" si="28"/>
        <v xml:space="preserve"> -</v>
      </c>
      <c r="CQ42" s="378" t="str">
        <f t="shared" si="29"/>
        <v xml:space="preserve"> -</v>
      </c>
      <c r="CR42" s="591" t="s">
        <v>1571</v>
      </c>
      <c r="CS42" s="212" t="s">
        <v>1256</v>
      </c>
      <c r="CT42" s="102" t="s">
        <v>1975</v>
      </c>
    </row>
    <row r="43" spans="2:98" ht="45.75" customHeight="1">
      <c r="B43" s="994"/>
      <c r="C43" s="991"/>
      <c r="D43" s="994"/>
      <c r="E43" s="990"/>
      <c r="F43" s="1154"/>
      <c r="G43" s="858"/>
      <c r="H43" s="858"/>
      <c r="I43" s="845"/>
      <c r="J43" s="858"/>
      <c r="K43" s="845"/>
      <c r="L43" s="858"/>
      <c r="M43" s="858"/>
      <c r="N43" s="845"/>
      <c r="O43" s="858"/>
      <c r="P43" s="858"/>
      <c r="Q43" s="845"/>
      <c r="R43" s="858"/>
      <c r="S43" s="858"/>
      <c r="T43" s="845"/>
      <c r="U43" s="914"/>
      <c r="V43" s="1132"/>
      <c r="W43" s="900"/>
      <c r="X43" s="901"/>
      <c r="Y43" s="900"/>
      <c r="Z43" s="901"/>
      <c r="AA43" s="900"/>
      <c r="AB43" s="896"/>
      <c r="AC43" s="1089"/>
      <c r="AD43" s="1081"/>
      <c r="AE43" s="778"/>
      <c r="AF43" s="788"/>
      <c r="AG43" s="778"/>
      <c r="AH43" s="788"/>
      <c r="AI43" s="778"/>
      <c r="AJ43" s="788"/>
      <c r="AK43" s="778"/>
      <c r="AL43" s="788"/>
      <c r="AM43" s="778"/>
      <c r="AN43" s="788"/>
      <c r="AO43" s="950"/>
      <c r="AP43" s="939"/>
      <c r="AQ43" s="27" t="s">
        <v>740</v>
      </c>
      <c r="AR43" s="133">
        <v>2210295</v>
      </c>
      <c r="AS43" s="748" t="s">
        <v>1600</v>
      </c>
      <c r="AT43" s="40">
        <v>0</v>
      </c>
      <c r="AU43" s="60">
        <v>30</v>
      </c>
      <c r="AV43" s="60">
        <v>2</v>
      </c>
      <c r="AW43" s="413">
        <f t="shared" si="13"/>
        <v>6.6666666666666666E-2</v>
      </c>
      <c r="AX43" s="60">
        <v>9</v>
      </c>
      <c r="AY43" s="413">
        <f t="shared" si="14"/>
        <v>0.3</v>
      </c>
      <c r="AZ43" s="60">
        <v>10</v>
      </c>
      <c r="BA43" s="415">
        <f t="shared" si="15"/>
        <v>0.33333333333333331</v>
      </c>
      <c r="BB43" s="47">
        <v>9</v>
      </c>
      <c r="BC43" s="422">
        <f t="shared" si="16"/>
        <v>0.3</v>
      </c>
      <c r="BD43" s="54">
        <v>2</v>
      </c>
      <c r="BE43" s="60">
        <v>5</v>
      </c>
      <c r="BF43" s="60">
        <v>11</v>
      </c>
      <c r="BG43" s="49">
        <v>0</v>
      </c>
      <c r="BH43" s="333">
        <f t="shared" si="2"/>
        <v>1</v>
      </c>
      <c r="BI43" s="453">
        <f t="shared" si="3"/>
        <v>1</v>
      </c>
      <c r="BJ43" s="334">
        <f t="shared" si="4"/>
        <v>0.55555555555555558</v>
      </c>
      <c r="BK43" s="453">
        <f t="shared" si="5"/>
        <v>0.55555555555555558</v>
      </c>
      <c r="BL43" s="334">
        <f t="shared" si="6"/>
        <v>1.1000000000000001</v>
      </c>
      <c r="BM43" s="453">
        <f t="shared" si="7"/>
        <v>1</v>
      </c>
      <c r="BN43" s="334">
        <f t="shared" si="8"/>
        <v>0</v>
      </c>
      <c r="BO43" s="453">
        <f t="shared" si="9"/>
        <v>0</v>
      </c>
      <c r="BP43" s="647">
        <f t="shared" si="10"/>
        <v>0.6</v>
      </c>
      <c r="BQ43" s="652">
        <f t="shared" si="11"/>
        <v>0.6</v>
      </c>
      <c r="BR43" s="642">
        <f t="shared" si="12"/>
        <v>0.6</v>
      </c>
      <c r="BS43" s="398">
        <v>2800</v>
      </c>
      <c r="BT43" s="270">
        <v>0</v>
      </c>
      <c r="BU43" s="270">
        <v>0</v>
      </c>
      <c r="BV43" s="125">
        <f t="shared" si="17"/>
        <v>0</v>
      </c>
      <c r="BW43" s="378" t="str">
        <f t="shared" si="18"/>
        <v xml:space="preserve"> -</v>
      </c>
      <c r="BX43" s="54">
        <v>65000</v>
      </c>
      <c r="BY43" s="60">
        <v>0</v>
      </c>
      <c r="BZ43" s="60">
        <v>0</v>
      </c>
      <c r="CA43" s="125">
        <f t="shared" si="19"/>
        <v>0</v>
      </c>
      <c r="CB43" s="378" t="str">
        <f t="shared" si="20"/>
        <v xml:space="preserve"> -</v>
      </c>
      <c r="CC43" s="54">
        <v>0</v>
      </c>
      <c r="CD43" s="60">
        <v>0</v>
      </c>
      <c r="CE43" s="60">
        <v>0</v>
      </c>
      <c r="CF43" s="125" t="str">
        <f t="shared" si="21"/>
        <v xml:space="preserve"> -</v>
      </c>
      <c r="CG43" s="378" t="str">
        <f t="shared" si="22"/>
        <v xml:space="preserve"> -</v>
      </c>
      <c r="CH43" s="55">
        <v>0</v>
      </c>
      <c r="CI43" s="60">
        <v>0</v>
      </c>
      <c r="CJ43" s="60">
        <v>0</v>
      </c>
      <c r="CK43" s="125" t="str">
        <f t="shared" si="23"/>
        <v xml:space="preserve"> -</v>
      </c>
      <c r="CL43" s="378" t="str">
        <f t="shared" si="24"/>
        <v xml:space="preserve"> -</v>
      </c>
      <c r="CM43" s="326">
        <f t="shared" si="25"/>
        <v>67800</v>
      </c>
      <c r="CN43" s="322">
        <f t="shared" si="26"/>
        <v>0</v>
      </c>
      <c r="CO43" s="322">
        <f t="shared" si="27"/>
        <v>0</v>
      </c>
      <c r="CP43" s="504">
        <f t="shared" si="28"/>
        <v>0</v>
      </c>
      <c r="CQ43" s="378" t="str">
        <f t="shared" si="29"/>
        <v xml:space="preserve"> -</v>
      </c>
      <c r="CR43" s="591" t="s">
        <v>1557</v>
      </c>
      <c r="CS43" s="212" t="s">
        <v>1256</v>
      </c>
      <c r="CT43" s="102" t="s">
        <v>1975</v>
      </c>
    </row>
    <row r="44" spans="2:98" ht="45.75" customHeight="1">
      <c r="B44" s="994"/>
      <c r="C44" s="991"/>
      <c r="D44" s="994"/>
      <c r="E44" s="990"/>
      <c r="F44" s="1154"/>
      <c r="G44" s="858"/>
      <c r="H44" s="858"/>
      <c r="I44" s="845"/>
      <c r="J44" s="858"/>
      <c r="K44" s="845"/>
      <c r="L44" s="858"/>
      <c r="M44" s="858"/>
      <c r="N44" s="845"/>
      <c r="O44" s="858"/>
      <c r="P44" s="858"/>
      <c r="Q44" s="845"/>
      <c r="R44" s="858"/>
      <c r="S44" s="858"/>
      <c r="T44" s="845"/>
      <c r="U44" s="914"/>
      <c r="V44" s="1132"/>
      <c r="W44" s="900"/>
      <c r="X44" s="901"/>
      <c r="Y44" s="900"/>
      <c r="Z44" s="901"/>
      <c r="AA44" s="900"/>
      <c r="AB44" s="896"/>
      <c r="AC44" s="1089"/>
      <c r="AD44" s="1081"/>
      <c r="AE44" s="778"/>
      <c r="AF44" s="788"/>
      <c r="AG44" s="778"/>
      <c r="AH44" s="788"/>
      <c r="AI44" s="778"/>
      <c r="AJ44" s="788"/>
      <c r="AK44" s="778"/>
      <c r="AL44" s="788"/>
      <c r="AM44" s="778"/>
      <c r="AN44" s="788"/>
      <c r="AO44" s="950"/>
      <c r="AP44" s="939"/>
      <c r="AQ44" s="27" t="s">
        <v>741</v>
      </c>
      <c r="AR44" s="133" t="s">
        <v>1217</v>
      </c>
      <c r="AS44" s="27" t="s">
        <v>1601</v>
      </c>
      <c r="AT44" s="40">
        <v>0</v>
      </c>
      <c r="AU44" s="60">
        <v>1</v>
      </c>
      <c r="AV44" s="60">
        <v>0</v>
      </c>
      <c r="AW44" s="413">
        <f t="shared" si="13"/>
        <v>0</v>
      </c>
      <c r="AX44" s="60">
        <v>0</v>
      </c>
      <c r="AY44" s="413">
        <f t="shared" si="14"/>
        <v>0</v>
      </c>
      <c r="AZ44" s="60">
        <v>0</v>
      </c>
      <c r="BA44" s="415">
        <f t="shared" si="15"/>
        <v>0</v>
      </c>
      <c r="BB44" s="47">
        <v>1</v>
      </c>
      <c r="BC44" s="422">
        <f t="shared" si="16"/>
        <v>1</v>
      </c>
      <c r="BD44" s="54">
        <v>0</v>
      </c>
      <c r="BE44" s="60">
        <v>0</v>
      </c>
      <c r="BF44" s="60">
        <v>0</v>
      </c>
      <c r="BG44" s="49">
        <v>0</v>
      </c>
      <c r="BH44" s="333" t="str">
        <f t="shared" si="2"/>
        <v xml:space="preserve"> -</v>
      </c>
      <c r="BI44" s="453" t="str">
        <f t="shared" si="3"/>
        <v xml:space="preserve"> -</v>
      </c>
      <c r="BJ44" s="334" t="str">
        <f t="shared" si="4"/>
        <v xml:space="preserve"> -</v>
      </c>
      <c r="BK44" s="453" t="str">
        <f t="shared" si="5"/>
        <v xml:space="preserve"> -</v>
      </c>
      <c r="BL44" s="334" t="str">
        <f t="shared" si="6"/>
        <v xml:space="preserve"> -</v>
      </c>
      <c r="BM44" s="453" t="str">
        <f t="shared" si="7"/>
        <v xml:space="preserve"> -</v>
      </c>
      <c r="BN44" s="334">
        <f t="shared" si="8"/>
        <v>0</v>
      </c>
      <c r="BO44" s="453">
        <f t="shared" si="9"/>
        <v>0</v>
      </c>
      <c r="BP44" s="647">
        <f t="shared" si="10"/>
        <v>0</v>
      </c>
      <c r="BQ44" s="652">
        <f t="shared" si="11"/>
        <v>0</v>
      </c>
      <c r="BR44" s="642">
        <f t="shared" si="12"/>
        <v>0</v>
      </c>
      <c r="BS44" s="398">
        <v>0</v>
      </c>
      <c r="BT44" s="270">
        <v>0</v>
      </c>
      <c r="BU44" s="270">
        <v>0</v>
      </c>
      <c r="BV44" s="125" t="str">
        <f t="shared" si="17"/>
        <v xml:space="preserve"> -</v>
      </c>
      <c r="BW44" s="378" t="str">
        <f t="shared" si="18"/>
        <v xml:space="preserve"> -</v>
      </c>
      <c r="BX44" s="54">
        <v>0</v>
      </c>
      <c r="BY44" s="60">
        <v>0</v>
      </c>
      <c r="BZ44" s="60">
        <v>0</v>
      </c>
      <c r="CA44" s="125" t="str">
        <f t="shared" si="19"/>
        <v xml:space="preserve"> -</v>
      </c>
      <c r="CB44" s="378" t="str">
        <f t="shared" si="20"/>
        <v xml:space="preserve"> -</v>
      </c>
      <c r="CC44" s="54">
        <v>0</v>
      </c>
      <c r="CD44" s="60">
        <v>0</v>
      </c>
      <c r="CE44" s="60">
        <v>0</v>
      </c>
      <c r="CF44" s="125" t="str">
        <f t="shared" si="21"/>
        <v xml:space="preserve"> -</v>
      </c>
      <c r="CG44" s="378" t="str">
        <f t="shared" si="22"/>
        <v xml:space="preserve"> -</v>
      </c>
      <c r="CH44" s="55">
        <v>0</v>
      </c>
      <c r="CI44" s="60">
        <v>0</v>
      </c>
      <c r="CJ44" s="60">
        <v>0</v>
      </c>
      <c r="CK44" s="125" t="str">
        <f t="shared" si="23"/>
        <v xml:space="preserve"> -</v>
      </c>
      <c r="CL44" s="378" t="str">
        <f t="shared" si="24"/>
        <v xml:space="preserve"> -</v>
      </c>
      <c r="CM44" s="326">
        <f t="shared" si="25"/>
        <v>0</v>
      </c>
      <c r="CN44" s="322">
        <f t="shared" si="26"/>
        <v>0</v>
      </c>
      <c r="CO44" s="322">
        <f t="shared" si="27"/>
        <v>0</v>
      </c>
      <c r="CP44" s="504" t="str">
        <f t="shared" si="28"/>
        <v xml:space="preserve"> -</v>
      </c>
      <c r="CQ44" s="378" t="str">
        <f t="shared" si="29"/>
        <v xml:space="preserve"> -</v>
      </c>
      <c r="CR44" s="591" t="s">
        <v>1557</v>
      </c>
      <c r="CS44" s="212" t="s">
        <v>1256</v>
      </c>
      <c r="CT44" s="102" t="s">
        <v>1975</v>
      </c>
    </row>
    <row r="45" spans="2:98" ht="30" customHeight="1">
      <c r="B45" s="994"/>
      <c r="C45" s="991"/>
      <c r="D45" s="994"/>
      <c r="E45" s="990"/>
      <c r="F45" s="1154"/>
      <c r="G45" s="858"/>
      <c r="H45" s="858"/>
      <c r="I45" s="845"/>
      <c r="J45" s="858"/>
      <c r="K45" s="845"/>
      <c r="L45" s="858"/>
      <c r="M45" s="858"/>
      <c r="N45" s="845"/>
      <c r="O45" s="858"/>
      <c r="P45" s="858"/>
      <c r="Q45" s="845"/>
      <c r="R45" s="858"/>
      <c r="S45" s="858"/>
      <c r="T45" s="845"/>
      <c r="U45" s="914"/>
      <c r="V45" s="1132"/>
      <c r="W45" s="900"/>
      <c r="X45" s="901"/>
      <c r="Y45" s="900"/>
      <c r="Z45" s="901"/>
      <c r="AA45" s="900"/>
      <c r="AB45" s="896"/>
      <c r="AC45" s="1089"/>
      <c r="AD45" s="1081"/>
      <c r="AE45" s="778"/>
      <c r="AF45" s="788"/>
      <c r="AG45" s="778"/>
      <c r="AH45" s="788"/>
      <c r="AI45" s="778"/>
      <c r="AJ45" s="788"/>
      <c r="AK45" s="778"/>
      <c r="AL45" s="788"/>
      <c r="AM45" s="778"/>
      <c r="AN45" s="788"/>
      <c r="AO45" s="950"/>
      <c r="AP45" s="939"/>
      <c r="AQ45" s="27" t="s">
        <v>742</v>
      </c>
      <c r="AR45" s="257" t="s">
        <v>1999</v>
      </c>
      <c r="AS45" s="27" t="s">
        <v>1602</v>
      </c>
      <c r="AT45" s="40">
        <v>5</v>
      </c>
      <c r="AU45" s="60">
        <v>5</v>
      </c>
      <c r="AV45" s="60">
        <v>1</v>
      </c>
      <c r="AW45" s="413">
        <f t="shared" si="13"/>
        <v>0.2</v>
      </c>
      <c r="AX45" s="60">
        <v>1</v>
      </c>
      <c r="AY45" s="413">
        <f t="shared" si="14"/>
        <v>0.2</v>
      </c>
      <c r="AZ45" s="60">
        <v>1</v>
      </c>
      <c r="BA45" s="415">
        <f t="shared" si="15"/>
        <v>0.2</v>
      </c>
      <c r="BB45" s="47">
        <v>2</v>
      </c>
      <c r="BC45" s="422">
        <f t="shared" si="16"/>
        <v>0.4</v>
      </c>
      <c r="BD45" s="54">
        <v>1</v>
      </c>
      <c r="BE45" s="60">
        <v>1</v>
      </c>
      <c r="BF45" s="60">
        <v>1.1000000000000001</v>
      </c>
      <c r="BG45" s="49">
        <v>0</v>
      </c>
      <c r="BH45" s="333">
        <f t="shared" si="2"/>
        <v>1</v>
      </c>
      <c r="BI45" s="453">
        <f t="shared" si="3"/>
        <v>1</v>
      </c>
      <c r="BJ45" s="334">
        <f t="shared" si="4"/>
        <v>1</v>
      </c>
      <c r="BK45" s="453">
        <f t="shared" si="5"/>
        <v>1</v>
      </c>
      <c r="BL45" s="334">
        <f t="shared" si="6"/>
        <v>1.1000000000000001</v>
      </c>
      <c r="BM45" s="453">
        <f t="shared" si="7"/>
        <v>1</v>
      </c>
      <c r="BN45" s="334">
        <f t="shared" si="8"/>
        <v>0</v>
      </c>
      <c r="BO45" s="453">
        <f t="shared" si="9"/>
        <v>0</v>
      </c>
      <c r="BP45" s="647">
        <f t="shared" si="10"/>
        <v>0.62</v>
      </c>
      <c r="BQ45" s="652">
        <f t="shared" si="11"/>
        <v>0.62</v>
      </c>
      <c r="BR45" s="642">
        <f t="shared" si="12"/>
        <v>0.62</v>
      </c>
      <c r="BS45" s="54">
        <v>4593380</v>
      </c>
      <c r="BT45" s="60">
        <v>3343346</v>
      </c>
      <c r="BU45" s="60">
        <v>0</v>
      </c>
      <c r="BV45" s="125">
        <f t="shared" si="17"/>
        <v>0.72786183594651432</v>
      </c>
      <c r="BW45" s="378" t="str">
        <f t="shared" si="18"/>
        <v xml:space="preserve"> -</v>
      </c>
      <c r="BX45" s="54">
        <v>3772886</v>
      </c>
      <c r="BY45" s="60">
        <v>1052475</v>
      </c>
      <c r="BZ45" s="60">
        <v>0</v>
      </c>
      <c r="CA45" s="125">
        <f t="shared" si="19"/>
        <v>0.27895754072611789</v>
      </c>
      <c r="CB45" s="378" t="str">
        <f t="shared" si="20"/>
        <v xml:space="preserve"> -</v>
      </c>
      <c r="CC45" s="54">
        <v>2425000</v>
      </c>
      <c r="CD45" s="60">
        <v>778077</v>
      </c>
      <c r="CE45" s="60">
        <v>0</v>
      </c>
      <c r="CF45" s="125">
        <f t="shared" si="21"/>
        <v>0.32085649484536083</v>
      </c>
      <c r="CG45" s="378" t="str">
        <f t="shared" si="22"/>
        <v xml:space="preserve"> -</v>
      </c>
      <c r="CH45" s="55">
        <v>1200000</v>
      </c>
      <c r="CI45" s="60">
        <v>0</v>
      </c>
      <c r="CJ45" s="60">
        <v>0</v>
      </c>
      <c r="CK45" s="125">
        <f t="shared" si="23"/>
        <v>0</v>
      </c>
      <c r="CL45" s="378" t="str">
        <f t="shared" si="24"/>
        <v xml:space="preserve"> -</v>
      </c>
      <c r="CM45" s="326">
        <f t="shared" si="25"/>
        <v>11991266</v>
      </c>
      <c r="CN45" s="322">
        <f t="shared" si="26"/>
        <v>5173898</v>
      </c>
      <c r="CO45" s="322">
        <f t="shared" si="27"/>
        <v>0</v>
      </c>
      <c r="CP45" s="504">
        <f t="shared" si="28"/>
        <v>0.43147220652097951</v>
      </c>
      <c r="CQ45" s="378" t="str">
        <f t="shared" si="29"/>
        <v xml:space="preserve"> -</v>
      </c>
      <c r="CR45" s="591" t="s">
        <v>1557</v>
      </c>
      <c r="CS45" s="99" t="s">
        <v>1256</v>
      </c>
      <c r="CT45" s="102" t="s">
        <v>756</v>
      </c>
    </row>
    <row r="46" spans="2:98" ht="30" customHeight="1">
      <c r="B46" s="994"/>
      <c r="C46" s="991"/>
      <c r="D46" s="994"/>
      <c r="E46" s="990"/>
      <c r="F46" s="1154"/>
      <c r="G46" s="858"/>
      <c r="H46" s="858"/>
      <c r="I46" s="845"/>
      <c r="J46" s="858"/>
      <c r="K46" s="845"/>
      <c r="L46" s="858"/>
      <c r="M46" s="858"/>
      <c r="N46" s="845"/>
      <c r="O46" s="858"/>
      <c r="P46" s="858"/>
      <c r="Q46" s="845"/>
      <c r="R46" s="858"/>
      <c r="S46" s="858"/>
      <c r="T46" s="845"/>
      <c r="U46" s="914"/>
      <c r="V46" s="1132"/>
      <c r="W46" s="900"/>
      <c r="X46" s="901"/>
      <c r="Y46" s="900"/>
      <c r="Z46" s="901"/>
      <c r="AA46" s="900"/>
      <c r="AB46" s="896"/>
      <c r="AC46" s="1089"/>
      <c r="AD46" s="1081"/>
      <c r="AE46" s="778"/>
      <c r="AF46" s="788"/>
      <c r="AG46" s="778"/>
      <c r="AH46" s="788"/>
      <c r="AI46" s="778"/>
      <c r="AJ46" s="788"/>
      <c r="AK46" s="778"/>
      <c r="AL46" s="788"/>
      <c r="AM46" s="778"/>
      <c r="AN46" s="788"/>
      <c r="AO46" s="950"/>
      <c r="AP46" s="939"/>
      <c r="AQ46" s="254" t="s">
        <v>743</v>
      </c>
      <c r="AR46" s="258" t="s">
        <v>1217</v>
      </c>
      <c r="AS46" s="747" t="s">
        <v>1603</v>
      </c>
      <c r="AT46" s="40">
        <v>0</v>
      </c>
      <c r="AU46" s="60">
        <v>800</v>
      </c>
      <c r="AV46" s="60">
        <v>800</v>
      </c>
      <c r="AW46" s="413">
        <v>0.25</v>
      </c>
      <c r="AX46" s="60">
        <v>800</v>
      </c>
      <c r="AY46" s="413">
        <v>0.25</v>
      </c>
      <c r="AZ46" s="60">
        <v>800</v>
      </c>
      <c r="BA46" s="415">
        <v>0.25</v>
      </c>
      <c r="BB46" s="47">
        <v>800</v>
      </c>
      <c r="BC46" s="422">
        <v>0.25</v>
      </c>
      <c r="BD46" s="54">
        <v>5</v>
      </c>
      <c r="BE46" s="60">
        <v>5.8</v>
      </c>
      <c r="BF46" s="60">
        <v>16.899999999999999</v>
      </c>
      <c r="BG46" s="49">
        <v>0</v>
      </c>
      <c r="BH46" s="333">
        <f>+AV46/BD46</f>
        <v>160</v>
      </c>
      <c r="BI46" s="453">
        <f t="shared" si="3"/>
        <v>1</v>
      </c>
      <c r="BJ46" s="334">
        <f>+AX46/BE46</f>
        <v>137.93103448275863</v>
      </c>
      <c r="BK46" s="453">
        <f t="shared" si="5"/>
        <v>1</v>
      </c>
      <c r="BL46" s="334">
        <f>+AZ46/BF46</f>
        <v>47.337278106508883</v>
      </c>
      <c r="BM46" s="453">
        <f t="shared" si="7"/>
        <v>1</v>
      </c>
      <c r="BN46" s="334">
        <f t="shared" si="8"/>
        <v>0</v>
      </c>
      <c r="BO46" s="453">
        <f t="shared" si="9"/>
        <v>0</v>
      </c>
      <c r="BP46" s="647">
        <v>0.5</v>
      </c>
      <c r="BQ46" s="652">
        <f t="shared" si="11"/>
        <v>0.5</v>
      </c>
      <c r="BR46" s="642">
        <f t="shared" si="12"/>
        <v>0.5</v>
      </c>
      <c r="BS46" s="54">
        <v>669138</v>
      </c>
      <c r="BT46" s="60">
        <v>509588</v>
      </c>
      <c r="BU46" s="60">
        <v>0</v>
      </c>
      <c r="BV46" s="125">
        <f t="shared" si="17"/>
        <v>0.76155890115342428</v>
      </c>
      <c r="BW46" s="378" t="str">
        <f t="shared" si="18"/>
        <v xml:space="preserve"> -</v>
      </c>
      <c r="BX46" s="54">
        <v>647520</v>
      </c>
      <c r="BY46" s="60">
        <v>619748</v>
      </c>
      <c r="BZ46" s="60">
        <v>0</v>
      </c>
      <c r="CA46" s="125">
        <f t="shared" si="19"/>
        <v>0.95711020509019029</v>
      </c>
      <c r="CB46" s="378" t="str">
        <f t="shared" si="20"/>
        <v xml:space="preserve"> -</v>
      </c>
      <c r="CC46" s="54">
        <v>713890</v>
      </c>
      <c r="CD46" s="60">
        <v>693633</v>
      </c>
      <c r="CE46" s="60">
        <v>0</v>
      </c>
      <c r="CF46" s="125">
        <f t="shared" si="21"/>
        <v>0.97162447996189893</v>
      </c>
      <c r="CG46" s="378" t="str">
        <f t="shared" si="22"/>
        <v xml:space="preserve"> -</v>
      </c>
      <c r="CH46" s="55">
        <v>540000</v>
      </c>
      <c r="CI46" s="60">
        <v>0</v>
      </c>
      <c r="CJ46" s="60">
        <v>0</v>
      </c>
      <c r="CK46" s="125">
        <f t="shared" si="23"/>
        <v>0</v>
      </c>
      <c r="CL46" s="378" t="str">
        <f t="shared" si="24"/>
        <v xml:space="preserve"> -</v>
      </c>
      <c r="CM46" s="326">
        <f t="shared" si="25"/>
        <v>2570548</v>
      </c>
      <c r="CN46" s="322">
        <f t="shared" si="26"/>
        <v>1822969</v>
      </c>
      <c r="CO46" s="322">
        <f t="shared" si="27"/>
        <v>0</v>
      </c>
      <c r="CP46" s="504">
        <f t="shared" si="28"/>
        <v>0.70917524201065296</v>
      </c>
      <c r="CQ46" s="378" t="str">
        <f t="shared" si="29"/>
        <v xml:space="preserve"> -</v>
      </c>
      <c r="CR46" s="591" t="s">
        <v>1381</v>
      </c>
      <c r="CS46" s="99" t="s">
        <v>1256</v>
      </c>
      <c r="CT46" s="102" t="s">
        <v>756</v>
      </c>
    </row>
    <row r="47" spans="2:98" ht="30" customHeight="1">
      <c r="B47" s="994"/>
      <c r="C47" s="991"/>
      <c r="D47" s="994"/>
      <c r="E47" s="990"/>
      <c r="F47" s="1154"/>
      <c r="G47" s="858"/>
      <c r="H47" s="858"/>
      <c r="I47" s="845"/>
      <c r="J47" s="858"/>
      <c r="K47" s="845"/>
      <c r="L47" s="858"/>
      <c r="M47" s="858"/>
      <c r="N47" s="845"/>
      <c r="O47" s="858"/>
      <c r="P47" s="858"/>
      <c r="Q47" s="845"/>
      <c r="R47" s="858"/>
      <c r="S47" s="858"/>
      <c r="T47" s="845"/>
      <c r="U47" s="914"/>
      <c r="V47" s="1132"/>
      <c r="W47" s="900"/>
      <c r="X47" s="901"/>
      <c r="Y47" s="900"/>
      <c r="Z47" s="901"/>
      <c r="AA47" s="900"/>
      <c r="AB47" s="896"/>
      <c r="AC47" s="1089"/>
      <c r="AD47" s="1081"/>
      <c r="AE47" s="778"/>
      <c r="AF47" s="788"/>
      <c r="AG47" s="778"/>
      <c r="AH47" s="788"/>
      <c r="AI47" s="778"/>
      <c r="AJ47" s="788"/>
      <c r="AK47" s="778"/>
      <c r="AL47" s="788"/>
      <c r="AM47" s="778"/>
      <c r="AN47" s="788"/>
      <c r="AO47" s="950"/>
      <c r="AP47" s="939"/>
      <c r="AQ47" s="254" t="s">
        <v>744</v>
      </c>
      <c r="AR47" s="258" t="s">
        <v>1217</v>
      </c>
      <c r="AS47" s="747" t="s">
        <v>1604</v>
      </c>
      <c r="AT47" s="40">
        <v>0</v>
      </c>
      <c r="AU47" s="60">
        <v>400</v>
      </c>
      <c r="AV47" s="60">
        <v>400</v>
      </c>
      <c r="AW47" s="413">
        <v>0.25</v>
      </c>
      <c r="AX47" s="60">
        <v>400</v>
      </c>
      <c r="AY47" s="413">
        <v>0.25</v>
      </c>
      <c r="AZ47" s="60">
        <v>400</v>
      </c>
      <c r="BA47" s="415">
        <v>0.25</v>
      </c>
      <c r="BB47" s="47">
        <v>400</v>
      </c>
      <c r="BC47" s="422">
        <v>0.25</v>
      </c>
      <c r="BD47" s="54">
        <v>8</v>
      </c>
      <c r="BE47" s="60">
        <v>10</v>
      </c>
      <c r="BF47" s="60">
        <v>10</v>
      </c>
      <c r="BG47" s="49">
        <v>0</v>
      </c>
      <c r="BH47" s="333">
        <f>+AV47/BD47</f>
        <v>50</v>
      </c>
      <c r="BI47" s="453">
        <f t="shared" si="3"/>
        <v>1</v>
      </c>
      <c r="BJ47" s="334">
        <f t="shared" ref="BJ47:BJ48" si="39">+AX47/BE47</f>
        <v>40</v>
      </c>
      <c r="BK47" s="453">
        <f t="shared" si="5"/>
        <v>1</v>
      </c>
      <c r="BL47" s="334">
        <f t="shared" ref="BL47:BL48" si="40">+AZ47/BF47</f>
        <v>40</v>
      </c>
      <c r="BM47" s="453">
        <f t="shared" si="7"/>
        <v>1</v>
      </c>
      <c r="BN47" s="334">
        <f t="shared" si="8"/>
        <v>0</v>
      </c>
      <c r="BO47" s="453">
        <f t="shared" si="9"/>
        <v>0</v>
      </c>
      <c r="BP47" s="647">
        <v>0.5</v>
      </c>
      <c r="BQ47" s="652">
        <f t="shared" si="11"/>
        <v>0.5</v>
      </c>
      <c r="BR47" s="642">
        <f t="shared" si="12"/>
        <v>0.5</v>
      </c>
      <c r="BS47" s="54">
        <v>669138</v>
      </c>
      <c r="BT47" s="60">
        <v>509588</v>
      </c>
      <c r="BU47" s="60">
        <v>0</v>
      </c>
      <c r="BV47" s="125">
        <f t="shared" si="17"/>
        <v>0.76155890115342428</v>
      </c>
      <c r="BW47" s="378" t="str">
        <f t="shared" si="18"/>
        <v xml:space="preserve"> -</v>
      </c>
      <c r="BX47" s="54">
        <v>647520</v>
      </c>
      <c r="BY47" s="60">
        <v>619748</v>
      </c>
      <c r="BZ47" s="60">
        <v>0</v>
      </c>
      <c r="CA47" s="125">
        <f t="shared" si="19"/>
        <v>0.95711020509019029</v>
      </c>
      <c r="CB47" s="378" t="str">
        <f t="shared" si="20"/>
        <v xml:space="preserve"> -</v>
      </c>
      <c r="CC47" s="54">
        <v>713890</v>
      </c>
      <c r="CD47" s="60">
        <v>693633</v>
      </c>
      <c r="CE47" s="60">
        <v>0</v>
      </c>
      <c r="CF47" s="125">
        <f t="shared" si="21"/>
        <v>0.97162447996189893</v>
      </c>
      <c r="CG47" s="378" t="str">
        <f t="shared" si="22"/>
        <v xml:space="preserve"> -</v>
      </c>
      <c r="CH47" s="55">
        <v>540000</v>
      </c>
      <c r="CI47" s="60">
        <v>0</v>
      </c>
      <c r="CJ47" s="60">
        <v>0</v>
      </c>
      <c r="CK47" s="125">
        <f t="shared" si="23"/>
        <v>0</v>
      </c>
      <c r="CL47" s="378" t="str">
        <f t="shared" si="24"/>
        <v xml:space="preserve"> -</v>
      </c>
      <c r="CM47" s="326">
        <f t="shared" si="25"/>
        <v>2570548</v>
      </c>
      <c r="CN47" s="322">
        <f t="shared" si="26"/>
        <v>1822969</v>
      </c>
      <c r="CO47" s="322">
        <f t="shared" si="27"/>
        <v>0</v>
      </c>
      <c r="CP47" s="504">
        <f t="shared" si="28"/>
        <v>0.70917524201065296</v>
      </c>
      <c r="CQ47" s="378" t="str">
        <f t="shared" si="29"/>
        <v xml:space="preserve"> -</v>
      </c>
      <c r="CR47" s="591" t="s">
        <v>1381</v>
      </c>
      <c r="CS47" s="99" t="s">
        <v>1256</v>
      </c>
      <c r="CT47" s="102" t="s">
        <v>756</v>
      </c>
    </row>
    <row r="48" spans="2:98" ht="30" customHeight="1">
      <c r="B48" s="994"/>
      <c r="C48" s="991"/>
      <c r="D48" s="994"/>
      <c r="E48" s="990"/>
      <c r="F48" s="1154"/>
      <c r="G48" s="858"/>
      <c r="H48" s="858"/>
      <c r="I48" s="845"/>
      <c r="J48" s="858"/>
      <c r="K48" s="845"/>
      <c r="L48" s="858"/>
      <c r="M48" s="858"/>
      <c r="N48" s="845"/>
      <c r="O48" s="858"/>
      <c r="P48" s="858"/>
      <c r="Q48" s="845"/>
      <c r="R48" s="858"/>
      <c r="S48" s="858"/>
      <c r="T48" s="845"/>
      <c r="U48" s="914"/>
      <c r="V48" s="1133"/>
      <c r="W48" s="844"/>
      <c r="X48" s="872"/>
      <c r="Y48" s="844"/>
      <c r="Z48" s="872"/>
      <c r="AA48" s="844"/>
      <c r="AB48" s="899"/>
      <c r="AC48" s="1138"/>
      <c r="AD48" s="1104"/>
      <c r="AE48" s="781"/>
      <c r="AF48" s="789"/>
      <c r="AG48" s="781"/>
      <c r="AH48" s="789"/>
      <c r="AI48" s="781"/>
      <c r="AJ48" s="789"/>
      <c r="AK48" s="781"/>
      <c r="AL48" s="789"/>
      <c r="AM48" s="781"/>
      <c r="AN48" s="789"/>
      <c r="AO48" s="950"/>
      <c r="AP48" s="939"/>
      <c r="AQ48" s="254" t="s">
        <v>745</v>
      </c>
      <c r="AR48" s="258" t="s">
        <v>1217</v>
      </c>
      <c r="AS48" s="747" t="s">
        <v>1605</v>
      </c>
      <c r="AT48" s="40">
        <v>0</v>
      </c>
      <c r="AU48" s="60">
        <v>2000</v>
      </c>
      <c r="AV48" s="60">
        <v>2000</v>
      </c>
      <c r="AW48" s="413">
        <v>0.25</v>
      </c>
      <c r="AX48" s="60">
        <v>2000</v>
      </c>
      <c r="AY48" s="413">
        <v>0.25</v>
      </c>
      <c r="AZ48" s="60">
        <v>2000</v>
      </c>
      <c r="BA48" s="415">
        <v>0.25</v>
      </c>
      <c r="BB48" s="47">
        <v>2000</v>
      </c>
      <c r="BC48" s="422">
        <v>0.25</v>
      </c>
      <c r="BD48" s="54">
        <v>20</v>
      </c>
      <c r="BE48" s="60">
        <v>15</v>
      </c>
      <c r="BF48" s="60">
        <v>22.3</v>
      </c>
      <c r="BG48" s="49">
        <v>0</v>
      </c>
      <c r="BH48" s="333">
        <f>+AV48/BD48</f>
        <v>100</v>
      </c>
      <c r="BI48" s="453">
        <f t="shared" si="3"/>
        <v>1</v>
      </c>
      <c r="BJ48" s="334">
        <f t="shared" si="39"/>
        <v>133.33333333333334</v>
      </c>
      <c r="BK48" s="453">
        <f t="shared" si="5"/>
        <v>1</v>
      </c>
      <c r="BL48" s="334">
        <f t="shared" si="40"/>
        <v>89.686098654708516</v>
      </c>
      <c r="BM48" s="453">
        <f t="shared" si="7"/>
        <v>1</v>
      </c>
      <c r="BN48" s="334">
        <f t="shared" si="8"/>
        <v>0</v>
      </c>
      <c r="BO48" s="453">
        <f t="shared" si="9"/>
        <v>0</v>
      </c>
      <c r="BP48" s="647">
        <v>0.5</v>
      </c>
      <c r="BQ48" s="652">
        <f t="shared" si="11"/>
        <v>0.5</v>
      </c>
      <c r="BR48" s="642">
        <f t="shared" si="12"/>
        <v>0.5</v>
      </c>
      <c r="BS48" s="54">
        <v>669138</v>
      </c>
      <c r="BT48" s="60">
        <v>509588</v>
      </c>
      <c r="BU48" s="60">
        <v>0</v>
      </c>
      <c r="BV48" s="125">
        <f t="shared" si="17"/>
        <v>0.76155890115342428</v>
      </c>
      <c r="BW48" s="378" t="str">
        <f t="shared" si="18"/>
        <v xml:space="preserve"> -</v>
      </c>
      <c r="BX48" s="54">
        <v>647520</v>
      </c>
      <c r="BY48" s="60">
        <v>619748</v>
      </c>
      <c r="BZ48" s="60">
        <v>0</v>
      </c>
      <c r="CA48" s="125">
        <f t="shared" si="19"/>
        <v>0.95711020509019029</v>
      </c>
      <c r="CB48" s="378" t="str">
        <f t="shared" si="20"/>
        <v xml:space="preserve"> -</v>
      </c>
      <c r="CC48" s="54">
        <v>713890</v>
      </c>
      <c r="CD48" s="60">
        <v>693633</v>
      </c>
      <c r="CE48" s="60">
        <v>0</v>
      </c>
      <c r="CF48" s="125">
        <f t="shared" si="21"/>
        <v>0.97162447996189893</v>
      </c>
      <c r="CG48" s="378" t="str">
        <f t="shared" si="22"/>
        <v xml:space="preserve"> -</v>
      </c>
      <c r="CH48" s="55">
        <v>540000</v>
      </c>
      <c r="CI48" s="60">
        <v>0</v>
      </c>
      <c r="CJ48" s="60">
        <v>0</v>
      </c>
      <c r="CK48" s="125">
        <f t="shared" si="23"/>
        <v>0</v>
      </c>
      <c r="CL48" s="378" t="str">
        <f t="shared" si="24"/>
        <v xml:space="preserve"> -</v>
      </c>
      <c r="CM48" s="326">
        <f t="shared" si="25"/>
        <v>2570548</v>
      </c>
      <c r="CN48" s="322">
        <f t="shared" si="26"/>
        <v>1822969</v>
      </c>
      <c r="CO48" s="322">
        <f t="shared" si="27"/>
        <v>0</v>
      </c>
      <c r="CP48" s="504">
        <f t="shared" si="28"/>
        <v>0.70917524201065296</v>
      </c>
      <c r="CQ48" s="378" t="str">
        <f t="shared" si="29"/>
        <v xml:space="preserve"> -</v>
      </c>
      <c r="CR48" s="591" t="s">
        <v>1381</v>
      </c>
      <c r="CS48" s="99" t="s">
        <v>1256</v>
      </c>
      <c r="CT48" s="102" t="s">
        <v>756</v>
      </c>
    </row>
    <row r="49" spans="2:98" ht="30" customHeight="1">
      <c r="B49" s="994"/>
      <c r="C49" s="991"/>
      <c r="D49" s="994"/>
      <c r="E49" s="990"/>
      <c r="F49" s="1154" t="s">
        <v>761</v>
      </c>
      <c r="G49" s="1010">
        <v>0.52</v>
      </c>
      <c r="H49" s="1010">
        <v>0.52</v>
      </c>
      <c r="I49" s="1074">
        <f>+H49</f>
        <v>0.52</v>
      </c>
      <c r="J49" s="1010">
        <v>0.52</v>
      </c>
      <c r="K49" s="1074">
        <f>+J49</f>
        <v>0.52</v>
      </c>
      <c r="L49" s="1010"/>
      <c r="M49" s="1010">
        <v>0.52</v>
      </c>
      <c r="N49" s="1074">
        <f>+M49</f>
        <v>0.52</v>
      </c>
      <c r="O49" s="1010"/>
      <c r="P49" s="1010">
        <v>0.52</v>
      </c>
      <c r="Q49" s="1074">
        <f>+P49</f>
        <v>0.52</v>
      </c>
      <c r="R49" s="1010"/>
      <c r="S49" s="1010">
        <v>0.52</v>
      </c>
      <c r="T49" s="1074">
        <f>+S49</f>
        <v>0.52</v>
      </c>
      <c r="U49" s="1150"/>
      <c r="V49" s="1128">
        <v>0.49</v>
      </c>
      <c r="W49" s="1108">
        <f>+V49</f>
        <v>0.49</v>
      </c>
      <c r="X49" s="1105">
        <v>0.44</v>
      </c>
      <c r="Y49" s="1108">
        <f>+X49</f>
        <v>0.44</v>
      </c>
      <c r="Z49" s="1105"/>
      <c r="AA49" s="1108">
        <f>+Z49</f>
        <v>0</v>
      </c>
      <c r="AB49" s="1111"/>
      <c r="AC49" s="1139">
        <f>+AB49</f>
        <v>0</v>
      </c>
      <c r="AD49" s="1069">
        <f>+IF(K49=0," -",W49/K49)</f>
        <v>0.94230769230769229</v>
      </c>
      <c r="AE49" s="777">
        <f>+IF(K49=0," -",IF(AD49&gt;100%,100%,AD49))</f>
        <v>0.94230769230769229</v>
      </c>
      <c r="AF49" s="787">
        <f>+IF(N49=0," -",Y49/N49)</f>
        <v>0.84615384615384615</v>
      </c>
      <c r="AG49" s="777">
        <f>+IF(N49=0," -",IF(AF49&gt;100%,100%,AF49))</f>
        <v>0.84615384615384615</v>
      </c>
      <c r="AH49" s="787">
        <f>+IF(Q49=0," -",AA49/Q49)</f>
        <v>0</v>
      </c>
      <c r="AI49" s="777">
        <f>+IF(Q49=0," -",IF(AH49&gt;100%,100%,AH49))</f>
        <v>0</v>
      </c>
      <c r="AJ49" s="787">
        <f>+IF(T49=0," -",AC49/T49)</f>
        <v>0</v>
      </c>
      <c r="AK49" s="777">
        <f>+IF(T49=0," -",IF(AJ49&gt;100%,100%,AJ49))</f>
        <v>0</v>
      </c>
      <c r="AL49" s="787">
        <f>+AVERAGE(W49,Y49,AA49,AC49)/I49</f>
        <v>0.44711538461538458</v>
      </c>
      <c r="AM49" s="777">
        <f>+IF(AL49&gt;100%,100%,IF(AL49&lt;0%,0%,AL49))</f>
        <v>0.44711538461538458</v>
      </c>
      <c r="AN49" s="787"/>
      <c r="AO49" s="950"/>
      <c r="AP49" s="939"/>
      <c r="AQ49" s="244" t="s">
        <v>746</v>
      </c>
      <c r="AR49" s="259" t="s">
        <v>2000</v>
      </c>
      <c r="AS49" s="747" t="s">
        <v>1606</v>
      </c>
      <c r="AT49" s="43">
        <v>1</v>
      </c>
      <c r="AU49" s="85">
        <v>1</v>
      </c>
      <c r="AV49" s="85">
        <v>1</v>
      </c>
      <c r="AW49" s="413">
        <v>0.5</v>
      </c>
      <c r="AX49" s="85">
        <v>1</v>
      </c>
      <c r="AY49" s="413">
        <v>0.5</v>
      </c>
      <c r="AZ49" s="85">
        <v>0</v>
      </c>
      <c r="BA49" s="415">
        <f t="shared" si="15"/>
        <v>0</v>
      </c>
      <c r="BB49" s="125">
        <v>0</v>
      </c>
      <c r="BC49" s="422">
        <f t="shared" si="16"/>
        <v>0</v>
      </c>
      <c r="BD49" s="318">
        <v>1</v>
      </c>
      <c r="BE49" s="85">
        <v>1</v>
      </c>
      <c r="BF49" s="85">
        <v>1</v>
      </c>
      <c r="BG49" s="71">
        <v>0</v>
      </c>
      <c r="BH49" s="333">
        <f t="shared" si="2"/>
        <v>1</v>
      </c>
      <c r="BI49" s="453">
        <f t="shared" si="3"/>
        <v>1</v>
      </c>
      <c r="BJ49" s="334">
        <f t="shared" si="4"/>
        <v>1</v>
      </c>
      <c r="BK49" s="453">
        <f t="shared" si="5"/>
        <v>1</v>
      </c>
      <c r="BL49" s="334" t="str">
        <f t="shared" si="6"/>
        <v xml:space="preserve"> -</v>
      </c>
      <c r="BM49" s="453" t="str">
        <f t="shared" si="7"/>
        <v xml:space="preserve"> -</v>
      </c>
      <c r="BN49" s="334" t="str">
        <f t="shared" si="8"/>
        <v xml:space="preserve"> -</v>
      </c>
      <c r="BO49" s="453" t="str">
        <f t="shared" si="9"/>
        <v xml:space="preserve"> -</v>
      </c>
      <c r="BP49" s="647">
        <f>+SUM(BD49:BE49)/AU49</f>
        <v>2</v>
      </c>
      <c r="BQ49" s="652">
        <f t="shared" si="11"/>
        <v>1</v>
      </c>
      <c r="BR49" s="642">
        <f t="shared" si="12"/>
        <v>1</v>
      </c>
      <c r="BS49" s="54">
        <v>5250000</v>
      </c>
      <c r="BT49" s="60">
        <v>5246000</v>
      </c>
      <c r="BU49" s="60">
        <v>0</v>
      </c>
      <c r="BV49" s="125">
        <f t="shared" si="17"/>
        <v>0.99923809523809526</v>
      </c>
      <c r="BW49" s="378" t="str">
        <f t="shared" si="18"/>
        <v xml:space="preserve"> -</v>
      </c>
      <c r="BX49" s="54">
        <v>5507693</v>
      </c>
      <c r="BY49" s="60">
        <v>5470710</v>
      </c>
      <c r="BZ49" s="60">
        <v>0</v>
      </c>
      <c r="CA49" s="125">
        <f t="shared" si="19"/>
        <v>0.99328521034124451</v>
      </c>
      <c r="CB49" s="378" t="str">
        <f t="shared" si="20"/>
        <v xml:space="preserve"> -</v>
      </c>
      <c r="CC49" s="54">
        <v>6200000</v>
      </c>
      <c r="CD49" s="60">
        <v>6000000</v>
      </c>
      <c r="CE49" s="60">
        <v>0</v>
      </c>
      <c r="CF49" s="125">
        <f t="shared" si="21"/>
        <v>0.967741935483871</v>
      </c>
      <c r="CG49" s="378" t="str">
        <f t="shared" si="22"/>
        <v xml:space="preserve"> -</v>
      </c>
      <c r="CH49" s="55">
        <v>0</v>
      </c>
      <c r="CI49" s="60">
        <v>0</v>
      </c>
      <c r="CJ49" s="60">
        <v>0</v>
      </c>
      <c r="CK49" s="125" t="str">
        <f t="shared" si="23"/>
        <v xml:space="preserve"> -</v>
      </c>
      <c r="CL49" s="378" t="str">
        <f t="shared" si="24"/>
        <v xml:space="preserve"> -</v>
      </c>
      <c r="CM49" s="326">
        <f t="shared" si="25"/>
        <v>16957693</v>
      </c>
      <c r="CN49" s="322">
        <f t="shared" si="26"/>
        <v>16716710</v>
      </c>
      <c r="CO49" s="322">
        <f t="shared" si="27"/>
        <v>0</v>
      </c>
      <c r="CP49" s="504">
        <f t="shared" si="28"/>
        <v>0.98578916365569302</v>
      </c>
      <c r="CQ49" s="378" t="str">
        <f t="shared" si="29"/>
        <v xml:space="preserve"> -</v>
      </c>
      <c r="CR49" s="591" t="s">
        <v>1381</v>
      </c>
      <c r="CS49" s="99" t="s">
        <v>1256</v>
      </c>
      <c r="CT49" s="102" t="s">
        <v>756</v>
      </c>
    </row>
    <row r="50" spans="2:98" ht="30" customHeight="1">
      <c r="B50" s="994"/>
      <c r="C50" s="991"/>
      <c r="D50" s="994"/>
      <c r="E50" s="990"/>
      <c r="F50" s="1154"/>
      <c r="G50" s="1010"/>
      <c r="H50" s="1010"/>
      <c r="I50" s="1074"/>
      <c r="J50" s="1010"/>
      <c r="K50" s="1074"/>
      <c r="L50" s="1010"/>
      <c r="M50" s="1010"/>
      <c r="N50" s="1074"/>
      <c r="O50" s="1010"/>
      <c r="P50" s="1010"/>
      <c r="Q50" s="1074"/>
      <c r="R50" s="1010"/>
      <c r="S50" s="1010"/>
      <c r="T50" s="1074"/>
      <c r="U50" s="1150"/>
      <c r="V50" s="1129"/>
      <c r="W50" s="1109"/>
      <c r="X50" s="1106"/>
      <c r="Y50" s="1109"/>
      <c r="Z50" s="1106"/>
      <c r="AA50" s="1109"/>
      <c r="AB50" s="1112"/>
      <c r="AC50" s="1140"/>
      <c r="AD50" s="1081"/>
      <c r="AE50" s="778"/>
      <c r="AF50" s="788"/>
      <c r="AG50" s="778"/>
      <c r="AH50" s="788"/>
      <c r="AI50" s="778"/>
      <c r="AJ50" s="788"/>
      <c r="AK50" s="778"/>
      <c r="AL50" s="788"/>
      <c r="AM50" s="778"/>
      <c r="AN50" s="788"/>
      <c r="AO50" s="950"/>
      <c r="AP50" s="939"/>
      <c r="AQ50" s="119" t="s">
        <v>747</v>
      </c>
      <c r="AR50" s="366" t="s">
        <v>2001</v>
      </c>
      <c r="AS50" s="747" t="s">
        <v>1607</v>
      </c>
      <c r="AT50" s="40">
        <v>1414</v>
      </c>
      <c r="AU50" s="60">
        <v>1200</v>
      </c>
      <c r="AV50" s="60">
        <v>200</v>
      </c>
      <c r="AW50" s="413">
        <f t="shared" si="13"/>
        <v>0.16666666666666666</v>
      </c>
      <c r="AX50" s="60">
        <v>300</v>
      </c>
      <c r="AY50" s="413">
        <f t="shared" si="14"/>
        <v>0.25</v>
      </c>
      <c r="AZ50" s="60">
        <v>400</v>
      </c>
      <c r="BA50" s="415">
        <f t="shared" si="15"/>
        <v>0.33333333333333331</v>
      </c>
      <c r="BB50" s="47">
        <v>300</v>
      </c>
      <c r="BC50" s="422">
        <f t="shared" si="16"/>
        <v>0.25</v>
      </c>
      <c r="BD50" s="54">
        <v>183</v>
      </c>
      <c r="BE50" s="60">
        <v>1289</v>
      </c>
      <c r="BF50" s="60">
        <v>20</v>
      </c>
      <c r="BG50" s="49">
        <v>0</v>
      </c>
      <c r="BH50" s="333">
        <f t="shared" si="2"/>
        <v>0.91500000000000004</v>
      </c>
      <c r="BI50" s="453">
        <f t="shared" si="3"/>
        <v>0.91500000000000004</v>
      </c>
      <c r="BJ50" s="334">
        <f t="shared" si="4"/>
        <v>4.2966666666666669</v>
      </c>
      <c r="BK50" s="453">
        <f t="shared" si="5"/>
        <v>1</v>
      </c>
      <c r="BL50" s="334">
        <f t="shared" si="6"/>
        <v>0.05</v>
      </c>
      <c r="BM50" s="453">
        <f t="shared" si="7"/>
        <v>0.05</v>
      </c>
      <c r="BN50" s="334">
        <f t="shared" si="8"/>
        <v>0</v>
      </c>
      <c r="BO50" s="453">
        <f t="shared" si="9"/>
        <v>0</v>
      </c>
      <c r="BP50" s="647">
        <f t="shared" si="10"/>
        <v>1.2433333333333334</v>
      </c>
      <c r="BQ50" s="652">
        <f t="shared" si="11"/>
        <v>1</v>
      </c>
      <c r="BR50" s="642">
        <f t="shared" si="12"/>
        <v>1</v>
      </c>
      <c r="BS50" s="54">
        <v>0</v>
      </c>
      <c r="BT50" s="60">
        <v>0</v>
      </c>
      <c r="BU50" s="60">
        <v>0</v>
      </c>
      <c r="BV50" s="125" t="str">
        <f t="shared" si="17"/>
        <v xml:space="preserve"> -</v>
      </c>
      <c r="BW50" s="378" t="str">
        <f t="shared" si="18"/>
        <v xml:space="preserve"> -</v>
      </c>
      <c r="BX50" s="54">
        <v>0</v>
      </c>
      <c r="BY50" s="60">
        <v>0</v>
      </c>
      <c r="BZ50" s="60">
        <v>0</v>
      </c>
      <c r="CA50" s="125" t="str">
        <f t="shared" si="19"/>
        <v xml:space="preserve"> -</v>
      </c>
      <c r="CB50" s="378" t="str">
        <f t="shared" si="20"/>
        <v xml:space="preserve"> -</v>
      </c>
      <c r="CC50" s="54">
        <v>100000</v>
      </c>
      <c r="CD50" s="60">
        <v>100000</v>
      </c>
      <c r="CE50" s="60">
        <v>0</v>
      </c>
      <c r="CF50" s="125">
        <f t="shared" si="21"/>
        <v>1</v>
      </c>
      <c r="CG50" s="378" t="str">
        <f t="shared" si="22"/>
        <v xml:space="preserve"> -</v>
      </c>
      <c r="CH50" s="55">
        <v>0</v>
      </c>
      <c r="CI50" s="60">
        <v>0</v>
      </c>
      <c r="CJ50" s="60">
        <v>0</v>
      </c>
      <c r="CK50" s="125" t="str">
        <f t="shared" si="23"/>
        <v xml:space="preserve"> -</v>
      </c>
      <c r="CL50" s="378" t="str">
        <f t="shared" si="24"/>
        <v xml:space="preserve"> -</v>
      </c>
      <c r="CM50" s="326">
        <f t="shared" si="25"/>
        <v>100000</v>
      </c>
      <c r="CN50" s="322">
        <f t="shared" si="26"/>
        <v>100000</v>
      </c>
      <c r="CO50" s="322">
        <f t="shared" si="27"/>
        <v>0</v>
      </c>
      <c r="CP50" s="504">
        <f t="shared" si="28"/>
        <v>1</v>
      </c>
      <c r="CQ50" s="378" t="str">
        <f t="shared" si="29"/>
        <v xml:space="preserve"> -</v>
      </c>
      <c r="CR50" s="591" t="s">
        <v>1381</v>
      </c>
      <c r="CS50" s="99" t="s">
        <v>1256</v>
      </c>
      <c r="CT50" s="102" t="s">
        <v>756</v>
      </c>
    </row>
    <row r="51" spans="2:98" ht="30" customHeight="1">
      <c r="B51" s="994"/>
      <c r="C51" s="991"/>
      <c r="D51" s="994"/>
      <c r="E51" s="990"/>
      <c r="F51" s="1154"/>
      <c r="G51" s="1010"/>
      <c r="H51" s="1010"/>
      <c r="I51" s="1074"/>
      <c r="J51" s="1010"/>
      <c r="K51" s="1074"/>
      <c r="L51" s="1010"/>
      <c r="M51" s="1010"/>
      <c r="N51" s="1074"/>
      <c r="O51" s="1010"/>
      <c r="P51" s="1010"/>
      <c r="Q51" s="1074"/>
      <c r="R51" s="1010"/>
      <c r="S51" s="1010"/>
      <c r="T51" s="1074"/>
      <c r="U51" s="1150"/>
      <c r="V51" s="1129"/>
      <c r="W51" s="1109"/>
      <c r="X51" s="1106"/>
      <c r="Y51" s="1109"/>
      <c r="Z51" s="1106"/>
      <c r="AA51" s="1109"/>
      <c r="AB51" s="1112"/>
      <c r="AC51" s="1140"/>
      <c r="AD51" s="1081"/>
      <c r="AE51" s="778"/>
      <c r="AF51" s="788"/>
      <c r="AG51" s="778"/>
      <c r="AH51" s="788"/>
      <c r="AI51" s="778"/>
      <c r="AJ51" s="788"/>
      <c r="AK51" s="778"/>
      <c r="AL51" s="788"/>
      <c r="AM51" s="778"/>
      <c r="AN51" s="788"/>
      <c r="AO51" s="950"/>
      <c r="AP51" s="939"/>
      <c r="AQ51" s="119" t="s">
        <v>748</v>
      </c>
      <c r="AR51" s="260" t="s">
        <v>2001</v>
      </c>
      <c r="AS51" s="747" t="s">
        <v>1608</v>
      </c>
      <c r="AT51" s="40">
        <v>292</v>
      </c>
      <c r="AU51" s="60">
        <v>300</v>
      </c>
      <c r="AV51" s="60">
        <v>75</v>
      </c>
      <c r="AW51" s="413">
        <f t="shared" si="13"/>
        <v>0.25</v>
      </c>
      <c r="AX51" s="60">
        <v>75</v>
      </c>
      <c r="AY51" s="413">
        <f t="shared" si="14"/>
        <v>0.25</v>
      </c>
      <c r="AZ51" s="60">
        <v>75</v>
      </c>
      <c r="BA51" s="415">
        <f t="shared" si="15"/>
        <v>0.25</v>
      </c>
      <c r="BB51" s="47">
        <v>75</v>
      </c>
      <c r="BC51" s="422">
        <f t="shared" si="16"/>
        <v>0.25</v>
      </c>
      <c r="BD51" s="54">
        <v>36</v>
      </c>
      <c r="BE51" s="60">
        <v>1073</v>
      </c>
      <c r="BF51" s="60">
        <v>5</v>
      </c>
      <c r="BG51" s="49">
        <v>0</v>
      </c>
      <c r="BH51" s="333">
        <f t="shared" si="2"/>
        <v>0.48</v>
      </c>
      <c r="BI51" s="453">
        <f t="shared" si="3"/>
        <v>0.48</v>
      </c>
      <c r="BJ51" s="334">
        <f t="shared" si="4"/>
        <v>14.306666666666667</v>
      </c>
      <c r="BK51" s="453">
        <f t="shared" si="5"/>
        <v>1</v>
      </c>
      <c r="BL51" s="334">
        <f t="shared" si="6"/>
        <v>6.6666666666666666E-2</v>
      </c>
      <c r="BM51" s="453">
        <f t="shared" si="7"/>
        <v>6.6666666666666666E-2</v>
      </c>
      <c r="BN51" s="334">
        <f t="shared" si="8"/>
        <v>0</v>
      </c>
      <c r="BO51" s="453">
        <f t="shared" si="9"/>
        <v>0</v>
      </c>
      <c r="BP51" s="647">
        <f t="shared" si="10"/>
        <v>3.7133333333333334</v>
      </c>
      <c r="BQ51" s="652">
        <f t="shared" si="11"/>
        <v>1</v>
      </c>
      <c r="BR51" s="642">
        <f t="shared" si="12"/>
        <v>1</v>
      </c>
      <c r="BS51" s="54">
        <v>0</v>
      </c>
      <c r="BT51" s="60">
        <v>0</v>
      </c>
      <c r="BU51" s="60">
        <v>0</v>
      </c>
      <c r="BV51" s="125" t="str">
        <f t="shared" si="17"/>
        <v xml:space="preserve"> -</v>
      </c>
      <c r="BW51" s="378" t="str">
        <f t="shared" si="18"/>
        <v xml:space="preserve"> -</v>
      </c>
      <c r="BX51" s="54">
        <v>0</v>
      </c>
      <c r="BY51" s="60">
        <v>0</v>
      </c>
      <c r="BZ51" s="60">
        <v>0</v>
      </c>
      <c r="CA51" s="125" t="str">
        <f t="shared" si="19"/>
        <v xml:space="preserve"> -</v>
      </c>
      <c r="CB51" s="378" t="str">
        <f t="shared" si="20"/>
        <v xml:space="preserve"> -</v>
      </c>
      <c r="CC51" s="54">
        <v>100000</v>
      </c>
      <c r="CD51" s="60">
        <v>100000</v>
      </c>
      <c r="CE51" s="60">
        <v>0</v>
      </c>
      <c r="CF51" s="125">
        <f t="shared" si="21"/>
        <v>1</v>
      </c>
      <c r="CG51" s="378" t="str">
        <f t="shared" si="22"/>
        <v xml:space="preserve"> -</v>
      </c>
      <c r="CH51" s="55">
        <v>0</v>
      </c>
      <c r="CI51" s="60">
        <v>0</v>
      </c>
      <c r="CJ51" s="60">
        <v>0</v>
      </c>
      <c r="CK51" s="125" t="str">
        <f t="shared" si="23"/>
        <v xml:space="preserve"> -</v>
      </c>
      <c r="CL51" s="378" t="str">
        <f t="shared" si="24"/>
        <v xml:space="preserve"> -</v>
      </c>
      <c r="CM51" s="326">
        <f t="shared" si="25"/>
        <v>100000</v>
      </c>
      <c r="CN51" s="322">
        <f t="shared" si="26"/>
        <v>100000</v>
      </c>
      <c r="CO51" s="322">
        <f t="shared" si="27"/>
        <v>0</v>
      </c>
      <c r="CP51" s="504">
        <f t="shared" si="28"/>
        <v>1</v>
      </c>
      <c r="CQ51" s="378" t="str">
        <f t="shared" si="29"/>
        <v xml:space="preserve"> -</v>
      </c>
      <c r="CR51" s="591" t="s">
        <v>1381</v>
      </c>
      <c r="CS51" s="99" t="s">
        <v>1256</v>
      </c>
      <c r="CT51" s="102" t="s">
        <v>756</v>
      </c>
    </row>
    <row r="52" spans="2:98" ht="30" customHeight="1">
      <c r="B52" s="994"/>
      <c r="C52" s="991"/>
      <c r="D52" s="994"/>
      <c r="E52" s="990"/>
      <c r="F52" s="1154"/>
      <c r="G52" s="1010"/>
      <c r="H52" s="1010"/>
      <c r="I52" s="1074"/>
      <c r="J52" s="1010"/>
      <c r="K52" s="1074"/>
      <c r="L52" s="1010"/>
      <c r="M52" s="1010"/>
      <c r="N52" s="1074"/>
      <c r="O52" s="1010"/>
      <c r="P52" s="1010"/>
      <c r="Q52" s="1074"/>
      <c r="R52" s="1010"/>
      <c r="S52" s="1010"/>
      <c r="T52" s="1074"/>
      <c r="U52" s="1150"/>
      <c r="V52" s="1129"/>
      <c r="W52" s="1109"/>
      <c r="X52" s="1106"/>
      <c r="Y52" s="1109"/>
      <c r="Z52" s="1106"/>
      <c r="AA52" s="1109"/>
      <c r="AB52" s="1112"/>
      <c r="AC52" s="1140"/>
      <c r="AD52" s="1081"/>
      <c r="AE52" s="778"/>
      <c r="AF52" s="788"/>
      <c r="AG52" s="778"/>
      <c r="AH52" s="788"/>
      <c r="AI52" s="778"/>
      <c r="AJ52" s="788"/>
      <c r="AK52" s="778"/>
      <c r="AL52" s="788"/>
      <c r="AM52" s="778"/>
      <c r="AN52" s="788"/>
      <c r="AO52" s="950"/>
      <c r="AP52" s="939"/>
      <c r="AQ52" s="119" t="s">
        <v>749</v>
      </c>
      <c r="AR52" s="366" t="s">
        <v>2002</v>
      </c>
      <c r="AS52" s="747" t="s">
        <v>1609</v>
      </c>
      <c r="AT52" s="40">
        <v>9105</v>
      </c>
      <c r="AU52" s="60">
        <v>10000</v>
      </c>
      <c r="AV52" s="60">
        <v>2500</v>
      </c>
      <c r="AW52" s="413">
        <f t="shared" si="13"/>
        <v>0.25</v>
      </c>
      <c r="AX52" s="60">
        <v>2500</v>
      </c>
      <c r="AY52" s="413">
        <f t="shared" si="14"/>
        <v>0.25</v>
      </c>
      <c r="AZ52" s="60">
        <v>2500</v>
      </c>
      <c r="BA52" s="415">
        <f t="shared" si="15"/>
        <v>0.25</v>
      </c>
      <c r="BB52" s="47">
        <v>2500</v>
      </c>
      <c r="BC52" s="422">
        <f t="shared" si="16"/>
        <v>0.25</v>
      </c>
      <c r="BD52" s="54">
        <v>2794</v>
      </c>
      <c r="BE52" s="60">
        <v>5714</v>
      </c>
      <c r="BF52" s="60">
        <v>422</v>
      </c>
      <c r="BG52" s="49">
        <v>0</v>
      </c>
      <c r="BH52" s="333">
        <f t="shared" si="2"/>
        <v>1.1175999999999999</v>
      </c>
      <c r="BI52" s="453">
        <f t="shared" si="3"/>
        <v>1</v>
      </c>
      <c r="BJ52" s="334">
        <f t="shared" si="4"/>
        <v>2.2856000000000001</v>
      </c>
      <c r="BK52" s="453">
        <f t="shared" si="5"/>
        <v>1</v>
      </c>
      <c r="BL52" s="334">
        <f t="shared" si="6"/>
        <v>0.16880000000000001</v>
      </c>
      <c r="BM52" s="453">
        <f t="shared" si="7"/>
        <v>0.16880000000000001</v>
      </c>
      <c r="BN52" s="334">
        <f t="shared" si="8"/>
        <v>0</v>
      </c>
      <c r="BO52" s="453">
        <f t="shared" si="9"/>
        <v>0</v>
      </c>
      <c r="BP52" s="647">
        <f t="shared" si="10"/>
        <v>0.89300000000000002</v>
      </c>
      <c r="BQ52" s="652">
        <f t="shared" si="11"/>
        <v>0.89300000000000002</v>
      </c>
      <c r="BR52" s="642">
        <f t="shared" si="12"/>
        <v>0.89300000000000002</v>
      </c>
      <c r="BS52" s="54">
        <v>0</v>
      </c>
      <c r="BT52" s="60">
        <v>0</v>
      </c>
      <c r="BU52" s="60">
        <v>0</v>
      </c>
      <c r="BV52" s="125" t="str">
        <f t="shared" si="17"/>
        <v xml:space="preserve"> -</v>
      </c>
      <c r="BW52" s="378" t="str">
        <f t="shared" si="18"/>
        <v xml:space="preserve"> -</v>
      </c>
      <c r="BX52" s="54">
        <v>0</v>
      </c>
      <c r="BY52" s="60">
        <v>0</v>
      </c>
      <c r="BZ52" s="60">
        <v>0</v>
      </c>
      <c r="CA52" s="125" t="str">
        <f t="shared" si="19"/>
        <v xml:space="preserve"> -</v>
      </c>
      <c r="CB52" s="378" t="str">
        <f t="shared" si="20"/>
        <v xml:space="preserve"> -</v>
      </c>
      <c r="CC52" s="54">
        <v>2284618</v>
      </c>
      <c r="CD52" s="60">
        <v>2284618</v>
      </c>
      <c r="CE52" s="60">
        <v>0</v>
      </c>
      <c r="CF52" s="125">
        <f t="shared" si="21"/>
        <v>1</v>
      </c>
      <c r="CG52" s="378" t="str">
        <f t="shared" si="22"/>
        <v xml:space="preserve"> -</v>
      </c>
      <c r="CH52" s="55">
        <v>0</v>
      </c>
      <c r="CI52" s="60">
        <v>0</v>
      </c>
      <c r="CJ52" s="60">
        <v>0</v>
      </c>
      <c r="CK52" s="125" t="str">
        <f t="shared" si="23"/>
        <v xml:space="preserve"> -</v>
      </c>
      <c r="CL52" s="378" t="str">
        <f t="shared" si="24"/>
        <v xml:space="preserve"> -</v>
      </c>
      <c r="CM52" s="326">
        <f t="shared" si="25"/>
        <v>2284618</v>
      </c>
      <c r="CN52" s="322">
        <f t="shared" si="26"/>
        <v>2284618</v>
      </c>
      <c r="CO52" s="322">
        <f t="shared" si="27"/>
        <v>0</v>
      </c>
      <c r="CP52" s="504">
        <f t="shared" si="28"/>
        <v>1</v>
      </c>
      <c r="CQ52" s="378" t="str">
        <f t="shared" si="29"/>
        <v xml:space="preserve"> -</v>
      </c>
      <c r="CR52" s="591" t="s">
        <v>1381</v>
      </c>
      <c r="CS52" s="99" t="s">
        <v>1256</v>
      </c>
      <c r="CT52" s="102" t="s">
        <v>756</v>
      </c>
    </row>
    <row r="53" spans="2:98" ht="30" customHeight="1" thickBot="1">
      <c r="B53" s="994"/>
      <c r="C53" s="991"/>
      <c r="D53" s="994"/>
      <c r="E53" s="990"/>
      <c r="F53" s="1154"/>
      <c r="G53" s="1010"/>
      <c r="H53" s="1010"/>
      <c r="I53" s="1074"/>
      <c r="J53" s="1010"/>
      <c r="K53" s="1074"/>
      <c r="L53" s="1010"/>
      <c r="M53" s="1010"/>
      <c r="N53" s="1074"/>
      <c r="O53" s="1010"/>
      <c r="P53" s="1010"/>
      <c r="Q53" s="1074"/>
      <c r="R53" s="1010"/>
      <c r="S53" s="1010"/>
      <c r="T53" s="1074"/>
      <c r="U53" s="1150"/>
      <c r="V53" s="1129"/>
      <c r="W53" s="1109"/>
      <c r="X53" s="1106"/>
      <c r="Y53" s="1109"/>
      <c r="Z53" s="1106"/>
      <c r="AA53" s="1109"/>
      <c r="AB53" s="1112"/>
      <c r="AC53" s="1140"/>
      <c r="AD53" s="1081"/>
      <c r="AE53" s="778"/>
      <c r="AF53" s="788"/>
      <c r="AG53" s="778"/>
      <c r="AH53" s="788"/>
      <c r="AI53" s="778"/>
      <c r="AJ53" s="788"/>
      <c r="AK53" s="778"/>
      <c r="AL53" s="788"/>
      <c r="AM53" s="778"/>
      <c r="AN53" s="788"/>
      <c r="AO53" s="953"/>
      <c r="AP53" s="942"/>
      <c r="AQ53" s="123" t="s">
        <v>750</v>
      </c>
      <c r="AR53" s="440" t="s">
        <v>2003</v>
      </c>
      <c r="AS53" s="750" t="s">
        <v>1610</v>
      </c>
      <c r="AT53" s="45">
        <v>271087</v>
      </c>
      <c r="AU53" s="92">
        <v>314000</v>
      </c>
      <c r="AV53" s="92">
        <v>77000</v>
      </c>
      <c r="AW53" s="423">
        <f t="shared" si="13"/>
        <v>0.24522292993630573</v>
      </c>
      <c r="AX53" s="92">
        <v>78000</v>
      </c>
      <c r="AY53" s="423">
        <f t="shared" si="14"/>
        <v>0.24840764331210191</v>
      </c>
      <c r="AZ53" s="92">
        <v>79000</v>
      </c>
      <c r="BA53" s="424">
        <f t="shared" si="15"/>
        <v>0.25159235668789809</v>
      </c>
      <c r="BB53" s="51">
        <v>80000</v>
      </c>
      <c r="BC53" s="425">
        <f t="shared" si="16"/>
        <v>0.25477707006369427</v>
      </c>
      <c r="BD53" s="62">
        <v>131945</v>
      </c>
      <c r="BE53" s="92">
        <v>134777</v>
      </c>
      <c r="BF53" s="92">
        <v>70426</v>
      </c>
      <c r="BG53" s="70">
        <v>0</v>
      </c>
      <c r="BH53" s="331">
        <f t="shared" si="2"/>
        <v>1.7135714285714285</v>
      </c>
      <c r="BI53" s="457">
        <f t="shared" si="3"/>
        <v>1</v>
      </c>
      <c r="BJ53" s="332">
        <f t="shared" si="4"/>
        <v>1.7279102564102564</v>
      </c>
      <c r="BK53" s="457">
        <f t="shared" si="5"/>
        <v>1</v>
      </c>
      <c r="BL53" s="332">
        <f t="shared" si="6"/>
        <v>0.89146835443037975</v>
      </c>
      <c r="BM53" s="457">
        <f t="shared" si="7"/>
        <v>0.89146835443037975</v>
      </c>
      <c r="BN53" s="332">
        <f t="shared" si="8"/>
        <v>0</v>
      </c>
      <c r="BO53" s="457">
        <f t="shared" si="9"/>
        <v>0</v>
      </c>
      <c r="BP53" s="648">
        <f t="shared" si="10"/>
        <v>1.0737197452229299</v>
      </c>
      <c r="BQ53" s="653">
        <f t="shared" si="11"/>
        <v>1</v>
      </c>
      <c r="BR53" s="643">
        <f t="shared" si="12"/>
        <v>1</v>
      </c>
      <c r="BS53" s="62">
        <v>51442</v>
      </c>
      <c r="BT53" s="92">
        <v>46369</v>
      </c>
      <c r="BU53" s="92">
        <v>0</v>
      </c>
      <c r="BV53" s="148">
        <f t="shared" si="17"/>
        <v>0.90138408304498274</v>
      </c>
      <c r="BW53" s="385" t="str">
        <f t="shared" si="18"/>
        <v xml:space="preserve"> -</v>
      </c>
      <c r="BX53" s="62">
        <v>33278</v>
      </c>
      <c r="BY53" s="92">
        <v>7541</v>
      </c>
      <c r="BZ53" s="92">
        <v>0</v>
      </c>
      <c r="CA53" s="148">
        <f t="shared" si="19"/>
        <v>0.22660616623595167</v>
      </c>
      <c r="CB53" s="385" t="str">
        <f t="shared" si="20"/>
        <v xml:space="preserve"> -</v>
      </c>
      <c r="CC53" s="62">
        <v>122000</v>
      </c>
      <c r="CD53" s="92">
        <v>3492</v>
      </c>
      <c r="CE53" s="92">
        <v>0</v>
      </c>
      <c r="CF53" s="148">
        <f t="shared" si="21"/>
        <v>2.862295081967213E-2</v>
      </c>
      <c r="CG53" s="385" t="str">
        <f t="shared" si="22"/>
        <v xml:space="preserve"> -</v>
      </c>
      <c r="CH53" s="63">
        <v>50000</v>
      </c>
      <c r="CI53" s="92">
        <v>0</v>
      </c>
      <c r="CJ53" s="92">
        <v>0</v>
      </c>
      <c r="CK53" s="148">
        <f t="shared" si="23"/>
        <v>0</v>
      </c>
      <c r="CL53" s="385" t="str">
        <f t="shared" si="24"/>
        <v xml:space="preserve"> -</v>
      </c>
      <c r="CM53" s="327">
        <f t="shared" si="25"/>
        <v>256720</v>
      </c>
      <c r="CN53" s="328">
        <f t="shared" si="26"/>
        <v>57402</v>
      </c>
      <c r="CO53" s="328">
        <f t="shared" si="27"/>
        <v>0</v>
      </c>
      <c r="CP53" s="505">
        <f t="shared" si="28"/>
        <v>0.22359769398566531</v>
      </c>
      <c r="CQ53" s="385" t="str">
        <f t="shared" si="29"/>
        <v xml:space="preserve"> -</v>
      </c>
      <c r="CR53" s="592" t="s">
        <v>1381</v>
      </c>
      <c r="CS53" s="106" t="s">
        <v>1256</v>
      </c>
      <c r="CT53" s="107" t="s">
        <v>756</v>
      </c>
    </row>
    <row r="54" spans="2:98" ht="30" customHeight="1" thickBot="1">
      <c r="B54" s="994"/>
      <c r="C54" s="991"/>
      <c r="D54" s="994"/>
      <c r="E54" s="990"/>
      <c r="F54" s="1154"/>
      <c r="G54" s="1010"/>
      <c r="H54" s="1010"/>
      <c r="I54" s="1074"/>
      <c r="J54" s="1010"/>
      <c r="K54" s="1074"/>
      <c r="L54" s="1010"/>
      <c r="M54" s="1010"/>
      <c r="N54" s="1074"/>
      <c r="O54" s="1010"/>
      <c r="P54" s="1010"/>
      <c r="Q54" s="1074"/>
      <c r="R54" s="1010"/>
      <c r="S54" s="1010"/>
      <c r="T54" s="1074"/>
      <c r="U54" s="1150"/>
      <c r="V54" s="1129"/>
      <c r="W54" s="1109"/>
      <c r="X54" s="1106"/>
      <c r="Y54" s="1109"/>
      <c r="Z54" s="1106"/>
      <c r="AA54" s="1109"/>
      <c r="AB54" s="1112"/>
      <c r="AC54" s="1140"/>
      <c r="AD54" s="1081"/>
      <c r="AE54" s="778"/>
      <c r="AF54" s="788"/>
      <c r="AG54" s="778"/>
      <c r="AH54" s="788"/>
      <c r="AI54" s="778"/>
      <c r="AJ54" s="788"/>
      <c r="AK54" s="778"/>
      <c r="AL54" s="788"/>
      <c r="AM54" s="778"/>
      <c r="AN54" s="788"/>
      <c r="AO54" s="227">
        <f>+RESUMEN!J75</f>
        <v>0.83333333333333337</v>
      </c>
      <c r="AP54" s="185" t="s">
        <v>758</v>
      </c>
      <c r="AQ54" s="153" t="s">
        <v>751</v>
      </c>
      <c r="AR54" s="368">
        <v>6210151</v>
      </c>
      <c r="AS54" s="756" t="s">
        <v>1611</v>
      </c>
      <c r="AT54" s="165">
        <v>3</v>
      </c>
      <c r="AU54" s="166">
        <v>6</v>
      </c>
      <c r="AV54" s="166">
        <v>1</v>
      </c>
      <c r="AW54" s="429">
        <f t="shared" si="13"/>
        <v>0.16666666666666666</v>
      </c>
      <c r="AX54" s="166">
        <v>2</v>
      </c>
      <c r="AY54" s="429">
        <f t="shared" si="14"/>
        <v>0.33333333333333331</v>
      </c>
      <c r="AZ54" s="166">
        <v>2</v>
      </c>
      <c r="BA54" s="430">
        <f t="shared" si="15"/>
        <v>0.33333333333333331</v>
      </c>
      <c r="BB54" s="126">
        <v>1</v>
      </c>
      <c r="BC54" s="430">
        <f t="shared" si="16"/>
        <v>0.16666666666666666</v>
      </c>
      <c r="BD54" s="191">
        <v>1</v>
      </c>
      <c r="BE54" s="189">
        <v>2</v>
      </c>
      <c r="BF54" s="189">
        <v>2</v>
      </c>
      <c r="BG54" s="184">
        <v>0</v>
      </c>
      <c r="BH54" s="467">
        <f t="shared" si="2"/>
        <v>1</v>
      </c>
      <c r="BI54" s="468">
        <f t="shared" si="3"/>
        <v>1</v>
      </c>
      <c r="BJ54" s="469">
        <f t="shared" si="4"/>
        <v>1</v>
      </c>
      <c r="BK54" s="468">
        <f t="shared" si="5"/>
        <v>1</v>
      </c>
      <c r="BL54" s="469">
        <f t="shared" si="6"/>
        <v>1</v>
      </c>
      <c r="BM54" s="468">
        <f t="shared" si="7"/>
        <v>1</v>
      </c>
      <c r="BN54" s="469">
        <f t="shared" si="8"/>
        <v>0</v>
      </c>
      <c r="BO54" s="468">
        <f t="shared" si="9"/>
        <v>0</v>
      </c>
      <c r="BP54" s="678">
        <f t="shared" si="10"/>
        <v>0.83333333333333337</v>
      </c>
      <c r="BQ54" s="679">
        <f t="shared" si="11"/>
        <v>0.83333333333333337</v>
      </c>
      <c r="BR54" s="680">
        <f t="shared" si="12"/>
        <v>0.83333333333333337</v>
      </c>
      <c r="BS54" s="168">
        <v>52000</v>
      </c>
      <c r="BT54" s="166">
        <v>24609</v>
      </c>
      <c r="BU54" s="166">
        <v>0</v>
      </c>
      <c r="BV54" s="382">
        <f t="shared" si="17"/>
        <v>0.47325</v>
      </c>
      <c r="BW54" s="383" t="str">
        <f t="shared" si="18"/>
        <v xml:space="preserve"> -</v>
      </c>
      <c r="BX54" s="167">
        <v>54600</v>
      </c>
      <c r="BY54" s="166">
        <v>19629</v>
      </c>
      <c r="BZ54" s="166">
        <v>0</v>
      </c>
      <c r="CA54" s="382">
        <f t="shared" si="19"/>
        <v>0.35950549450549452</v>
      </c>
      <c r="CB54" s="383" t="str">
        <f t="shared" si="20"/>
        <v xml:space="preserve"> -</v>
      </c>
      <c r="CC54" s="167">
        <v>56000</v>
      </c>
      <c r="CD54" s="166">
        <v>56000</v>
      </c>
      <c r="CE54" s="166">
        <v>0</v>
      </c>
      <c r="CF54" s="382">
        <f t="shared" si="21"/>
        <v>1</v>
      </c>
      <c r="CG54" s="383" t="str">
        <f t="shared" si="22"/>
        <v xml:space="preserve"> -</v>
      </c>
      <c r="CH54" s="168">
        <v>60196</v>
      </c>
      <c r="CI54" s="166">
        <v>0</v>
      </c>
      <c r="CJ54" s="166">
        <v>0</v>
      </c>
      <c r="CK54" s="382">
        <f t="shared" si="23"/>
        <v>0</v>
      </c>
      <c r="CL54" s="383" t="str">
        <f t="shared" si="24"/>
        <v xml:space="preserve"> -</v>
      </c>
      <c r="CM54" s="395">
        <f t="shared" si="25"/>
        <v>222796</v>
      </c>
      <c r="CN54" s="396">
        <f t="shared" si="26"/>
        <v>100238</v>
      </c>
      <c r="CO54" s="396">
        <f t="shared" si="27"/>
        <v>0</v>
      </c>
      <c r="CP54" s="514">
        <f t="shared" si="28"/>
        <v>0.44990933409935546</v>
      </c>
      <c r="CQ54" s="383" t="str">
        <f t="shared" si="29"/>
        <v xml:space="preserve"> -</v>
      </c>
      <c r="CR54" s="600" t="s">
        <v>1381</v>
      </c>
      <c r="CS54" s="216" t="s">
        <v>1256</v>
      </c>
      <c r="CT54" s="192" t="s">
        <v>1975</v>
      </c>
    </row>
    <row r="55" spans="2:98" ht="30" customHeight="1">
      <c r="B55" s="994"/>
      <c r="C55" s="991"/>
      <c r="D55" s="994"/>
      <c r="E55" s="990"/>
      <c r="F55" s="1154"/>
      <c r="G55" s="1010"/>
      <c r="H55" s="1010"/>
      <c r="I55" s="1074"/>
      <c r="J55" s="1010"/>
      <c r="K55" s="1074"/>
      <c r="L55" s="1010"/>
      <c r="M55" s="1010"/>
      <c r="N55" s="1074"/>
      <c r="O55" s="1010"/>
      <c r="P55" s="1010"/>
      <c r="Q55" s="1074"/>
      <c r="R55" s="1010"/>
      <c r="S55" s="1010"/>
      <c r="T55" s="1074"/>
      <c r="U55" s="1150"/>
      <c r="V55" s="1129"/>
      <c r="W55" s="1109"/>
      <c r="X55" s="1106"/>
      <c r="Y55" s="1109"/>
      <c r="Z55" s="1106"/>
      <c r="AA55" s="1109"/>
      <c r="AB55" s="1112"/>
      <c r="AC55" s="1140"/>
      <c r="AD55" s="1081"/>
      <c r="AE55" s="778"/>
      <c r="AF55" s="788"/>
      <c r="AG55" s="778"/>
      <c r="AH55" s="788"/>
      <c r="AI55" s="778"/>
      <c r="AJ55" s="788"/>
      <c r="AK55" s="778"/>
      <c r="AL55" s="788"/>
      <c r="AM55" s="778"/>
      <c r="AN55" s="788"/>
      <c r="AO55" s="952">
        <f>+RESUMEN!J76</f>
        <v>0.77500000000000002</v>
      </c>
      <c r="AP55" s="941" t="s">
        <v>759</v>
      </c>
      <c r="AQ55" s="237" t="s">
        <v>752</v>
      </c>
      <c r="AR55" s="275">
        <v>6210153</v>
      </c>
      <c r="AS55" s="749" t="s">
        <v>1612</v>
      </c>
      <c r="AT55" s="39">
        <v>0</v>
      </c>
      <c r="AU55" s="90">
        <v>1</v>
      </c>
      <c r="AV55" s="90">
        <v>0</v>
      </c>
      <c r="AW55" s="412">
        <f t="shared" si="13"/>
        <v>0</v>
      </c>
      <c r="AX55" s="90">
        <v>1</v>
      </c>
      <c r="AY55" s="412">
        <v>0.33</v>
      </c>
      <c r="AZ55" s="90">
        <v>1</v>
      </c>
      <c r="BA55" s="414">
        <v>0.33</v>
      </c>
      <c r="BB55" s="46">
        <v>1</v>
      </c>
      <c r="BC55" s="421">
        <v>0.34</v>
      </c>
      <c r="BD55" s="52">
        <v>0</v>
      </c>
      <c r="BE55" s="90">
        <v>0.8</v>
      </c>
      <c r="BF55" s="90">
        <v>1</v>
      </c>
      <c r="BG55" s="69">
        <v>0</v>
      </c>
      <c r="BH55" s="329" t="str">
        <f t="shared" si="2"/>
        <v xml:space="preserve"> -</v>
      </c>
      <c r="BI55" s="452" t="str">
        <f t="shared" si="3"/>
        <v xml:space="preserve"> -</v>
      </c>
      <c r="BJ55" s="330">
        <f t="shared" si="4"/>
        <v>0.8</v>
      </c>
      <c r="BK55" s="452">
        <f t="shared" si="5"/>
        <v>0.8</v>
      </c>
      <c r="BL55" s="330">
        <f t="shared" si="6"/>
        <v>1</v>
      </c>
      <c r="BM55" s="452">
        <f t="shared" si="7"/>
        <v>1</v>
      </c>
      <c r="BN55" s="330">
        <f t="shared" si="8"/>
        <v>0</v>
      </c>
      <c r="BO55" s="452">
        <f t="shared" si="9"/>
        <v>0</v>
      </c>
      <c r="BP55" s="646">
        <f>+AVERAGE(BE55:BG55)/AU55</f>
        <v>0.6</v>
      </c>
      <c r="BQ55" s="651">
        <f t="shared" si="11"/>
        <v>0.6</v>
      </c>
      <c r="BR55" s="641">
        <f t="shared" si="12"/>
        <v>0.6</v>
      </c>
      <c r="BS55" s="397">
        <v>0</v>
      </c>
      <c r="BT55" s="268">
        <v>0</v>
      </c>
      <c r="BU55" s="268">
        <v>0</v>
      </c>
      <c r="BV55" s="146" t="str">
        <f t="shared" si="17"/>
        <v xml:space="preserve"> -</v>
      </c>
      <c r="BW55" s="384" t="str">
        <f t="shared" si="18"/>
        <v xml:space="preserve"> -</v>
      </c>
      <c r="BX55" s="52">
        <v>45361</v>
      </c>
      <c r="BY55" s="90">
        <v>0</v>
      </c>
      <c r="BZ55" s="90">
        <v>0</v>
      </c>
      <c r="CA55" s="146">
        <f t="shared" si="19"/>
        <v>0</v>
      </c>
      <c r="CB55" s="384" t="str">
        <f t="shared" si="20"/>
        <v xml:space="preserve"> -</v>
      </c>
      <c r="CC55" s="52">
        <v>0</v>
      </c>
      <c r="CD55" s="90">
        <v>0</v>
      </c>
      <c r="CE55" s="90">
        <v>0</v>
      </c>
      <c r="CF55" s="146" t="str">
        <f t="shared" si="21"/>
        <v xml:space="preserve"> -</v>
      </c>
      <c r="CG55" s="384" t="str">
        <f t="shared" si="22"/>
        <v xml:space="preserve"> -</v>
      </c>
      <c r="CH55" s="53">
        <v>72236</v>
      </c>
      <c r="CI55" s="90">
        <v>0</v>
      </c>
      <c r="CJ55" s="90">
        <v>0</v>
      </c>
      <c r="CK55" s="146">
        <f t="shared" si="23"/>
        <v>0</v>
      </c>
      <c r="CL55" s="384" t="str">
        <f t="shared" si="24"/>
        <v xml:space="preserve"> -</v>
      </c>
      <c r="CM55" s="324">
        <f t="shared" si="25"/>
        <v>117597</v>
      </c>
      <c r="CN55" s="325">
        <f t="shared" si="26"/>
        <v>0</v>
      </c>
      <c r="CO55" s="325">
        <f t="shared" si="27"/>
        <v>0</v>
      </c>
      <c r="CP55" s="503">
        <f t="shared" si="28"/>
        <v>0</v>
      </c>
      <c r="CQ55" s="384" t="str">
        <f t="shared" si="29"/>
        <v xml:space="preserve"> -</v>
      </c>
      <c r="CR55" s="594" t="s">
        <v>1381</v>
      </c>
      <c r="CS55" s="214" t="s">
        <v>1256</v>
      </c>
      <c r="CT55" s="75" t="s">
        <v>1975</v>
      </c>
    </row>
    <row r="56" spans="2:98" ht="30" customHeight="1">
      <c r="B56" s="994"/>
      <c r="C56" s="991"/>
      <c r="D56" s="994"/>
      <c r="E56" s="990"/>
      <c r="F56" s="1154"/>
      <c r="G56" s="1010"/>
      <c r="H56" s="1010"/>
      <c r="I56" s="1074"/>
      <c r="J56" s="1010"/>
      <c r="K56" s="1074"/>
      <c r="L56" s="1010"/>
      <c r="M56" s="1010"/>
      <c r="N56" s="1074"/>
      <c r="O56" s="1010"/>
      <c r="P56" s="1010"/>
      <c r="Q56" s="1074"/>
      <c r="R56" s="1010"/>
      <c r="S56" s="1010"/>
      <c r="T56" s="1074"/>
      <c r="U56" s="1150"/>
      <c r="V56" s="1129"/>
      <c r="W56" s="1109"/>
      <c r="X56" s="1106"/>
      <c r="Y56" s="1109"/>
      <c r="Z56" s="1106"/>
      <c r="AA56" s="1109"/>
      <c r="AB56" s="1112"/>
      <c r="AC56" s="1140"/>
      <c r="AD56" s="1081"/>
      <c r="AE56" s="778"/>
      <c r="AF56" s="788"/>
      <c r="AG56" s="778"/>
      <c r="AH56" s="788"/>
      <c r="AI56" s="778"/>
      <c r="AJ56" s="788"/>
      <c r="AK56" s="778"/>
      <c r="AL56" s="788"/>
      <c r="AM56" s="778"/>
      <c r="AN56" s="788"/>
      <c r="AO56" s="950"/>
      <c r="AP56" s="939"/>
      <c r="AQ56" s="119" t="s">
        <v>753</v>
      </c>
      <c r="AR56" s="366">
        <v>6210153</v>
      </c>
      <c r="AS56" s="747" t="s">
        <v>1613</v>
      </c>
      <c r="AT56" s="43">
        <v>0</v>
      </c>
      <c r="AU56" s="85">
        <v>1</v>
      </c>
      <c r="AV56" s="85">
        <v>0</v>
      </c>
      <c r="AW56" s="413">
        <f t="shared" si="13"/>
        <v>0</v>
      </c>
      <c r="AX56" s="85">
        <v>0.5</v>
      </c>
      <c r="AY56" s="413">
        <f t="shared" si="14"/>
        <v>0.5</v>
      </c>
      <c r="AZ56" s="85">
        <v>0.5</v>
      </c>
      <c r="BA56" s="415">
        <f t="shared" si="15"/>
        <v>0.5</v>
      </c>
      <c r="BB56" s="125">
        <v>0</v>
      </c>
      <c r="BC56" s="422">
        <f t="shared" si="16"/>
        <v>0</v>
      </c>
      <c r="BD56" s="318">
        <v>0</v>
      </c>
      <c r="BE56" s="85">
        <v>0.5</v>
      </c>
      <c r="BF56" s="85">
        <v>0.5</v>
      </c>
      <c r="BG56" s="71">
        <v>0</v>
      </c>
      <c r="BH56" s="333" t="str">
        <f t="shared" si="2"/>
        <v xml:space="preserve"> -</v>
      </c>
      <c r="BI56" s="453" t="str">
        <f t="shared" si="3"/>
        <v xml:space="preserve"> -</v>
      </c>
      <c r="BJ56" s="334">
        <f t="shared" si="4"/>
        <v>1</v>
      </c>
      <c r="BK56" s="453">
        <f t="shared" si="5"/>
        <v>1</v>
      </c>
      <c r="BL56" s="334">
        <f t="shared" si="6"/>
        <v>1</v>
      </c>
      <c r="BM56" s="453">
        <f t="shared" si="7"/>
        <v>1</v>
      </c>
      <c r="BN56" s="334" t="str">
        <f t="shared" si="8"/>
        <v xml:space="preserve"> -</v>
      </c>
      <c r="BO56" s="453" t="str">
        <f t="shared" si="9"/>
        <v xml:space="preserve"> -</v>
      </c>
      <c r="BP56" s="647">
        <f t="shared" si="10"/>
        <v>1</v>
      </c>
      <c r="BQ56" s="652">
        <f t="shared" si="11"/>
        <v>1</v>
      </c>
      <c r="BR56" s="642">
        <f t="shared" si="12"/>
        <v>1</v>
      </c>
      <c r="BS56" s="398">
        <v>0</v>
      </c>
      <c r="BT56" s="270">
        <v>0</v>
      </c>
      <c r="BU56" s="270">
        <v>0</v>
      </c>
      <c r="BV56" s="125" t="str">
        <f t="shared" si="17"/>
        <v xml:space="preserve"> -</v>
      </c>
      <c r="BW56" s="378" t="str">
        <f t="shared" si="18"/>
        <v xml:space="preserve"> -</v>
      </c>
      <c r="BX56" s="54">
        <v>10500</v>
      </c>
      <c r="BY56" s="60">
        <v>0</v>
      </c>
      <c r="BZ56" s="60">
        <v>0</v>
      </c>
      <c r="CA56" s="125">
        <f t="shared" si="19"/>
        <v>0</v>
      </c>
      <c r="CB56" s="378" t="str">
        <f t="shared" si="20"/>
        <v xml:space="preserve"> -</v>
      </c>
      <c r="CC56" s="54">
        <v>38500</v>
      </c>
      <c r="CD56" s="60">
        <v>38500</v>
      </c>
      <c r="CE56" s="60">
        <v>0</v>
      </c>
      <c r="CF56" s="125">
        <f t="shared" si="21"/>
        <v>1</v>
      </c>
      <c r="CG56" s="378" t="str">
        <f t="shared" si="22"/>
        <v xml:space="preserve"> -</v>
      </c>
      <c r="CH56" s="55">
        <v>0</v>
      </c>
      <c r="CI56" s="60">
        <v>0</v>
      </c>
      <c r="CJ56" s="60">
        <v>0</v>
      </c>
      <c r="CK56" s="125" t="str">
        <f t="shared" si="23"/>
        <v xml:space="preserve"> -</v>
      </c>
      <c r="CL56" s="378" t="str">
        <f t="shared" si="24"/>
        <v xml:space="preserve"> -</v>
      </c>
      <c r="CM56" s="326">
        <f t="shared" si="25"/>
        <v>49000</v>
      </c>
      <c r="CN56" s="322">
        <f t="shared" si="26"/>
        <v>38500</v>
      </c>
      <c r="CO56" s="322">
        <f t="shared" si="27"/>
        <v>0</v>
      </c>
      <c r="CP56" s="504">
        <f t="shared" si="28"/>
        <v>0.7857142857142857</v>
      </c>
      <c r="CQ56" s="378" t="str">
        <f t="shared" si="29"/>
        <v xml:space="preserve"> -</v>
      </c>
      <c r="CR56" s="591" t="s">
        <v>1381</v>
      </c>
      <c r="CS56" s="212" t="s">
        <v>1256</v>
      </c>
      <c r="CT56" s="102" t="s">
        <v>1975</v>
      </c>
    </row>
    <row r="57" spans="2:98" ht="30" customHeight="1">
      <c r="B57" s="994"/>
      <c r="C57" s="991"/>
      <c r="D57" s="994"/>
      <c r="E57" s="990"/>
      <c r="F57" s="1154"/>
      <c r="G57" s="1010"/>
      <c r="H57" s="1010"/>
      <c r="I57" s="1074"/>
      <c r="J57" s="1010"/>
      <c r="K57" s="1074"/>
      <c r="L57" s="1010"/>
      <c r="M57" s="1010"/>
      <c r="N57" s="1074"/>
      <c r="O57" s="1010"/>
      <c r="P57" s="1010"/>
      <c r="Q57" s="1074"/>
      <c r="R57" s="1010"/>
      <c r="S57" s="1010"/>
      <c r="T57" s="1074"/>
      <c r="U57" s="1150"/>
      <c r="V57" s="1129"/>
      <c r="W57" s="1109"/>
      <c r="X57" s="1106"/>
      <c r="Y57" s="1109"/>
      <c r="Z57" s="1106"/>
      <c r="AA57" s="1109"/>
      <c r="AB57" s="1112"/>
      <c r="AC57" s="1140"/>
      <c r="AD57" s="1081"/>
      <c r="AE57" s="778"/>
      <c r="AF57" s="788"/>
      <c r="AG57" s="778"/>
      <c r="AH57" s="788"/>
      <c r="AI57" s="778"/>
      <c r="AJ57" s="788"/>
      <c r="AK57" s="778"/>
      <c r="AL57" s="788"/>
      <c r="AM57" s="778"/>
      <c r="AN57" s="788"/>
      <c r="AO57" s="950"/>
      <c r="AP57" s="939"/>
      <c r="AQ57" s="254" t="s">
        <v>754</v>
      </c>
      <c r="AR57" s="276" t="s">
        <v>2004</v>
      </c>
      <c r="AS57" s="747" t="s">
        <v>1614</v>
      </c>
      <c r="AT57" s="40">
        <v>1</v>
      </c>
      <c r="AU57" s="60">
        <v>1</v>
      </c>
      <c r="AV57" s="60">
        <v>1</v>
      </c>
      <c r="AW57" s="413">
        <v>0.25</v>
      </c>
      <c r="AX57" s="60">
        <v>1</v>
      </c>
      <c r="AY57" s="413">
        <v>0.25</v>
      </c>
      <c r="AZ57" s="60">
        <v>1</v>
      </c>
      <c r="BA57" s="415">
        <v>0.25</v>
      </c>
      <c r="BB57" s="47">
        <v>1</v>
      </c>
      <c r="BC57" s="422">
        <v>0.25</v>
      </c>
      <c r="BD57" s="54">
        <v>1</v>
      </c>
      <c r="BE57" s="60">
        <v>1</v>
      </c>
      <c r="BF57" s="60">
        <v>1</v>
      </c>
      <c r="BG57" s="49">
        <v>0</v>
      </c>
      <c r="BH57" s="333">
        <f t="shared" si="2"/>
        <v>1</v>
      </c>
      <c r="BI57" s="453">
        <f t="shared" si="3"/>
        <v>1</v>
      </c>
      <c r="BJ57" s="334">
        <f t="shared" si="4"/>
        <v>1</v>
      </c>
      <c r="BK57" s="453">
        <f t="shared" si="5"/>
        <v>1</v>
      </c>
      <c r="BL57" s="334">
        <f t="shared" si="6"/>
        <v>1</v>
      </c>
      <c r="BM57" s="453">
        <f t="shared" si="7"/>
        <v>1</v>
      </c>
      <c r="BN57" s="334">
        <f t="shared" si="8"/>
        <v>0</v>
      </c>
      <c r="BO57" s="453">
        <f t="shared" si="9"/>
        <v>0</v>
      </c>
      <c r="BP57" s="647">
        <f t="shared" ref="BP57" si="41">+AVERAGE(BD57:BG57)/AU57</f>
        <v>0.75</v>
      </c>
      <c r="BQ57" s="652">
        <f t="shared" si="11"/>
        <v>0.75</v>
      </c>
      <c r="BR57" s="642">
        <f t="shared" si="12"/>
        <v>0.75</v>
      </c>
      <c r="BS57" s="398">
        <v>160700</v>
      </c>
      <c r="BT57" s="270">
        <v>74977</v>
      </c>
      <c r="BU57" s="270">
        <v>0</v>
      </c>
      <c r="BV57" s="125">
        <f t="shared" si="17"/>
        <v>0.46656502800248911</v>
      </c>
      <c r="BW57" s="378" t="str">
        <f t="shared" si="18"/>
        <v xml:space="preserve"> -</v>
      </c>
      <c r="BX57" s="54">
        <v>158297</v>
      </c>
      <c r="BY57" s="60">
        <v>158297</v>
      </c>
      <c r="BZ57" s="60">
        <v>0</v>
      </c>
      <c r="CA57" s="125">
        <f t="shared" si="19"/>
        <v>1</v>
      </c>
      <c r="CB57" s="378" t="str">
        <f t="shared" si="20"/>
        <v xml:space="preserve"> -</v>
      </c>
      <c r="CC57" s="54">
        <v>161057</v>
      </c>
      <c r="CD57" s="60">
        <v>155466</v>
      </c>
      <c r="CE57" s="60">
        <v>0</v>
      </c>
      <c r="CF57" s="125">
        <f t="shared" si="21"/>
        <v>0.96528558212309923</v>
      </c>
      <c r="CG57" s="378" t="str">
        <f t="shared" si="22"/>
        <v xml:space="preserve"> -</v>
      </c>
      <c r="CH57" s="55">
        <v>97240</v>
      </c>
      <c r="CI57" s="60">
        <v>0</v>
      </c>
      <c r="CJ57" s="60">
        <v>0</v>
      </c>
      <c r="CK57" s="125">
        <f t="shared" si="23"/>
        <v>0</v>
      </c>
      <c r="CL57" s="378" t="str">
        <f t="shared" si="24"/>
        <v xml:space="preserve"> -</v>
      </c>
      <c r="CM57" s="326">
        <f t="shared" si="25"/>
        <v>577294</v>
      </c>
      <c r="CN57" s="322">
        <f t="shared" si="26"/>
        <v>388740</v>
      </c>
      <c r="CO57" s="322">
        <f t="shared" si="27"/>
        <v>0</v>
      </c>
      <c r="CP57" s="504">
        <f t="shared" si="28"/>
        <v>0.67338305958489086</v>
      </c>
      <c r="CQ57" s="378" t="str">
        <f t="shared" si="29"/>
        <v xml:space="preserve"> -</v>
      </c>
      <c r="CR57" s="591" t="s">
        <v>1381</v>
      </c>
      <c r="CS57" s="212" t="s">
        <v>1256</v>
      </c>
      <c r="CT57" s="102" t="s">
        <v>1975</v>
      </c>
    </row>
    <row r="58" spans="2:98" ht="30" customHeight="1" thickBot="1">
      <c r="B58" s="994"/>
      <c r="C58" s="991"/>
      <c r="D58" s="995"/>
      <c r="E58" s="1156"/>
      <c r="F58" s="1155"/>
      <c r="G58" s="1149"/>
      <c r="H58" s="1149"/>
      <c r="I58" s="1148"/>
      <c r="J58" s="1149"/>
      <c r="K58" s="1148"/>
      <c r="L58" s="1149"/>
      <c r="M58" s="1149"/>
      <c r="N58" s="1148"/>
      <c r="O58" s="1149"/>
      <c r="P58" s="1149"/>
      <c r="Q58" s="1148"/>
      <c r="R58" s="1149"/>
      <c r="S58" s="1149"/>
      <c r="T58" s="1148"/>
      <c r="U58" s="1151"/>
      <c r="V58" s="1130"/>
      <c r="W58" s="1110"/>
      <c r="X58" s="1107"/>
      <c r="Y58" s="1110"/>
      <c r="Z58" s="1107"/>
      <c r="AA58" s="1110"/>
      <c r="AB58" s="1113"/>
      <c r="AC58" s="1141"/>
      <c r="AD58" s="1082"/>
      <c r="AE58" s="783"/>
      <c r="AF58" s="804"/>
      <c r="AG58" s="783"/>
      <c r="AH58" s="804"/>
      <c r="AI58" s="783"/>
      <c r="AJ58" s="804"/>
      <c r="AK58" s="783"/>
      <c r="AL58" s="804"/>
      <c r="AM58" s="783"/>
      <c r="AN58" s="804"/>
      <c r="AO58" s="953"/>
      <c r="AP58" s="942"/>
      <c r="AQ58" s="123" t="s">
        <v>755</v>
      </c>
      <c r="AR58" s="10">
        <v>6210153</v>
      </c>
      <c r="AS58" s="750" t="s">
        <v>1615</v>
      </c>
      <c r="AT58" s="45">
        <v>0</v>
      </c>
      <c r="AU58" s="92">
        <v>4</v>
      </c>
      <c r="AV58" s="92">
        <v>1</v>
      </c>
      <c r="AW58" s="423">
        <f t="shared" si="13"/>
        <v>0.25</v>
      </c>
      <c r="AX58" s="92">
        <v>1</v>
      </c>
      <c r="AY58" s="423">
        <f t="shared" si="14"/>
        <v>0.25</v>
      </c>
      <c r="AZ58" s="92">
        <v>1</v>
      </c>
      <c r="BA58" s="424">
        <f t="shared" si="15"/>
        <v>0.25</v>
      </c>
      <c r="BB58" s="51">
        <v>1</v>
      </c>
      <c r="BC58" s="425">
        <f t="shared" si="16"/>
        <v>0.25</v>
      </c>
      <c r="BD58" s="62">
        <v>1</v>
      </c>
      <c r="BE58" s="92">
        <v>1</v>
      </c>
      <c r="BF58" s="92">
        <v>1</v>
      </c>
      <c r="BG58" s="70">
        <v>0</v>
      </c>
      <c r="BH58" s="331">
        <f t="shared" si="2"/>
        <v>1</v>
      </c>
      <c r="BI58" s="457">
        <f t="shared" si="3"/>
        <v>1</v>
      </c>
      <c r="BJ58" s="332">
        <f t="shared" si="4"/>
        <v>1</v>
      </c>
      <c r="BK58" s="457">
        <f t="shared" si="5"/>
        <v>1</v>
      </c>
      <c r="BL58" s="332">
        <f t="shared" si="6"/>
        <v>1</v>
      </c>
      <c r="BM58" s="457">
        <f t="shared" si="7"/>
        <v>1</v>
      </c>
      <c r="BN58" s="332">
        <f t="shared" si="8"/>
        <v>0</v>
      </c>
      <c r="BO58" s="457">
        <f t="shared" si="9"/>
        <v>0</v>
      </c>
      <c r="BP58" s="648">
        <f t="shared" si="10"/>
        <v>0.75</v>
      </c>
      <c r="BQ58" s="653">
        <f t="shared" si="11"/>
        <v>0.75</v>
      </c>
      <c r="BR58" s="643">
        <f t="shared" si="12"/>
        <v>0.75</v>
      </c>
      <c r="BS58" s="399">
        <v>11800</v>
      </c>
      <c r="BT58" s="273">
        <v>0</v>
      </c>
      <c r="BU58" s="273">
        <v>0</v>
      </c>
      <c r="BV58" s="148">
        <f t="shared" si="17"/>
        <v>0</v>
      </c>
      <c r="BW58" s="385" t="str">
        <f t="shared" si="18"/>
        <v xml:space="preserve"> -</v>
      </c>
      <c r="BX58" s="62">
        <v>44000</v>
      </c>
      <c r="BY58" s="92">
        <v>0</v>
      </c>
      <c r="BZ58" s="92">
        <v>0</v>
      </c>
      <c r="CA58" s="148">
        <f t="shared" si="19"/>
        <v>0</v>
      </c>
      <c r="CB58" s="385" t="str">
        <f t="shared" si="20"/>
        <v xml:space="preserve"> -</v>
      </c>
      <c r="CC58" s="62">
        <v>36300</v>
      </c>
      <c r="CD58" s="92">
        <v>36300</v>
      </c>
      <c r="CE58" s="92">
        <v>0</v>
      </c>
      <c r="CF58" s="148">
        <f t="shared" si="21"/>
        <v>1</v>
      </c>
      <c r="CG58" s="385" t="str">
        <f t="shared" si="22"/>
        <v xml:space="preserve"> -</v>
      </c>
      <c r="CH58" s="63">
        <v>34728</v>
      </c>
      <c r="CI58" s="92">
        <v>0</v>
      </c>
      <c r="CJ58" s="92">
        <v>0</v>
      </c>
      <c r="CK58" s="148">
        <f t="shared" si="23"/>
        <v>0</v>
      </c>
      <c r="CL58" s="385" t="str">
        <f t="shared" si="24"/>
        <v xml:space="preserve"> -</v>
      </c>
      <c r="CM58" s="327">
        <f t="shared" si="25"/>
        <v>126828</v>
      </c>
      <c r="CN58" s="328">
        <f t="shared" si="26"/>
        <v>36300</v>
      </c>
      <c r="CO58" s="328">
        <f t="shared" si="27"/>
        <v>0</v>
      </c>
      <c r="CP58" s="505">
        <f t="shared" si="28"/>
        <v>0.28621440060554454</v>
      </c>
      <c r="CQ58" s="385" t="str">
        <f t="shared" si="29"/>
        <v xml:space="preserve"> -</v>
      </c>
      <c r="CR58" s="593" t="s">
        <v>1381</v>
      </c>
      <c r="CS58" s="213" t="s">
        <v>1256</v>
      </c>
      <c r="CT58" s="103" t="s">
        <v>1975</v>
      </c>
    </row>
    <row r="59" spans="2:98" ht="15" customHeight="1" thickBot="1">
      <c r="B59" s="994"/>
      <c r="C59" s="991"/>
      <c r="D59" s="181"/>
      <c r="E59" s="14"/>
      <c r="F59" s="15"/>
      <c r="G59" s="13"/>
      <c r="H59" s="13"/>
      <c r="I59" s="620"/>
      <c r="J59" s="13"/>
      <c r="K59" s="620"/>
      <c r="L59" s="13"/>
      <c r="M59" s="13"/>
      <c r="N59" s="620"/>
      <c r="O59" s="13"/>
      <c r="P59" s="13"/>
      <c r="Q59" s="620"/>
      <c r="R59" s="13"/>
      <c r="S59" s="13"/>
      <c r="T59" s="620"/>
      <c r="U59" s="13"/>
      <c r="V59" s="13"/>
      <c r="W59" s="620"/>
      <c r="X59" s="13"/>
      <c r="Y59" s="620"/>
      <c r="Z59" s="13"/>
      <c r="AA59" s="620"/>
      <c r="AB59" s="13"/>
      <c r="AC59" s="620"/>
      <c r="AD59" s="719"/>
      <c r="AE59" s="720"/>
      <c r="AF59" s="719"/>
      <c r="AG59" s="720"/>
      <c r="AH59" s="719"/>
      <c r="AI59" s="720"/>
      <c r="AJ59" s="719"/>
      <c r="AK59" s="720"/>
      <c r="AL59" s="719"/>
      <c r="AM59" s="720"/>
      <c r="AN59" s="719"/>
      <c r="AO59" s="81"/>
      <c r="AP59" s="80"/>
      <c r="AQ59" s="82"/>
      <c r="AR59" s="80"/>
      <c r="AS59" s="82"/>
      <c r="AT59" s="81"/>
      <c r="AU59" s="358"/>
      <c r="AV59" s="358"/>
      <c r="AW59" s="358"/>
      <c r="AX59" s="358"/>
      <c r="AY59" s="358"/>
      <c r="AZ59" s="358"/>
      <c r="BA59" s="358"/>
      <c r="BB59" s="358"/>
      <c r="BC59" s="358">
        <f t="shared" ref="BC59" si="42">+AVERAGE(BC39:BC58)</f>
        <v>0.25257218683651805</v>
      </c>
      <c r="BD59" s="358"/>
      <c r="BE59" s="358"/>
      <c r="BF59" s="358"/>
      <c r="BG59" s="358"/>
      <c r="BH59" s="80"/>
      <c r="BI59" s="555">
        <f t="shared" ref="BI59:BO59" si="43">+AVERAGE(BI39:BI58)</f>
        <v>0.95678571428571424</v>
      </c>
      <c r="BJ59" s="555"/>
      <c r="BK59" s="555">
        <f t="shared" si="43"/>
        <v>0.93086419753086425</v>
      </c>
      <c r="BL59" s="555"/>
      <c r="BM59" s="555">
        <f t="shared" si="43"/>
        <v>0.77511382477041446</v>
      </c>
      <c r="BN59" s="555"/>
      <c r="BO59" s="555">
        <f t="shared" si="43"/>
        <v>0</v>
      </c>
      <c r="BP59" s="555"/>
      <c r="BQ59" s="555">
        <f>+AVERAGE(BQ39:BQ58)</f>
        <v>0.72148333333333337</v>
      </c>
      <c r="BR59" s="637"/>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4"/>
      <c r="CQ59" s="84"/>
      <c r="CR59" s="599"/>
      <c r="CS59" s="14"/>
      <c r="CT59" s="18"/>
    </row>
    <row r="60" spans="2:98" ht="30" customHeight="1">
      <c r="B60" s="994"/>
      <c r="C60" s="991"/>
      <c r="D60" s="993">
        <f>+RESUMEN!J77</f>
        <v>0.592746913580247</v>
      </c>
      <c r="E60" s="989" t="s">
        <v>777</v>
      </c>
      <c r="F60" s="1152" t="s">
        <v>778</v>
      </c>
      <c r="G60" s="979">
        <v>0</v>
      </c>
      <c r="H60" s="979">
        <v>0</v>
      </c>
      <c r="I60" s="1013">
        <v>1E-3</v>
      </c>
      <c r="J60" s="979">
        <v>0</v>
      </c>
      <c r="K60" s="1013">
        <f>+J60-G60</f>
        <v>0</v>
      </c>
      <c r="L60" s="979"/>
      <c r="M60" s="979">
        <v>0</v>
      </c>
      <c r="N60" s="1013">
        <f>+M60-J60</f>
        <v>0</v>
      </c>
      <c r="O60" s="979"/>
      <c r="P60" s="979">
        <v>0</v>
      </c>
      <c r="Q60" s="1013">
        <f>+P60-M60</f>
        <v>0</v>
      </c>
      <c r="R60" s="979"/>
      <c r="S60" s="979">
        <v>0</v>
      </c>
      <c r="T60" s="1013">
        <f>+S60-P60</f>
        <v>0</v>
      </c>
      <c r="U60" s="1030"/>
      <c r="V60" s="1159">
        <v>0</v>
      </c>
      <c r="W60" s="1094">
        <f>+V60</f>
        <v>0</v>
      </c>
      <c r="X60" s="1091">
        <v>0</v>
      </c>
      <c r="Y60" s="1094">
        <f>+X60</f>
        <v>0</v>
      </c>
      <c r="Z60" s="1091"/>
      <c r="AA60" s="1094">
        <f>+Z60</f>
        <v>0</v>
      </c>
      <c r="AB60" s="1097"/>
      <c r="AC60" s="1100">
        <f>+AB60</f>
        <v>0</v>
      </c>
      <c r="AD60" s="1103"/>
      <c r="AE60" s="785">
        <f>+AD60</f>
        <v>0</v>
      </c>
      <c r="AF60" s="802"/>
      <c r="AG60" s="785">
        <f>+AF60</f>
        <v>0</v>
      </c>
      <c r="AH60" s="802"/>
      <c r="AI60" s="785">
        <f>+AH60</f>
        <v>0</v>
      </c>
      <c r="AJ60" s="802"/>
      <c r="AK60" s="785">
        <f>+AJ60</f>
        <v>0</v>
      </c>
      <c r="AL60" s="802"/>
      <c r="AM60" s="785">
        <f>+AL60</f>
        <v>0</v>
      </c>
      <c r="AN60" s="802"/>
      <c r="AO60" s="952">
        <f>+RESUMEN!J78</f>
        <v>0.65</v>
      </c>
      <c r="AP60" s="941" t="s">
        <v>774</v>
      </c>
      <c r="AQ60" s="26" t="s">
        <v>763</v>
      </c>
      <c r="AR60" s="138">
        <v>2210711</v>
      </c>
      <c r="AS60" s="26" t="s">
        <v>1616</v>
      </c>
      <c r="AT60" s="39">
        <v>0</v>
      </c>
      <c r="AU60" s="90">
        <v>210</v>
      </c>
      <c r="AV60" s="90">
        <v>0</v>
      </c>
      <c r="AW60" s="412">
        <f t="shared" si="13"/>
        <v>0</v>
      </c>
      <c r="AX60" s="90">
        <v>70</v>
      </c>
      <c r="AY60" s="412">
        <f t="shared" si="14"/>
        <v>0.33333333333333331</v>
      </c>
      <c r="AZ60" s="90">
        <v>70</v>
      </c>
      <c r="BA60" s="414">
        <f t="shared" si="15"/>
        <v>0.33333333333333331</v>
      </c>
      <c r="BB60" s="46">
        <v>70</v>
      </c>
      <c r="BC60" s="421">
        <f t="shared" si="16"/>
        <v>0.33333333333333331</v>
      </c>
      <c r="BD60" s="52">
        <v>0</v>
      </c>
      <c r="BE60" s="90">
        <v>18</v>
      </c>
      <c r="BF60" s="90">
        <v>45</v>
      </c>
      <c r="BG60" s="69">
        <v>0</v>
      </c>
      <c r="BH60" s="329" t="str">
        <f t="shared" si="2"/>
        <v xml:space="preserve"> -</v>
      </c>
      <c r="BI60" s="452" t="str">
        <f t="shared" si="3"/>
        <v xml:space="preserve"> -</v>
      </c>
      <c r="BJ60" s="330">
        <f t="shared" si="4"/>
        <v>0.25714285714285712</v>
      </c>
      <c r="BK60" s="452">
        <f t="shared" si="5"/>
        <v>0.25714285714285712</v>
      </c>
      <c r="BL60" s="330">
        <f t="shared" si="6"/>
        <v>0.6428571428571429</v>
      </c>
      <c r="BM60" s="452">
        <f t="shared" si="7"/>
        <v>0.6428571428571429</v>
      </c>
      <c r="BN60" s="330">
        <f t="shared" si="8"/>
        <v>0</v>
      </c>
      <c r="BO60" s="452">
        <f t="shared" si="9"/>
        <v>0</v>
      </c>
      <c r="BP60" s="646">
        <f t="shared" si="10"/>
        <v>0.3</v>
      </c>
      <c r="BQ60" s="651">
        <f t="shared" si="11"/>
        <v>0.3</v>
      </c>
      <c r="BR60" s="641">
        <f t="shared" si="12"/>
        <v>0.3</v>
      </c>
      <c r="BS60" s="52">
        <v>0</v>
      </c>
      <c r="BT60" s="90">
        <v>0</v>
      </c>
      <c r="BU60" s="90">
        <v>0</v>
      </c>
      <c r="BV60" s="146" t="str">
        <f t="shared" si="17"/>
        <v xml:space="preserve"> -</v>
      </c>
      <c r="BW60" s="384" t="str">
        <f t="shared" si="18"/>
        <v xml:space="preserve"> -</v>
      </c>
      <c r="BX60" s="52">
        <v>0</v>
      </c>
      <c r="BY60" s="90">
        <v>0</v>
      </c>
      <c r="BZ60" s="90">
        <v>0</v>
      </c>
      <c r="CA60" s="146" t="str">
        <f t="shared" si="19"/>
        <v xml:space="preserve"> -</v>
      </c>
      <c r="CB60" s="384" t="str">
        <f t="shared" si="20"/>
        <v xml:space="preserve"> -</v>
      </c>
      <c r="CC60" s="52">
        <v>31000</v>
      </c>
      <c r="CD60" s="90">
        <v>30250</v>
      </c>
      <c r="CE60" s="90">
        <v>0</v>
      </c>
      <c r="CF60" s="146">
        <f t="shared" si="21"/>
        <v>0.97580645161290325</v>
      </c>
      <c r="CG60" s="384" t="str">
        <f t="shared" si="22"/>
        <v xml:space="preserve"> -</v>
      </c>
      <c r="CH60" s="53">
        <v>81901</v>
      </c>
      <c r="CI60" s="90">
        <v>0</v>
      </c>
      <c r="CJ60" s="90">
        <v>0</v>
      </c>
      <c r="CK60" s="146">
        <f t="shared" si="23"/>
        <v>0</v>
      </c>
      <c r="CL60" s="384" t="str">
        <f t="shared" si="24"/>
        <v xml:space="preserve"> -</v>
      </c>
      <c r="CM60" s="324">
        <f t="shared" si="25"/>
        <v>112901</v>
      </c>
      <c r="CN60" s="325">
        <f t="shared" si="26"/>
        <v>30250</v>
      </c>
      <c r="CO60" s="325">
        <f t="shared" si="27"/>
        <v>0</v>
      </c>
      <c r="CP60" s="503">
        <f t="shared" si="28"/>
        <v>0.26793385355311289</v>
      </c>
      <c r="CQ60" s="384" t="str">
        <f t="shared" si="29"/>
        <v xml:space="preserve"> -</v>
      </c>
      <c r="CR60" s="590" t="s">
        <v>1404</v>
      </c>
      <c r="CS60" s="98" t="s">
        <v>1617</v>
      </c>
      <c r="CT60" s="101" t="s">
        <v>1965</v>
      </c>
    </row>
    <row r="61" spans="2:98" ht="30" customHeight="1" thickBot="1">
      <c r="B61" s="994"/>
      <c r="C61" s="991"/>
      <c r="D61" s="994"/>
      <c r="E61" s="990"/>
      <c r="F61" s="1153"/>
      <c r="G61" s="840"/>
      <c r="H61" s="840"/>
      <c r="I61" s="825"/>
      <c r="J61" s="840"/>
      <c r="K61" s="825"/>
      <c r="L61" s="840"/>
      <c r="M61" s="840"/>
      <c r="N61" s="825"/>
      <c r="O61" s="840"/>
      <c r="P61" s="840"/>
      <c r="Q61" s="825"/>
      <c r="R61" s="840"/>
      <c r="S61" s="840"/>
      <c r="T61" s="825"/>
      <c r="U61" s="971"/>
      <c r="V61" s="1160"/>
      <c r="W61" s="1095"/>
      <c r="X61" s="1092"/>
      <c r="Y61" s="1095"/>
      <c r="Z61" s="1092"/>
      <c r="AA61" s="1095"/>
      <c r="AB61" s="1098"/>
      <c r="AC61" s="1101"/>
      <c r="AD61" s="1081"/>
      <c r="AE61" s="778"/>
      <c r="AF61" s="788"/>
      <c r="AG61" s="778"/>
      <c r="AH61" s="788"/>
      <c r="AI61" s="778"/>
      <c r="AJ61" s="788"/>
      <c r="AK61" s="778"/>
      <c r="AL61" s="788"/>
      <c r="AM61" s="778"/>
      <c r="AN61" s="788"/>
      <c r="AO61" s="953"/>
      <c r="AP61" s="942"/>
      <c r="AQ61" s="30" t="s">
        <v>764</v>
      </c>
      <c r="AR61" s="142">
        <v>2210711</v>
      </c>
      <c r="AS61" s="30" t="s">
        <v>1618</v>
      </c>
      <c r="AT61" s="45">
        <v>0</v>
      </c>
      <c r="AU61" s="92">
        <v>3</v>
      </c>
      <c r="AV61" s="92">
        <v>0</v>
      </c>
      <c r="AW61" s="423">
        <f t="shared" si="13"/>
        <v>0</v>
      </c>
      <c r="AX61" s="92">
        <v>1</v>
      </c>
      <c r="AY61" s="423">
        <f t="shared" si="14"/>
        <v>0.33333333333333331</v>
      </c>
      <c r="AZ61" s="92">
        <v>1</v>
      </c>
      <c r="BA61" s="424">
        <f t="shared" si="15"/>
        <v>0.33333333333333331</v>
      </c>
      <c r="BB61" s="51">
        <v>1</v>
      </c>
      <c r="BC61" s="425">
        <f t="shared" si="16"/>
        <v>0.33333333333333331</v>
      </c>
      <c r="BD61" s="62">
        <v>0</v>
      </c>
      <c r="BE61" s="92">
        <v>1</v>
      </c>
      <c r="BF61" s="92">
        <v>3</v>
      </c>
      <c r="BG61" s="70">
        <v>0</v>
      </c>
      <c r="BH61" s="331" t="str">
        <f t="shared" si="2"/>
        <v xml:space="preserve"> -</v>
      </c>
      <c r="BI61" s="457" t="str">
        <f t="shared" si="3"/>
        <v xml:space="preserve"> -</v>
      </c>
      <c r="BJ61" s="332">
        <f t="shared" si="4"/>
        <v>1</v>
      </c>
      <c r="BK61" s="457">
        <f t="shared" si="5"/>
        <v>1</v>
      </c>
      <c r="BL61" s="332">
        <f t="shared" si="6"/>
        <v>3</v>
      </c>
      <c r="BM61" s="457">
        <f t="shared" si="7"/>
        <v>1</v>
      </c>
      <c r="BN61" s="332">
        <f t="shared" si="8"/>
        <v>0</v>
      </c>
      <c r="BO61" s="457">
        <f t="shared" si="9"/>
        <v>0</v>
      </c>
      <c r="BP61" s="648">
        <f t="shared" si="10"/>
        <v>1.3333333333333333</v>
      </c>
      <c r="BQ61" s="653">
        <f t="shared" si="11"/>
        <v>1</v>
      </c>
      <c r="BR61" s="643">
        <f t="shared" si="12"/>
        <v>1</v>
      </c>
      <c r="BS61" s="62">
        <v>0</v>
      </c>
      <c r="BT61" s="92">
        <v>0</v>
      </c>
      <c r="BU61" s="92">
        <v>0</v>
      </c>
      <c r="BV61" s="148" t="str">
        <f t="shared" si="17"/>
        <v xml:space="preserve"> -</v>
      </c>
      <c r="BW61" s="385" t="str">
        <f t="shared" si="18"/>
        <v xml:space="preserve"> -</v>
      </c>
      <c r="BX61" s="62">
        <v>61995</v>
      </c>
      <c r="BY61" s="92">
        <v>61495</v>
      </c>
      <c r="BZ61" s="92">
        <v>0</v>
      </c>
      <c r="CA61" s="148">
        <f t="shared" si="19"/>
        <v>0.99193483345431088</v>
      </c>
      <c r="CB61" s="385" t="str">
        <f t="shared" si="20"/>
        <v xml:space="preserve"> -</v>
      </c>
      <c r="CC61" s="62">
        <v>160000</v>
      </c>
      <c r="CD61" s="92">
        <v>159455</v>
      </c>
      <c r="CE61" s="92">
        <v>0</v>
      </c>
      <c r="CF61" s="148">
        <f t="shared" si="21"/>
        <v>0.99659374999999994</v>
      </c>
      <c r="CG61" s="385" t="str">
        <f t="shared" si="22"/>
        <v xml:space="preserve"> -</v>
      </c>
      <c r="CH61" s="63">
        <v>50000</v>
      </c>
      <c r="CI61" s="92">
        <v>0</v>
      </c>
      <c r="CJ61" s="92">
        <v>0</v>
      </c>
      <c r="CK61" s="148">
        <f t="shared" si="23"/>
        <v>0</v>
      </c>
      <c r="CL61" s="385" t="str">
        <f t="shared" si="24"/>
        <v xml:space="preserve"> -</v>
      </c>
      <c r="CM61" s="327">
        <f t="shared" si="25"/>
        <v>271995</v>
      </c>
      <c r="CN61" s="328">
        <f t="shared" si="26"/>
        <v>220950</v>
      </c>
      <c r="CO61" s="328">
        <f t="shared" si="27"/>
        <v>0</v>
      </c>
      <c r="CP61" s="505">
        <f t="shared" si="28"/>
        <v>0.81233110902773953</v>
      </c>
      <c r="CQ61" s="385" t="str">
        <f t="shared" si="29"/>
        <v xml:space="preserve"> -</v>
      </c>
      <c r="CR61" s="592" t="s">
        <v>1404</v>
      </c>
      <c r="CS61" s="106" t="s">
        <v>1617</v>
      </c>
      <c r="CT61" s="107" t="s">
        <v>1965</v>
      </c>
    </row>
    <row r="62" spans="2:98" ht="30" customHeight="1">
      <c r="B62" s="994"/>
      <c r="C62" s="991"/>
      <c r="D62" s="994"/>
      <c r="E62" s="990"/>
      <c r="F62" s="1153"/>
      <c r="G62" s="840"/>
      <c r="H62" s="840"/>
      <c r="I62" s="825"/>
      <c r="J62" s="840"/>
      <c r="K62" s="825"/>
      <c r="L62" s="840"/>
      <c r="M62" s="840"/>
      <c r="N62" s="825"/>
      <c r="O62" s="840"/>
      <c r="P62" s="840"/>
      <c r="Q62" s="825"/>
      <c r="R62" s="840"/>
      <c r="S62" s="840"/>
      <c r="T62" s="825"/>
      <c r="U62" s="971"/>
      <c r="V62" s="1160"/>
      <c r="W62" s="1095"/>
      <c r="X62" s="1092"/>
      <c r="Y62" s="1095"/>
      <c r="Z62" s="1092"/>
      <c r="AA62" s="1095"/>
      <c r="AB62" s="1098"/>
      <c r="AC62" s="1101"/>
      <c r="AD62" s="1081"/>
      <c r="AE62" s="778"/>
      <c r="AF62" s="788"/>
      <c r="AG62" s="778"/>
      <c r="AH62" s="788"/>
      <c r="AI62" s="778"/>
      <c r="AJ62" s="788"/>
      <c r="AK62" s="778"/>
      <c r="AL62" s="788"/>
      <c r="AM62" s="778"/>
      <c r="AN62" s="788"/>
      <c r="AO62" s="952" t="e">
        <f>+RESUMEN!#REF!+RESUMEN!J79</f>
        <v>#REF!</v>
      </c>
      <c r="AP62" s="941" t="s">
        <v>775</v>
      </c>
      <c r="AQ62" s="26" t="s">
        <v>765</v>
      </c>
      <c r="AR62" s="138">
        <v>2210711</v>
      </c>
      <c r="AS62" s="26" t="s">
        <v>1619</v>
      </c>
      <c r="AT62" s="39">
        <v>8</v>
      </c>
      <c r="AU62" s="90">
        <v>8</v>
      </c>
      <c r="AV62" s="90">
        <v>2</v>
      </c>
      <c r="AW62" s="412">
        <f t="shared" si="13"/>
        <v>0.25</v>
      </c>
      <c r="AX62" s="90">
        <v>2</v>
      </c>
      <c r="AY62" s="412">
        <f t="shared" si="14"/>
        <v>0.25</v>
      </c>
      <c r="AZ62" s="90">
        <v>2</v>
      </c>
      <c r="BA62" s="414">
        <f t="shared" si="15"/>
        <v>0.25</v>
      </c>
      <c r="BB62" s="46">
        <v>2</v>
      </c>
      <c r="BC62" s="421">
        <f t="shared" si="16"/>
        <v>0.25</v>
      </c>
      <c r="BD62" s="52">
        <v>3</v>
      </c>
      <c r="BE62" s="90">
        <v>2</v>
      </c>
      <c r="BF62" s="90">
        <v>1</v>
      </c>
      <c r="BG62" s="69">
        <v>0</v>
      </c>
      <c r="BH62" s="329">
        <f t="shared" si="2"/>
        <v>1.5</v>
      </c>
      <c r="BI62" s="452">
        <f t="shared" si="3"/>
        <v>1</v>
      </c>
      <c r="BJ62" s="330">
        <f t="shared" si="4"/>
        <v>1</v>
      </c>
      <c r="BK62" s="452">
        <f t="shared" si="5"/>
        <v>1</v>
      </c>
      <c r="BL62" s="330">
        <f t="shared" si="6"/>
        <v>0.5</v>
      </c>
      <c r="BM62" s="452">
        <f t="shared" si="7"/>
        <v>0.5</v>
      </c>
      <c r="BN62" s="330">
        <f t="shared" si="8"/>
        <v>0</v>
      </c>
      <c r="BO62" s="452">
        <f t="shared" si="9"/>
        <v>0</v>
      </c>
      <c r="BP62" s="646">
        <f t="shared" si="10"/>
        <v>0.75</v>
      </c>
      <c r="BQ62" s="651">
        <f t="shared" si="11"/>
        <v>0.75</v>
      </c>
      <c r="BR62" s="641">
        <f t="shared" si="12"/>
        <v>0.75</v>
      </c>
      <c r="BS62" s="52">
        <v>128960</v>
      </c>
      <c r="BT62" s="90">
        <v>128960</v>
      </c>
      <c r="BU62" s="90">
        <v>20751</v>
      </c>
      <c r="BV62" s="146">
        <f t="shared" si="17"/>
        <v>1</v>
      </c>
      <c r="BW62" s="384">
        <f t="shared" si="18"/>
        <v>0.16091035980148882</v>
      </c>
      <c r="BX62" s="52">
        <v>76046</v>
      </c>
      <c r="BY62" s="90">
        <v>76046</v>
      </c>
      <c r="BZ62" s="90">
        <v>0</v>
      </c>
      <c r="CA62" s="146">
        <f t="shared" si="19"/>
        <v>1</v>
      </c>
      <c r="CB62" s="384" t="str">
        <f t="shared" si="20"/>
        <v xml:space="preserve"> -</v>
      </c>
      <c r="CC62" s="52">
        <v>90000</v>
      </c>
      <c r="CD62" s="90">
        <v>40066</v>
      </c>
      <c r="CE62" s="90">
        <v>0</v>
      </c>
      <c r="CF62" s="146">
        <f t="shared" si="21"/>
        <v>0.44517777777777778</v>
      </c>
      <c r="CG62" s="384" t="str">
        <f t="shared" si="22"/>
        <v xml:space="preserve"> -</v>
      </c>
      <c r="CH62" s="53">
        <v>79881</v>
      </c>
      <c r="CI62" s="90">
        <v>0</v>
      </c>
      <c r="CJ62" s="90">
        <v>0</v>
      </c>
      <c r="CK62" s="146">
        <f t="shared" si="23"/>
        <v>0</v>
      </c>
      <c r="CL62" s="384" t="str">
        <f t="shared" si="24"/>
        <v xml:space="preserve"> -</v>
      </c>
      <c r="CM62" s="324">
        <f t="shared" si="25"/>
        <v>374887</v>
      </c>
      <c r="CN62" s="325">
        <f t="shared" si="26"/>
        <v>245072</v>
      </c>
      <c r="CO62" s="325">
        <f t="shared" si="27"/>
        <v>20751</v>
      </c>
      <c r="CP62" s="503">
        <f t="shared" si="28"/>
        <v>0.65372232165959343</v>
      </c>
      <c r="CQ62" s="384">
        <f t="shared" si="29"/>
        <v>8.4673075667558925E-2</v>
      </c>
      <c r="CR62" s="590" t="s">
        <v>1620</v>
      </c>
      <c r="CS62" s="98" t="s">
        <v>1617</v>
      </c>
      <c r="CT62" s="101" t="s">
        <v>1965</v>
      </c>
    </row>
    <row r="63" spans="2:98" ht="30" customHeight="1">
      <c r="B63" s="994"/>
      <c r="C63" s="991"/>
      <c r="D63" s="994"/>
      <c r="E63" s="990"/>
      <c r="F63" s="1153"/>
      <c r="G63" s="840"/>
      <c r="H63" s="840"/>
      <c r="I63" s="825"/>
      <c r="J63" s="840"/>
      <c r="K63" s="825"/>
      <c r="L63" s="840"/>
      <c r="M63" s="840"/>
      <c r="N63" s="825"/>
      <c r="O63" s="840"/>
      <c r="P63" s="840"/>
      <c r="Q63" s="825"/>
      <c r="R63" s="840"/>
      <c r="S63" s="840"/>
      <c r="T63" s="825"/>
      <c r="U63" s="971"/>
      <c r="V63" s="1160"/>
      <c r="W63" s="1095"/>
      <c r="X63" s="1092"/>
      <c r="Y63" s="1095"/>
      <c r="Z63" s="1092"/>
      <c r="AA63" s="1095"/>
      <c r="AB63" s="1098"/>
      <c r="AC63" s="1101"/>
      <c r="AD63" s="1081"/>
      <c r="AE63" s="778"/>
      <c r="AF63" s="788"/>
      <c r="AG63" s="778"/>
      <c r="AH63" s="788"/>
      <c r="AI63" s="778"/>
      <c r="AJ63" s="788"/>
      <c r="AK63" s="778"/>
      <c r="AL63" s="788"/>
      <c r="AM63" s="778"/>
      <c r="AN63" s="788"/>
      <c r="AO63" s="950"/>
      <c r="AP63" s="939"/>
      <c r="AQ63" s="27" t="s">
        <v>766</v>
      </c>
      <c r="AR63" s="133">
        <v>2210711</v>
      </c>
      <c r="AS63" s="27" t="s">
        <v>1621</v>
      </c>
      <c r="AT63" s="40">
        <v>600</v>
      </c>
      <c r="AU63" s="60">
        <v>450</v>
      </c>
      <c r="AV63" s="60">
        <v>0</v>
      </c>
      <c r="AW63" s="413">
        <f t="shared" si="13"/>
        <v>0</v>
      </c>
      <c r="AX63" s="60">
        <v>150</v>
      </c>
      <c r="AY63" s="413">
        <f t="shared" si="14"/>
        <v>0.33333333333333331</v>
      </c>
      <c r="AZ63" s="60">
        <v>150</v>
      </c>
      <c r="BA63" s="415">
        <f t="shared" si="15"/>
        <v>0.33333333333333331</v>
      </c>
      <c r="BB63" s="47">
        <v>150</v>
      </c>
      <c r="BC63" s="422">
        <f t="shared" si="16"/>
        <v>0.33333333333333331</v>
      </c>
      <c r="BD63" s="54">
        <v>61</v>
      </c>
      <c r="BE63" s="60">
        <v>89</v>
      </c>
      <c r="BF63" s="60">
        <v>200</v>
      </c>
      <c r="BG63" s="49">
        <v>0</v>
      </c>
      <c r="BH63" s="333" t="str">
        <f t="shared" si="2"/>
        <v xml:space="preserve"> -</v>
      </c>
      <c r="BI63" s="453" t="str">
        <f t="shared" si="3"/>
        <v xml:space="preserve"> -</v>
      </c>
      <c r="BJ63" s="334">
        <f t="shared" si="4"/>
        <v>0.59333333333333338</v>
      </c>
      <c r="BK63" s="453">
        <f t="shared" si="5"/>
        <v>0.59333333333333338</v>
      </c>
      <c r="BL63" s="334">
        <f t="shared" si="6"/>
        <v>1.3333333333333333</v>
      </c>
      <c r="BM63" s="453">
        <f t="shared" si="7"/>
        <v>1</v>
      </c>
      <c r="BN63" s="334">
        <f t="shared" si="8"/>
        <v>0</v>
      </c>
      <c r="BO63" s="453">
        <f t="shared" si="9"/>
        <v>0</v>
      </c>
      <c r="BP63" s="647">
        <f t="shared" si="10"/>
        <v>0.77777777777777779</v>
      </c>
      <c r="BQ63" s="652">
        <f t="shared" si="11"/>
        <v>0.77777777777777779</v>
      </c>
      <c r="BR63" s="642">
        <f t="shared" si="12"/>
        <v>0.77777777777777779</v>
      </c>
      <c r="BS63" s="54">
        <v>0</v>
      </c>
      <c r="BT63" s="60">
        <v>0</v>
      </c>
      <c r="BU63" s="60">
        <v>0</v>
      </c>
      <c r="BV63" s="125" t="str">
        <f t="shared" si="17"/>
        <v xml:space="preserve"> -</v>
      </c>
      <c r="BW63" s="378" t="str">
        <f t="shared" si="18"/>
        <v xml:space="preserve"> -</v>
      </c>
      <c r="BX63" s="54">
        <v>21861</v>
      </c>
      <c r="BY63" s="60">
        <v>21861</v>
      </c>
      <c r="BZ63" s="60">
        <v>0</v>
      </c>
      <c r="CA63" s="125">
        <f t="shared" si="19"/>
        <v>1</v>
      </c>
      <c r="CB63" s="378" t="str">
        <f t="shared" si="20"/>
        <v xml:space="preserve"> -</v>
      </c>
      <c r="CC63" s="54">
        <v>60000</v>
      </c>
      <c r="CD63" s="60">
        <v>52528</v>
      </c>
      <c r="CE63" s="60">
        <v>0</v>
      </c>
      <c r="CF63" s="125">
        <f t="shared" si="21"/>
        <v>0.87546666666666662</v>
      </c>
      <c r="CG63" s="378" t="str">
        <f t="shared" si="22"/>
        <v xml:space="preserve"> -</v>
      </c>
      <c r="CH63" s="55">
        <v>10920</v>
      </c>
      <c r="CI63" s="60">
        <v>0</v>
      </c>
      <c r="CJ63" s="60">
        <v>0</v>
      </c>
      <c r="CK63" s="125">
        <f t="shared" si="23"/>
        <v>0</v>
      </c>
      <c r="CL63" s="378" t="str">
        <f t="shared" si="24"/>
        <v xml:space="preserve"> -</v>
      </c>
      <c r="CM63" s="326">
        <f t="shared" si="25"/>
        <v>92781</v>
      </c>
      <c r="CN63" s="322">
        <f t="shared" si="26"/>
        <v>74389</v>
      </c>
      <c r="CO63" s="322">
        <f t="shared" si="27"/>
        <v>0</v>
      </c>
      <c r="CP63" s="504">
        <f t="shared" si="28"/>
        <v>0.80176975889460123</v>
      </c>
      <c r="CQ63" s="378" t="str">
        <f t="shared" si="29"/>
        <v xml:space="preserve"> -</v>
      </c>
      <c r="CR63" s="591" t="s">
        <v>1620</v>
      </c>
      <c r="CS63" s="99" t="s">
        <v>1617</v>
      </c>
      <c r="CT63" s="102" t="s">
        <v>1965</v>
      </c>
    </row>
    <row r="64" spans="2:98" ht="30" customHeight="1">
      <c r="B64" s="994"/>
      <c r="C64" s="991"/>
      <c r="D64" s="994"/>
      <c r="E64" s="990"/>
      <c r="F64" s="1153"/>
      <c r="G64" s="840"/>
      <c r="H64" s="840"/>
      <c r="I64" s="825"/>
      <c r="J64" s="840"/>
      <c r="K64" s="825"/>
      <c r="L64" s="840"/>
      <c r="M64" s="840"/>
      <c r="N64" s="825"/>
      <c r="O64" s="840"/>
      <c r="P64" s="840"/>
      <c r="Q64" s="825"/>
      <c r="R64" s="840"/>
      <c r="S64" s="840"/>
      <c r="T64" s="825"/>
      <c r="U64" s="971"/>
      <c r="V64" s="1160"/>
      <c r="W64" s="1095"/>
      <c r="X64" s="1092"/>
      <c r="Y64" s="1095"/>
      <c r="Z64" s="1092"/>
      <c r="AA64" s="1095"/>
      <c r="AB64" s="1098"/>
      <c r="AC64" s="1101"/>
      <c r="AD64" s="1081"/>
      <c r="AE64" s="778"/>
      <c r="AF64" s="788"/>
      <c r="AG64" s="778"/>
      <c r="AH64" s="788"/>
      <c r="AI64" s="778"/>
      <c r="AJ64" s="788"/>
      <c r="AK64" s="778"/>
      <c r="AL64" s="788"/>
      <c r="AM64" s="778"/>
      <c r="AN64" s="788"/>
      <c r="AO64" s="950"/>
      <c r="AP64" s="939"/>
      <c r="AQ64" s="300" t="s">
        <v>767</v>
      </c>
      <c r="AR64" s="301" t="s">
        <v>1217</v>
      </c>
      <c r="AS64" s="748" t="s">
        <v>1622</v>
      </c>
      <c r="AT64" s="40">
        <v>0</v>
      </c>
      <c r="AU64" s="60">
        <v>1</v>
      </c>
      <c r="AV64" s="60">
        <v>0</v>
      </c>
      <c r="AW64" s="413">
        <v>0</v>
      </c>
      <c r="AX64" s="60">
        <v>1</v>
      </c>
      <c r="AY64" s="413">
        <v>0.33</v>
      </c>
      <c r="AZ64" s="60">
        <v>1</v>
      </c>
      <c r="BA64" s="415">
        <v>0.33</v>
      </c>
      <c r="BB64" s="47">
        <v>1</v>
      </c>
      <c r="BC64" s="422">
        <v>0.34</v>
      </c>
      <c r="BD64" s="54">
        <v>0</v>
      </c>
      <c r="BE64" s="60">
        <v>1</v>
      </c>
      <c r="BF64" s="60">
        <v>1</v>
      </c>
      <c r="BG64" s="49">
        <v>0</v>
      </c>
      <c r="BH64" s="333" t="str">
        <f t="shared" si="2"/>
        <v xml:space="preserve"> -</v>
      </c>
      <c r="BI64" s="453" t="str">
        <f t="shared" si="3"/>
        <v xml:space="preserve"> -</v>
      </c>
      <c r="BJ64" s="334">
        <f t="shared" si="4"/>
        <v>1</v>
      </c>
      <c r="BK64" s="453">
        <f t="shared" si="5"/>
        <v>1</v>
      </c>
      <c r="BL64" s="334">
        <f t="shared" si="6"/>
        <v>1</v>
      </c>
      <c r="BM64" s="453">
        <f t="shared" si="7"/>
        <v>1</v>
      </c>
      <c r="BN64" s="334">
        <f t="shared" si="8"/>
        <v>0</v>
      </c>
      <c r="BO64" s="453">
        <f t="shared" si="9"/>
        <v>0</v>
      </c>
      <c r="BP64" s="647">
        <f>+AVERAGE(BE64:BG64)/AU64</f>
        <v>0.66666666666666663</v>
      </c>
      <c r="BQ64" s="652">
        <f t="shared" si="11"/>
        <v>0.66666666666666663</v>
      </c>
      <c r="BR64" s="642">
        <f t="shared" si="12"/>
        <v>0.66666666666666663</v>
      </c>
      <c r="BS64" s="54">
        <v>76500</v>
      </c>
      <c r="BT64" s="60">
        <v>0</v>
      </c>
      <c r="BU64" s="60">
        <v>0</v>
      </c>
      <c r="BV64" s="125">
        <f t="shared" si="17"/>
        <v>0</v>
      </c>
      <c r="BW64" s="378" t="str">
        <f t="shared" si="18"/>
        <v xml:space="preserve"> -</v>
      </c>
      <c r="BX64" s="54">
        <v>45000</v>
      </c>
      <c r="BY64" s="60">
        <v>45000</v>
      </c>
      <c r="BZ64" s="60">
        <v>0</v>
      </c>
      <c r="CA64" s="125">
        <f t="shared" si="19"/>
        <v>1</v>
      </c>
      <c r="CB64" s="378" t="str">
        <f t="shared" si="20"/>
        <v xml:space="preserve"> -</v>
      </c>
      <c r="CC64" s="54">
        <v>186200</v>
      </c>
      <c r="CD64" s="60">
        <v>89200</v>
      </c>
      <c r="CE64" s="60">
        <v>0</v>
      </c>
      <c r="CF64" s="125">
        <f t="shared" si="21"/>
        <v>0.4790547798066595</v>
      </c>
      <c r="CG64" s="378" t="str">
        <f t="shared" si="22"/>
        <v xml:space="preserve"> -</v>
      </c>
      <c r="CH64" s="55">
        <v>0</v>
      </c>
      <c r="CI64" s="60">
        <v>0</v>
      </c>
      <c r="CJ64" s="60">
        <v>0</v>
      </c>
      <c r="CK64" s="125" t="str">
        <f t="shared" si="23"/>
        <v xml:space="preserve"> -</v>
      </c>
      <c r="CL64" s="378" t="str">
        <f t="shared" si="24"/>
        <v xml:space="preserve"> -</v>
      </c>
      <c r="CM64" s="326">
        <f t="shared" si="25"/>
        <v>307700</v>
      </c>
      <c r="CN64" s="322">
        <f t="shared" si="26"/>
        <v>134200</v>
      </c>
      <c r="CO64" s="322">
        <f t="shared" si="27"/>
        <v>0</v>
      </c>
      <c r="CP64" s="504">
        <f t="shared" si="28"/>
        <v>0.43613909652258692</v>
      </c>
      <c r="CQ64" s="378" t="str">
        <f t="shared" si="29"/>
        <v xml:space="preserve"> -</v>
      </c>
      <c r="CR64" s="591" t="s">
        <v>1620</v>
      </c>
      <c r="CS64" s="99" t="s">
        <v>1617</v>
      </c>
      <c r="CT64" s="102" t="s">
        <v>1965</v>
      </c>
    </row>
    <row r="65" spans="2:98" ht="30" customHeight="1">
      <c r="B65" s="994"/>
      <c r="C65" s="991"/>
      <c r="D65" s="994"/>
      <c r="E65" s="990"/>
      <c r="F65" s="1153"/>
      <c r="G65" s="840"/>
      <c r="H65" s="840"/>
      <c r="I65" s="825"/>
      <c r="J65" s="840"/>
      <c r="K65" s="825"/>
      <c r="L65" s="840"/>
      <c r="M65" s="840"/>
      <c r="N65" s="825"/>
      <c r="O65" s="840"/>
      <c r="P65" s="840"/>
      <c r="Q65" s="825"/>
      <c r="R65" s="840"/>
      <c r="S65" s="840"/>
      <c r="T65" s="825"/>
      <c r="U65" s="971"/>
      <c r="V65" s="1161"/>
      <c r="W65" s="1096"/>
      <c r="X65" s="1093"/>
      <c r="Y65" s="1096"/>
      <c r="Z65" s="1093"/>
      <c r="AA65" s="1096"/>
      <c r="AB65" s="1099"/>
      <c r="AC65" s="1102"/>
      <c r="AD65" s="1104"/>
      <c r="AE65" s="781"/>
      <c r="AF65" s="789"/>
      <c r="AG65" s="781"/>
      <c r="AH65" s="789"/>
      <c r="AI65" s="781"/>
      <c r="AJ65" s="789"/>
      <c r="AK65" s="781"/>
      <c r="AL65" s="789"/>
      <c r="AM65" s="781"/>
      <c r="AN65" s="789"/>
      <c r="AO65" s="950"/>
      <c r="AP65" s="939"/>
      <c r="AQ65" s="300" t="s">
        <v>768</v>
      </c>
      <c r="AR65" s="301">
        <v>2210711</v>
      </c>
      <c r="AS65" s="748" t="s">
        <v>1623</v>
      </c>
      <c r="AT65" s="40">
        <v>0</v>
      </c>
      <c r="AU65" s="60">
        <v>1</v>
      </c>
      <c r="AV65" s="60">
        <v>0</v>
      </c>
      <c r="AW65" s="413">
        <f t="shared" si="13"/>
        <v>0</v>
      </c>
      <c r="AX65" s="60">
        <v>1</v>
      </c>
      <c r="AY65" s="413">
        <v>0.33</v>
      </c>
      <c r="AZ65" s="60">
        <v>1</v>
      </c>
      <c r="BA65" s="415">
        <v>0.33</v>
      </c>
      <c r="BB65" s="47">
        <v>1</v>
      </c>
      <c r="BC65" s="422">
        <v>0.34</v>
      </c>
      <c r="BD65" s="54">
        <v>0</v>
      </c>
      <c r="BE65" s="60">
        <v>1</v>
      </c>
      <c r="BF65" s="60">
        <v>0.5</v>
      </c>
      <c r="BG65" s="49">
        <v>0</v>
      </c>
      <c r="BH65" s="333" t="str">
        <f t="shared" si="2"/>
        <v xml:space="preserve"> -</v>
      </c>
      <c r="BI65" s="453" t="str">
        <f t="shared" si="3"/>
        <v xml:space="preserve"> -</v>
      </c>
      <c r="BJ65" s="334">
        <f t="shared" si="4"/>
        <v>1</v>
      </c>
      <c r="BK65" s="453">
        <f t="shared" si="5"/>
        <v>1</v>
      </c>
      <c r="BL65" s="334">
        <f t="shared" si="6"/>
        <v>0.5</v>
      </c>
      <c r="BM65" s="453">
        <f t="shared" si="7"/>
        <v>0.5</v>
      </c>
      <c r="BN65" s="334">
        <f t="shared" si="8"/>
        <v>0</v>
      </c>
      <c r="BO65" s="453">
        <f t="shared" si="9"/>
        <v>0</v>
      </c>
      <c r="BP65" s="647">
        <f>+AVERAGE(BE65:BG65)/AU65</f>
        <v>0.5</v>
      </c>
      <c r="BQ65" s="652">
        <f t="shared" si="11"/>
        <v>0.5</v>
      </c>
      <c r="BR65" s="642">
        <f t="shared" si="12"/>
        <v>0.5</v>
      </c>
      <c r="BS65" s="54">
        <v>0</v>
      </c>
      <c r="BT65" s="60">
        <v>0</v>
      </c>
      <c r="BU65" s="60">
        <v>0</v>
      </c>
      <c r="BV65" s="125" t="str">
        <f t="shared" si="17"/>
        <v xml:space="preserve"> -</v>
      </c>
      <c r="BW65" s="378" t="str">
        <f t="shared" si="18"/>
        <v xml:space="preserve"> -</v>
      </c>
      <c r="BX65" s="54">
        <v>133925</v>
      </c>
      <c r="BY65" s="60">
        <v>102000</v>
      </c>
      <c r="BZ65" s="60">
        <v>0</v>
      </c>
      <c r="CA65" s="125">
        <f t="shared" si="19"/>
        <v>0.76162030987493001</v>
      </c>
      <c r="CB65" s="378" t="str">
        <f t="shared" si="20"/>
        <v xml:space="preserve"> -</v>
      </c>
      <c r="CC65" s="54">
        <v>20000</v>
      </c>
      <c r="CD65" s="60">
        <v>14783</v>
      </c>
      <c r="CE65" s="60">
        <v>0</v>
      </c>
      <c r="CF65" s="125">
        <f t="shared" si="21"/>
        <v>0.73914999999999997</v>
      </c>
      <c r="CG65" s="378" t="str">
        <f t="shared" si="22"/>
        <v xml:space="preserve"> -</v>
      </c>
      <c r="CH65" s="55">
        <v>327607</v>
      </c>
      <c r="CI65" s="60">
        <v>0</v>
      </c>
      <c r="CJ65" s="60">
        <v>0</v>
      </c>
      <c r="CK65" s="125">
        <f t="shared" si="23"/>
        <v>0</v>
      </c>
      <c r="CL65" s="378" t="str">
        <f t="shared" si="24"/>
        <v xml:space="preserve"> -</v>
      </c>
      <c r="CM65" s="326">
        <f t="shared" si="25"/>
        <v>481532</v>
      </c>
      <c r="CN65" s="322">
        <f t="shared" si="26"/>
        <v>116783</v>
      </c>
      <c r="CO65" s="322">
        <f t="shared" si="27"/>
        <v>0</v>
      </c>
      <c r="CP65" s="504">
        <f t="shared" si="28"/>
        <v>0.24252386134254836</v>
      </c>
      <c r="CQ65" s="378" t="str">
        <f t="shared" si="29"/>
        <v xml:space="preserve"> -</v>
      </c>
      <c r="CR65" s="591" t="s">
        <v>1404</v>
      </c>
      <c r="CS65" s="99" t="s">
        <v>1617</v>
      </c>
      <c r="CT65" s="102" t="s">
        <v>1965</v>
      </c>
    </row>
    <row r="66" spans="2:98" ht="30" customHeight="1">
      <c r="B66" s="994"/>
      <c r="C66" s="991"/>
      <c r="D66" s="994"/>
      <c r="E66" s="990"/>
      <c r="F66" s="1154" t="s">
        <v>779</v>
      </c>
      <c r="G66" s="858">
        <v>0.35</v>
      </c>
      <c r="H66" s="858">
        <v>0.3</v>
      </c>
      <c r="I66" s="845">
        <f>+H66-G66</f>
        <v>-4.9999999999999989E-2</v>
      </c>
      <c r="J66" s="858">
        <v>0.35</v>
      </c>
      <c r="K66" s="845">
        <f>+J66-G66</f>
        <v>0</v>
      </c>
      <c r="L66" s="858"/>
      <c r="M66" s="858">
        <v>0.35</v>
      </c>
      <c r="N66" s="845">
        <f>+M66-J66</f>
        <v>0</v>
      </c>
      <c r="O66" s="858"/>
      <c r="P66" s="858">
        <v>0.3</v>
      </c>
      <c r="Q66" s="845">
        <f>+P66-M66</f>
        <v>-4.9999999999999989E-2</v>
      </c>
      <c r="R66" s="858"/>
      <c r="S66" s="858">
        <v>0.3</v>
      </c>
      <c r="T66" s="845">
        <f>+S66-P66</f>
        <v>0</v>
      </c>
      <c r="U66" s="914"/>
      <c r="V66" s="1157">
        <v>0.35</v>
      </c>
      <c r="W66" s="865">
        <f>+IF(V66=0,0,V66-G66)</f>
        <v>0</v>
      </c>
      <c r="X66" s="864">
        <v>0.35</v>
      </c>
      <c r="Y66" s="865">
        <f>+IF(X66=0,0,X66-V66)</f>
        <v>0</v>
      </c>
      <c r="Z66" s="864"/>
      <c r="AA66" s="865">
        <f>+IF(Z66=0,0,Z66-X66)</f>
        <v>0</v>
      </c>
      <c r="AB66" s="895"/>
      <c r="AC66" s="1088">
        <f>+IF(AB66=0,0,AB66-Z66)</f>
        <v>0</v>
      </c>
      <c r="AD66" s="1069" t="str">
        <f>+IF(K66=0," -",W66/K66)</f>
        <v xml:space="preserve"> -</v>
      </c>
      <c r="AE66" s="777" t="str">
        <f>+IF(K66=0," -",IF(AD66&gt;100%,100%,AD66))</f>
        <v xml:space="preserve"> -</v>
      </c>
      <c r="AF66" s="787" t="str">
        <f>+IF(N66=0," -",Y66/N66)</f>
        <v xml:space="preserve"> -</v>
      </c>
      <c r="AG66" s="777" t="str">
        <f>+IF(N66=0," -",IF(AF66&gt;100%,100%,AF66))</f>
        <v xml:space="preserve"> -</v>
      </c>
      <c r="AH66" s="787">
        <f>+IF(Q66=0," -",AA66/Q66)</f>
        <v>0</v>
      </c>
      <c r="AI66" s="777">
        <f>+IF(Q66=0," -",IF(AH66&gt;100%,100%,AH66))</f>
        <v>0</v>
      </c>
      <c r="AJ66" s="787" t="str">
        <f>+IF(T66=0," -",AC66/T66)</f>
        <v xml:space="preserve"> -</v>
      </c>
      <c r="AK66" s="777" t="str">
        <f>+IF(T66=0," -",IF(AJ66&gt;100%,100%,AJ66))</f>
        <v xml:space="preserve"> -</v>
      </c>
      <c r="AL66" s="787">
        <f>+SUM(AC66,AA66,Y66,W66)/I66</f>
        <v>0</v>
      </c>
      <c r="AM66" s="777">
        <f>+IF(AL66&gt;100%,100%,IF(AL66&lt;0%,0%,AL66))</f>
        <v>0</v>
      </c>
      <c r="AN66" s="787"/>
      <c r="AO66" s="950"/>
      <c r="AP66" s="939"/>
      <c r="AQ66" s="27" t="s">
        <v>769</v>
      </c>
      <c r="AR66" s="133">
        <v>2210711</v>
      </c>
      <c r="AS66" s="27" t="s">
        <v>1624</v>
      </c>
      <c r="AT66" s="40">
        <v>4</v>
      </c>
      <c r="AU66" s="60">
        <v>4</v>
      </c>
      <c r="AV66" s="60">
        <v>1</v>
      </c>
      <c r="AW66" s="413">
        <f t="shared" si="13"/>
        <v>0.25</v>
      </c>
      <c r="AX66" s="60">
        <v>1</v>
      </c>
      <c r="AY66" s="413">
        <f t="shared" si="14"/>
        <v>0.25</v>
      </c>
      <c r="AZ66" s="60">
        <v>1</v>
      </c>
      <c r="BA66" s="415">
        <f t="shared" si="15"/>
        <v>0.25</v>
      </c>
      <c r="BB66" s="47">
        <v>1</v>
      </c>
      <c r="BC66" s="422">
        <f t="shared" si="16"/>
        <v>0.25</v>
      </c>
      <c r="BD66" s="54">
        <v>0</v>
      </c>
      <c r="BE66" s="60">
        <v>1</v>
      </c>
      <c r="BF66" s="60">
        <v>1</v>
      </c>
      <c r="BG66" s="49">
        <v>0</v>
      </c>
      <c r="BH66" s="333">
        <f t="shared" si="2"/>
        <v>0</v>
      </c>
      <c r="BI66" s="453">
        <f t="shared" si="3"/>
        <v>0</v>
      </c>
      <c r="BJ66" s="334">
        <f t="shared" si="4"/>
        <v>1</v>
      </c>
      <c r="BK66" s="453">
        <f t="shared" si="5"/>
        <v>1</v>
      </c>
      <c r="BL66" s="334">
        <f t="shared" si="6"/>
        <v>1</v>
      </c>
      <c r="BM66" s="453">
        <f t="shared" si="7"/>
        <v>1</v>
      </c>
      <c r="BN66" s="334">
        <f t="shared" si="8"/>
        <v>0</v>
      </c>
      <c r="BO66" s="453">
        <f t="shared" si="9"/>
        <v>0</v>
      </c>
      <c r="BP66" s="647">
        <f t="shared" si="10"/>
        <v>0.5</v>
      </c>
      <c r="BQ66" s="652">
        <f t="shared" si="11"/>
        <v>0.5</v>
      </c>
      <c r="BR66" s="642">
        <f t="shared" si="12"/>
        <v>0.5</v>
      </c>
      <c r="BS66" s="54">
        <v>25000</v>
      </c>
      <c r="BT66" s="60">
        <v>0</v>
      </c>
      <c r="BU66" s="60">
        <v>0</v>
      </c>
      <c r="BV66" s="125">
        <f t="shared" si="17"/>
        <v>0</v>
      </c>
      <c r="BW66" s="378" t="str">
        <f t="shared" si="18"/>
        <v xml:space="preserve"> -</v>
      </c>
      <c r="BX66" s="54">
        <v>70053</v>
      </c>
      <c r="BY66" s="60">
        <v>65640</v>
      </c>
      <c r="BZ66" s="60">
        <v>0</v>
      </c>
      <c r="CA66" s="125">
        <f t="shared" si="19"/>
        <v>0.93700483919318234</v>
      </c>
      <c r="CB66" s="378" t="str">
        <f t="shared" si="20"/>
        <v xml:space="preserve"> -</v>
      </c>
      <c r="CC66" s="54">
        <v>82000</v>
      </c>
      <c r="CD66" s="60">
        <v>80656</v>
      </c>
      <c r="CE66" s="60">
        <v>0</v>
      </c>
      <c r="CF66" s="125">
        <f t="shared" si="21"/>
        <v>0.98360975609756096</v>
      </c>
      <c r="CG66" s="378" t="str">
        <f t="shared" si="22"/>
        <v xml:space="preserve"> -</v>
      </c>
      <c r="CH66" s="55">
        <v>25000</v>
      </c>
      <c r="CI66" s="60">
        <v>0</v>
      </c>
      <c r="CJ66" s="60">
        <v>0</v>
      </c>
      <c r="CK66" s="125">
        <f t="shared" si="23"/>
        <v>0</v>
      </c>
      <c r="CL66" s="378" t="str">
        <f t="shared" si="24"/>
        <v xml:space="preserve"> -</v>
      </c>
      <c r="CM66" s="326">
        <f t="shared" si="25"/>
        <v>202053</v>
      </c>
      <c r="CN66" s="322">
        <f t="shared" si="26"/>
        <v>146296</v>
      </c>
      <c r="CO66" s="322">
        <f t="shared" si="27"/>
        <v>0</v>
      </c>
      <c r="CP66" s="504">
        <f t="shared" si="28"/>
        <v>0.72404765086388223</v>
      </c>
      <c r="CQ66" s="378" t="str">
        <f t="shared" si="29"/>
        <v xml:space="preserve"> -</v>
      </c>
      <c r="CR66" s="591" t="s">
        <v>1404</v>
      </c>
      <c r="CS66" s="99" t="s">
        <v>1617</v>
      </c>
      <c r="CT66" s="102" t="s">
        <v>1965</v>
      </c>
    </row>
    <row r="67" spans="2:98" ht="45.75" customHeight="1">
      <c r="B67" s="994"/>
      <c r="C67" s="991"/>
      <c r="D67" s="994"/>
      <c r="E67" s="990"/>
      <c r="F67" s="1154"/>
      <c r="G67" s="858"/>
      <c r="H67" s="858"/>
      <c r="I67" s="845"/>
      <c r="J67" s="858"/>
      <c r="K67" s="845"/>
      <c r="L67" s="858"/>
      <c r="M67" s="858"/>
      <c r="N67" s="845"/>
      <c r="O67" s="858"/>
      <c r="P67" s="858"/>
      <c r="Q67" s="845"/>
      <c r="R67" s="858"/>
      <c r="S67" s="858"/>
      <c r="T67" s="845"/>
      <c r="U67" s="914"/>
      <c r="V67" s="1132"/>
      <c r="W67" s="900"/>
      <c r="X67" s="901"/>
      <c r="Y67" s="900"/>
      <c r="Z67" s="901"/>
      <c r="AA67" s="900"/>
      <c r="AB67" s="896"/>
      <c r="AC67" s="1089"/>
      <c r="AD67" s="1081"/>
      <c r="AE67" s="778"/>
      <c r="AF67" s="788"/>
      <c r="AG67" s="778"/>
      <c r="AH67" s="788"/>
      <c r="AI67" s="778"/>
      <c r="AJ67" s="788"/>
      <c r="AK67" s="778"/>
      <c r="AL67" s="788"/>
      <c r="AM67" s="778"/>
      <c r="AN67" s="788"/>
      <c r="AO67" s="950"/>
      <c r="AP67" s="939"/>
      <c r="AQ67" s="300" t="s">
        <v>770</v>
      </c>
      <c r="AR67" s="301" t="s">
        <v>1217</v>
      </c>
      <c r="AS67" s="27" t="s">
        <v>1625</v>
      </c>
      <c r="AT67" s="40">
        <v>1</v>
      </c>
      <c r="AU67" s="60">
        <v>1</v>
      </c>
      <c r="AV67" s="60">
        <v>1</v>
      </c>
      <c r="AW67" s="413">
        <v>0.25</v>
      </c>
      <c r="AX67" s="60">
        <v>1</v>
      </c>
      <c r="AY67" s="413">
        <v>0.25</v>
      </c>
      <c r="AZ67" s="60">
        <v>1</v>
      </c>
      <c r="BA67" s="415">
        <v>0.25</v>
      </c>
      <c r="BB67" s="47">
        <v>1</v>
      </c>
      <c r="BC67" s="422">
        <v>0.25</v>
      </c>
      <c r="BD67" s="54">
        <v>1</v>
      </c>
      <c r="BE67" s="60">
        <v>0.5</v>
      </c>
      <c r="BF67" s="60">
        <v>1</v>
      </c>
      <c r="BG67" s="49">
        <v>0</v>
      </c>
      <c r="BH67" s="333">
        <f t="shared" si="2"/>
        <v>1</v>
      </c>
      <c r="BI67" s="453">
        <f t="shared" si="3"/>
        <v>1</v>
      </c>
      <c r="BJ67" s="334">
        <f t="shared" si="4"/>
        <v>0.5</v>
      </c>
      <c r="BK67" s="453">
        <f t="shared" si="5"/>
        <v>0.5</v>
      </c>
      <c r="BL67" s="334">
        <f t="shared" si="6"/>
        <v>1</v>
      </c>
      <c r="BM67" s="453">
        <f t="shared" si="7"/>
        <v>1</v>
      </c>
      <c r="BN67" s="334">
        <f t="shared" si="8"/>
        <v>0</v>
      </c>
      <c r="BO67" s="453">
        <f t="shared" si="9"/>
        <v>0</v>
      </c>
      <c r="BP67" s="647">
        <f t="shared" ref="BP67" si="44">+AVERAGE(BD67:BG67)/AU67</f>
        <v>0.625</v>
      </c>
      <c r="BQ67" s="652">
        <f t="shared" si="11"/>
        <v>0.625</v>
      </c>
      <c r="BR67" s="642">
        <f t="shared" si="12"/>
        <v>0.625</v>
      </c>
      <c r="BS67" s="54">
        <v>0</v>
      </c>
      <c r="BT67" s="60">
        <v>0</v>
      </c>
      <c r="BU67" s="60">
        <v>0</v>
      </c>
      <c r="BV67" s="125" t="str">
        <f t="shared" si="17"/>
        <v xml:space="preserve"> -</v>
      </c>
      <c r="BW67" s="378" t="str">
        <f t="shared" si="18"/>
        <v xml:space="preserve"> -</v>
      </c>
      <c r="BX67" s="54">
        <v>0</v>
      </c>
      <c r="BY67" s="60">
        <v>0</v>
      </c>
      <c r="BZ67" s="60">
        <v>0</v>
      </c>
      <c r="CA67" s="125" t="str">
        <f t="shared" si="19"/>
        <v xml:space="preserve"> -</v>
      </c>
      <c r="CB67" s="378" t="str">
        <f t="shared" si="20"/>
        <v xml:space="preserve"> -</v>
      </c>
      <c r="CC67" s="54">
        <v>0</v>
      </c>
      <c r="CD67" s="60">
        <v>0</v>
      </c>
      <c r="CE67" s="60">
        <v>0</v>
      </c>
      <c r="CF67" s="125" t="str">
        <f t="shared" si="21"/>
        <v xml:space="preserve"> -</v>
      </c>
      <c r="CG67" s="378" t="str">
        <f t="shared" si="22"/>
        <v xml:space="preserve"> -</v>
      </c>
      <c r="CH67" s="55">
        <v>0</v>
      </c>
      <c r="CI67" s="60">
        <v>0</v>
      </c>
      <c r="CJ67" s="60">
        <v>0</v>
      </c>
      <c r="CK67" s="125" t="str">
        <f t="shared" si="23"/>
        <v xml:space="preserve"> -</v>
      </c>
      <c r="CL67" s="378" t="str">
        <f t="shared" si="24"/>
        <v xml:space="preserve"> -</v>
      </c>
      <c r="CM67" s="326">
        <f t="shared" si="25"/>
        <v>0</v>
      </c>
      <c r="CN67" s="322">
        <f t="shared" si="26"/>
        <v>0</v>
      </c>
      <c r="CO67" s="322">
        <f t="shared" si="27"/>
        <v>0</v>
      </c>
      <c r="CP67" s="504" t="str">
        <f t="shared" si="28"/>
        <v xml:space="preserve"> -</v>
      </c>
      <c r="CQ67" s="378" t="str">
        <f t="shared" si="29"/>
        <v xml:space="preserve"> -</v>
      </c>
      <c r="CR67" s="591" t="s">
        <v>1404</v>
      </c>
      <c r="CS67" s="99" t="s">
        <v>1617</v>
      </c>
      <c r="CT67" s="102" t="s">
        <v>1965</v>
      </c>
    </row>
    <row r="68" spans="2:98" ht="30" customHeight="1">
      <c r="B68" s="994"/>
      <c r="C68" s="991"/>
      <c r="D68" s="994"/>
      <c r="E68" s="990"/>
      <c r="F68" s="1154"/>
      <c r="G68" s="858"/>
      <c r="H68" s="858"/>
      <c r="I68" s="845"/>
      <c r="J68" s="858"/>
      <c r="K68" s="845"/>
      <c r="L68" s="858"/>
      <c r="M68" s="858"/>
      <c r="N68" s="845"/>
      <c r="O68" s="858"/>
      <c r="P68" s="858"/>
      <c r="Q68" s="845"/>
      <c r="R68" s="858"/>
      <c r="S68" s="858"/>
      <c r="T68" s="845"/>
      <c r="U68" s="914"/>
      <c r="V68" s="1132"/>
      <c r="W68" s="900"/>
      <c r="X68" s="901"/>
      <c r="Y68" s="900"/>
      <c r="Z68" s="901"/>
      <c r="AA68" s="900"/>
      <c r="AB68" s="896"/>
      <c r="AC68" s="1089"/>
      <c r="AD68" s="1081"/>
      <c r="AE68" s="778"/>
      <c r="AF68" s="788"/>
      <c r="AG68" s="778"/>
      <c r="AH68" s="788"/>
      <c r="AI68" s="778"/>
      <c r="AJ68" s="788"/>
      <c r="AK68" s="778"/>
      <c r="AL68" s="788"/>
      <c r="AM68" s="778"/>
      <c r="AN68" s="788"/>
      <c r="AO68" s="950"/>
      <c r="AP68" s="939"/>
      <c r="AQ68" s="27" t="s">
        <v>771</v>
      </c>
      <c r="AR68" s="133" t="s">
        <v>1217</v>
      </c>
      <c r="AS68" s="27" t="s">
        <v>1626</v>
      </c>
      <c r="AT68" s="40">
        <v>0</v>
      </c>
      <c r="AU68" s="60">
        <v>1</v>
      </c>
      <c r="AV68" s="60">
        <v>0</v>
      </c>
      <c r="AW68" s="413">
        <f t="shared" si="13"/>
        <v>0</v>
      </c>
      <c r="AX68" s="60">
        <v>1</v>
      </c>
      <c r="AY68" s="413">
        <f t="shared" si="14"/>
        <v>1</v>
      </c>
      <c r="AZ68" s="60">
        <v>0</v>
      </c>
      <c r="BA68" s="415">
        <f t="shared" si="15"/>
        <v>0</v>
      </c>
      <c r="BB68" s="47">
        <v>0</v>
      </c>
      <c r="BC68" s="422">
        <f t="shared" si="16"/>
        <v>0</v>
      </c>
      <c r="BD68" s="54">
        <v>0</v>
      </c>
      <c r="BE68" s="60">
        <v>0</v>
      </c>
      <c r="BF68" s="60">
        <v>0</v>
      </c>
      <c r="BG68" s="49">
        <v>0</v>
      </c>
      <c r="BH68" s="333" t="str">
        <f t="shared" si="2"/>
        <v xml:space="preserve"> -</v>
      </c>
      <c r="BI68" s="453" t="str">
        <f t="shared" si="3"/>
        <v xml:space="preserve"> -</v>
      </c>
      <c r="BJ68" s="334">
        <f t="shared" si="4"/>
        <v>0</v>
      </c>
      <c r="BK68" s="453">
        <f t="shared" si="5"/>
        <v>0</v>
      </c>
      <c r="BL68" s="334" t="str">
        <f t="shared" si="6"/>
        <v xml:space="preserve"> -</v>
      </c>
      <c r="BM68" s="453" t="str">
        <f t="shared" si="7"/>
        <v xml:space="preserve"> -</v>
      </c>
      <c r="BN68" s="334" t="str">
        <f t="shared" si="8"/>
        <v xml:space="preserve"> -</v>
      </c>
      <c r="BO68" s="453" t="str">
        <f t="shared" si="9"/>
        <v xml:space="preserve"> -</v>
      </c>
      <c r="BP68" s="647">
        <f t="shared" si="10"/>
        <v>0</v>
      </c>
      <c r="BQ68" s="652">
        <f t="shared" si="11"/>
        <v>0</v>
      </c>
      <c r="BR68" s="642">
        <f t="shared" si="12"/>
        <v>0</v>
      </c>
      <c r="BS68" s="54">
        <v>0</v>
      </c>
      <c r="BT68" s="60">
        <v>0</v>
      </c>
      <c r="BU68" s="60">
        <v>0</v>
      </c>
      <c r="BV68" s="125" t="str">
        <f t="shared" si="17"/>
        <v xml:space="preserve"> -</v>
      </c>
      <c r="BW68" s="378" t="str">
        <f t="shared" si="18"/>
        <v xml:space="preserve"> -</v>
      </c>
      <c r="BX68" s="54">
        <v>0</v>
      </c>
      <c r="BY68" s="60">
        <v>0</v>
      </c>
      <c r="BZ68" s="60">
        <v>0</v>
      </c>
      <c r="CA68" s="125" t="str">
        <f t="shared" si="19"/>
        <v xml:space="preserve"> -</v>
      </c>
      <c r="CB68" s="378" t="str">
        <f t="shared" si="20"/>
        <v xml:space="preserve"> -</v>
      </c>
      <c r="CC68" s="54">
        <v>0</v>
      </c>
      <c r="CD68" s="60">
        <v>0</v>
      </c>
      <c r="CE68" s="60">
        <v>0</v>
      </c>
      <c r="CF68" s="125" t="str">
        <f t="shared" si="21"/>
        <v xml:space="preserve"> -</v>
      </c>
      <c r="CG68" s="378" t="str">
        <f t="shared" si="22"/>
        <v xml:space="preserve"> -</v>
      </c>
      <c r="CH68" s="55">
        <v>0</v>
      </c>
      <c r="CI68" s="60">
        <v>0</v>
      </c>
      <c r="CJ68" s="60">
        <v>0</v>
      </c>
      <c r="CK68" s="125" t="str">
        <f t="shared" si="23"/>
        <v xml:space="preserve"> -</v>
      </c>
      <c r="CL68" s="378" t="str">
        <f t="shared" si="24"/>
        <v xml:space="preserve"> -</v>
      </c>
      <c r="CM68" s="326">
        <f t="shared" si="25"/>
        <v>0</v>
      </c>
      <c r="CN68" s="322">
        <f t="shared" si="26"/>
        <v>0</v>
      </c>
      <c r="CO68" s="322">
        <f t="shared" si="27"/>
        <v>0</v>
      </c>
      <c r="CP68" s="504" t="str">
        <f t="shared" si="28"/>
        <v xml:space="preserve"> -</v>
      </c>
      <c r="CQ68" s="378" t="str">
        <f t="shared" si="29"/>
        <v xml:space="preserve"> -</v>
      </c>
      <c r="CR68" s="591" t="s">
        <v>1404</v>
      </c>
      <c r="CS68" s="99" t="s">
        <v>1617</v>
      </c>
      <c r="CT68" s="102" t="s">
        <v>1972</v>
      </c>
    </row>
    <row r="69" spans="2:98" ht="30" customHeight="1">
      <c r="B69" s="994"/>
      <c r="C69" s="991"/>
      <c r="D69" s="994"/>
      <c r="E69" s="990"/>
      <c r="F69" s="1154"/>
      <c r="G69" s="858"/>
      <c r="H69" s="858"/>
      <c r="I69" s="845"/>
      <c r="J69" s="858"/>
      <c r="K69" s="845"/>
      <c r="L69" s="858"/>
      <c r="M69" s="858"/>
      <c r="N69" s="845"/>
      <c r="O69" s="858"/>
      <c r="P69" s="858"/>
      <c r="Q69" s="845"/>
      <c r="R69" s="858"/>
      <c r="S69" s="858"/>
      <c r="T69" s="845"/>
      <c r="U69" s="914"/>
      <c r="V69" s="1132"/>
      <c r="W69" s="900"/>
      <c r="X69" s="901"/>
      <c r="Y69" s="900"/>
      <c r="Z69" s="901"/>
      <c r="AA69" s="900"/>
      <c r="AB69" s="896"/>
      <c r="AC69" s="1089"/>
      <c r="AD69" s="1081"/>
      <c r="AE69" s="778"/>
      <c r="AF69" s="788"/>
      <c r="AG69" s="778"/>
      <c r="AH69" s="788"/>
      <c r="AI69" s="778"/>
      <c r="AJ69" s="788"/>
      <c r="AK69" s="778"/>
      <c r="AL69" s="788"/>
      <c r="AM69" s="778"/>
      <c r="AN69" s="788"/>
      <c r="AO69" s="950"/>
      <c r="AP69" s="939"/>
      <c r="AQ69" s="119" t="s">
        <v>772</v>
      </c>
      <c r="AR69" s="366">
        <v>0</v>
      </c>
      <c r="AS69" s="747" t="s">
        <v>1627</v>
      </c>
      <c r="AT69" s="40">
        <v>0</v>
      </c>
      <c r="AU69" s="60">
        <v>1</v>
      </c>
      <c r="AV69" s="60">
        <v>0</v>
      </c>
      <c r="AW69" s="413">
        <f t="shared" si="13"/>
        <v>0</v>
      </c>
      <c r="AX69" s="60">
        <v>1</v>
      </c>
      <c r="AY69" s="413">
        <f t="shared" si="14"/>
        <v>1</v>
      </c>
      <c r="AZ69" s="60">
        <v>0</v>
      </c>
      <c r="BA69" s="415">
        <f t="shared" si="15"/>
        <v>0</v>
      </c>
      <c r="BB69" s="47">
        <v>0</v>
      </c>
      <c r="BC69" s="422">
        <f t="shared" si="16"/>
        <v>0</v>
      </c>
      <c r="BD69" s="54">
        <v>0</v>
      </c>
      <c r="BE69" s="60">
        <v>0.8</v>
      </c>
      <c r="BF69" s="60">
        <v>1</v>
      </c>
      <c r="BG69" s="49">
        <v>0</v>
      </c>
      <c r="BH69" s="333" t="str">
        <f t="shared" si="2"/>
        <v xml:space="preserve"> -</v>
      </c>
      <c r="BI69" s="453" t="str">
        <f t="shared" si="3"/>
        <v xml:space="preserve"> -</v>
      </c>
      <c r="BJ69" s="334">
        <f t="shared" si="4"/>
        <v>0.8</v>
      </c>
      <c r="BK69" s="453">
        <f t="shared" si="5"/>
        <v>0.8</v>
      </c>
      <c r="BL69" s="334" t="str">
        <f t="shared" si="6"/>
        <v xml:space="preserve"> -</v>
      </c>
      <c r="BM69" s="453" t="str">
        <f t="shared" si="7"/>
        <v xml:space="preserve"> -</v>
      </c>
      <c r="BN69" s="334" t="str">
        <f t="shared" si="8"/>
        <v xml:space="preserve"> -</v>
      </c>
      <c r="BO69" s="453" t="str">
        <f t="shared" si="9"/>
        <v xml:space="preserve"> -</v>
      </c>
      <c r="BP69" s="647">
        <f t="shared" si="10"/>
        <v>1.8</v>
      </c>
      <c r="BQ69" s="652">
        <f t="shared" si="11"/>
        <v>1</v>
      </c>
      <c r="BR69" s="642">
        <f t="shared" si="12"/>
        <v>1</v>
      </c>
      <c r="BS69" s="54">
        <v>0</v>
      </c>
      <c r="BT69" s="60">
        <v>0</v>
      </c>
      <c r="BU69" s="60">
        <v>0</v>
      </c>
      <c r="BV69" s="125" t="str">
        <f t="shared" si="17"/>
        <v xml:space="preserve"> -</v>
      </c>
      <c r="BW69" s="378" t="str">
        <f t="shared" si="18"/>
        <v xml:space="preserve"> -</v>
      </c>
      <c r="BX69" s="54">
        <v>0</v>
      </c>
      <c r="BY69" s="60">
        <v>0</v>
      </c>
      <c r="BZ69" s="60">
        <v>0</v>
      </c>
      <c r="CA69" s="125" t="str">
        <f t="shared" si="19"/>
        <v xml:space="preserve"> -</v>
      </c>
      <c r="CB69" s="378" t="str">
        <f t="shared" si="20"/>
        <v xml:space="preserve"> -</v>
      </c>
      <c r="CC69" s="54">
        <v>0</v>
      </c>
      <c r="CD69" s="60">
        <v>0</v>
      </c>
      <c r="CE69" s="60">
        <v>0</v>
      </c>
      <c r="CF69" s="125" t="str">
        <f t="shared" si="21"/>
        <v xml:space="preserve"> -</v>
      </c>
      <c r="CG69" s="378" t="str">
        <f t="shared" si="22"/>
        <v xml:space="preserve"> -</v>
      </c>
      <c r="CH69" s="55">
        <v>0</v>
      </c>
      <c r="CI69" s="60">
        <v>0</v>
      </c>
      <c r="CJ69" s="60">
        <v>0</v>
      </c>
      <c r="CK69" s="125" t="str">
        <f t="shared" si="23"/>
        <v xml:space="preserve"> -</v>
      </c>
      <c r="CL69" s="378" t="str">
        <f t="shared" si="24"/>
        <v xml:space="preserve"> -</v>
      </c>
      <c r="CM69" s="326">
        <f t="shared" si="25"/>
        <v>0</v>
      </c>
      <c r="CN69" s="322">
        <f t="shared" si="26"/>
        <v>0</v>
      </c>
      <c r="CO69" s="322">
        <f t="shared" si="27"/>
        <v>0</v>
      </c>
      <c r="CP69" s="504" t="str">
        <f t="shared" si="28"/>
        <v xml:space="preserve"> -</v>
      </c>
      <c r="CQ69" s="378" t="str">
        <f t="shared" si="29"/>
        <v xml:space="preserve"> -</v>
      </c>
      <c r="CR69" s="591" t="s">
        <v>1404</v>
      </c>
      <c r="CS69" s="99" t="s">
        <v>1617</v>
      </c>
      <c r="CT69" s="102" t="s">
        <v>1972</v>
      </c>
    </row>
    <row r="70" spans="2:98" ht="30" customHeight="1" thickBot="1">
      <c r="B70" s="994"/>
      <c r="C70" s="991"/>
      <c r="D70" s="995"/>
      <c r="E70" s="1156"/>
      <c r="F70" s="1155"/>
      <c r="G70" s="910"/>
      <c r="H70" s="910"/>
      <c r="I70" s="1060"/>
      <c r="J70" s="910"/>
      <c r="K70" s="1060"/>
      <c r="L70" s="910"/>
      <c r="M70" s="910"/>
      <c r="N70" s="1060"/>
      <c r="O70" s="910"/>
      <c r="P70" s="910"/>
      <c r="Q70" s="1060"/>
      <c r="R70" s="910"/>
      <c r="S70" s="910"/>
      <c r="T70" s="1060"/>
      <c r="U70" s="1061"/>
      <c r="V70" s="1158"/>
      <c r="W70" s="908"/>
      <c r="X70" s="909"/>
      <c r="Y70" s="908"/>
      <c r="Z70" s="909"/>
      <c r="AA70" s="908"/>
      <c r="AB70" s="897"/>
      <c r="AC70" s="1090"/>
      <c r="AD70" s="1082"/>
      <c r="AE70" s="783"/>
      <c r="AF70" s="804"/>
      <c r="AG70" s="783"/>
      <c r="AH70" s="804"/>
      <c r="AI70" s="783"/>
      <c r="AJ70" s="804"/>
      <c r="AK70" s="783"/>
      <c r="AL70" s="804"/>
      <c r="AM70" s="783"/>
      <c r="AN70" s="804"/>
      <c r="AO70" s="953"/>
      <c r="AP70" s="942"/>
      <c r="AQ70" s="123" t="s">
        <v>773</v>
      </c>
      <c r="AR70" s="10">
        <v>0</v>
      </c>
      <c r="AS70" s="123" t="s">
        <v>1628</v>
      </c>
      <c r="AT70" s="45">
        <v>0</v>
      </c>
      <c r="AU70" s="92">
        <v>3</v>
      </c>
      <c r="AV70" s="92">
        <v>0</v>
      </c>
      <c r="AW70" s="423">
        <f t="shared" si="13"/>
        <v>0</v>
      </c>
      <c r="AX70" s="92">
        <v>1</v>
      </c>
      <c r="AY70" s="423">
        <f>+AX70/AU70</f>
        <v>0.33333333333333331</v>
      </c>
      <c r="AZ70" s="92">
        <v>1</v>
      </c>
      <c r="BA70" s="424">
        <f t="shared" si="15"/>
        <v>0.33333333333333331</v>
      </c>
      <c r="BB70" s="51">
        <v>1</v>
      </c>
      <c r="BC70" s="425">
        <f t="shared" si="16"/>
        <v>0.33333333333333331</v>
      </c>
      <c r="BD70" s="62">
        <v>0</v>
      </c>
      <c r="BE70" s="92">
        <v>0</v>
      </c>
      <c r="BF70" s="92">
        <v>0</v>
      </c>
      <c r="BG70" s="70">
        <v>0</v>
      </c>
      <c r="BH70" s="331" t="str">
        <f t="shared" si="2"/>
        <v xml:space="preserve"> -</v>
      </c>
      <c r="BI70" s="457" t="str">
        <f t="shared" si="3"/>
        <v xml:space="preserve"> -</v>
      </c>
      <c r="BJ70" s="332">
        <f t="shared" si="4"/>
        <v>0</v>
      </c>
      <c r="BK70" s="457">
        <f t="shared" si="5"/>
        <v>0</v>
      </c>
      <c r="BL70" s="332">
        <f t="shared" si="6"/>
        <v>0</v>
      </c>
      <c r="BM70" s="457">
        <f t="shared" si="7"/>
        <v>0</v>
      </c>
      <c r="BN70" s="332">
        <f t="shared" si="8"/>
        <v>0</v>
      </c>
      <c r="BO70" s="457">
        <f t="shared" si="9"/>
        <v>0</v>
      </c>
      <c r="BP70" s="648">
        <f t="shared" si="10"/>
        <v>0</v>
      </c>
      <c r="BQ70" s="653">
        <f t="shared" si="11"/>
        <v>0</v>
      </c>
      <c r="BR70" s="643">
        <f t="shared" si="12"/>
        <v>0</v>
      </c>
      <c r="BS70" s="62">
        <v>0</v>
      </c>
      <c r="BT70" s="92">
        <v>0</v>
      </c>
      <c r="BU70" s="92">
        <v>0</v>
      </c>
      <c r="BV70" s="148" t="str">
        <f t="shared" si="17"/>
        <v xml:space="preserve"> -</v>
      </c>
      <c r="BW70" s="385" t="str">
        <f t="shared" si="18"/>
        <v xml:space="preserve"> -</v>
      </c>
      <c r="BX70" s="62">
        <v>0</v>
      </c>
      <c r="BY70" s="92">
        <v>0</v>
      </c>
      <c r="BZ70" s="92">
        <v>0</v>
      </c>
      <c r="CA70" s="148" t="str">
        <f t="shared" si="19"/>
        <v xml:space="preserve"> -</v>
      </c>
      <c r="CB70" s="385" t="str">
        <f t="shared" si="20"/>
        <v xml:space="preserve"> -</v>
      </c>
      <c r="CC70" s="62">
        <v>0</v>
      </c>
      <c r="CD70" s="92">
        <v>0</v>
      </c>
      <c r="CE70" s="92">
        <v>0</v>
      </c>
      <c r="CF70" s="148" t="str">
        <f t="shared" si="21"/>
        <v xml:space="preserve"> -</v>
      </c>
      <c r="CG70" s="385" t="str">
        <f t="shared" si="22"/>
        <v xml:space="preserve"> -</v>
      </c>
      <c r="CH70" s="63">
        <v>300000</v>
      </c>
      <c r="CI70" s="92">
        <v>0</v>
      </c>
      <c r="CJ70" s="92">
        <v>0</v>
      </c>
      <c r="CK70" s="148">
        <f t="shared" si="23"/>
        <v>0</v>
      </c>
      <c r="CL70" s="385" t="str">
        <f t="shared" si="24"/>
        <v xml:space="preserve"> -</v>
      </c>
      <c r="CM70" s="327">
        <f t="shared" si="25"/>
        <v>300000</v>
      </c>
      <c r="CN70" s="328">
        <f t="shared" si="26"/>
        <v>0</v>
      </c>
      <c r="CO70" s="328">
        <f t="shared" si="27"/>
        <v>0</v>
      </c>
      <c r="CP70" s="505">
        <f t="shared" si="28"/>
        <v>0</v>
      </c>
      <c r="CQ70" s="385" t="str">
        <f t="shared" si="29"/>
        <v xml:space="preserve"> -</v>
      </c>
      <c r="CR70" s="593" t="s">
        <v>1339</v>
      </c>
      <c r="CS70" s="100" t="s">
        <v>1617</v>
      </c>
      <c r="CT70" s="103" t="s">
        <v>1972</v>
      </c>
    </row>
    <row r="71" spans="2:98" ht="16" thickBot="1">
      <c r="B71" s="995"/>
      <c r="C71" s="992"/>
      <c r="D71" s="14"/>
      <c r="E71" s="14"/>
      <c r="F71" s="35"/>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t="s">
        <v>1942</v>
      </c>
      <c r="AN71" s="34"/>
      <c r="AO71" s="34"/>
      <c r="AP71" s="34"/>
      <c r="AQ71" s="35"/>
      <c r="AR71" s="34"/>
      <c r="AS71" s="35"/>
      <c r="AT71" s="34"/>
      <c r="AU71" s="34"/>
      <c r="AV71" s="34"/>
      <c r="AW71" s="446">
        <f>+AVERAGE(AW60:AW70)</f>
        <v>6.8181818181818177E-2</v>
      </c>
      <c r="AX71" s="446"/>
      <c r="AY71" s="446">
        <f t="shared" ref="AY71:BC71" si="45">+AVERAGE(AY60:AY70)</f>
        <v>0.43121212121212121</v>
      </c>
      <c r="AZ71" s="446"/>
      <c r="BA71" s="446">
        <f t="shared" si="45"/>
        <v>0.24939393939393942</v>
      </c>
      <c r="BB71" s="446"/>
      <c r="BC71" s="446">
        <f t="shared" si="45"/>
        <v>0.25121212121212122</v>
      </c>
      <c r="BD71" s="34"/>
      <c r="BE71" s="34"/>
      <c r="BF71" s="34"/>
      <c r="BG71" s="34"/>
      <c r="BH71" s="34"/>
      <c r="BI71" s="446">
        <f t="shared" ref="BI71:BO71" si="46">+AVERAGE(BI60:BI70)</f>
        <v>0.66666666666666663</v>
      </c>
      <c r="BJ71" s="446"/>
      <c r="BK71" s="446">
        <f t="shared" si="46"/>
        <v>0.65004329004328998</v>
      </c>
      <c r="BL71" s="446"/>
      <c r="BM71" s="446">
        <f t="shared" si="46"/>
        <v>0.73809523809523803</v>
      </c>
      <c r="BN71" s="446"/>
      <c r="BO71" s="446">
        <f t="shared" si="46"/>
        <v>0</v>
      </c>
      <c r="BP71" s="446"/>
      <c r="BQ71" s="446">
        <f>+AVERAGE(BQ60:BQ70)</f>
        <v>0.5563131313131312</v>
      </c>
      <c r="BR71" s="34"/>
      <c r="BS71" s="36"/>
      <c r="BT71" s="36"/>
      <c r="BU71" s="36"/>
      <c r="BV71" s="36"/>
      <c r="BW71" s="37"/>
      <c r="BX71" s="36"/>
      <c r="BY71" s="36"/>
      <c r="BZ71" s="36"/>
      <c r="CA71" s="36"/>
      <c r="CB71" s="37"/>
      <c r="CC71" s="36"/>
      <c r="CD71" s="36"/>
      <c r="CE71" s="36"/>
      <c r="CF71" s="36"/>
      <c r="CG71" s="37"/>
      <c r="CH71" s="36"/>
      <c r="CI71" s="36"/>
      <c r="CJ71" s="36"/>
      <c r="CK71" s="36"/>
      <c r="CL71" s="37"/>
      <c r="CM71" s="208"/>
      <c r="CN71" s="208"/>
      <c r="CO71" s="208"/>
      <c r="CP71" s="208"/>
      <c r="CQ71" s="17"/>
      <c r="CR71" s="608"/>
      <c r="CS71" s="16"/>
      <c r="CT71" s="597"/>
    </row>
    <row r="72" spans="2:98" ht="16" thickBot="1">
      <c r="B72" s="19"/>
      <c r="C72" s="20"/>
      <c r="D72" s="21"/>
      <c r="E72" s="21"/>
      <c r="F72" s="22"/>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2"/>
      <c r="AR72" s="21"/>
      <c r="AS72" s="22"/>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3"/>
      <c r="BT72" s="23"/>
      <c r="BU72" s="23"/>
      <c r="BV72" s="23"/>
      <c r="BW72" s="24"/>
      <c r="BX72" s="23"/>
      <c r="BY72" s="23"/>
      <c r="BZ72" s="23"/>
      <c r="CA72" s="23"/>
      <c r="CB72" s="24"/>
      <c r="CC72" s="23"/>
      <c r="CD72" s="23"/>
      <c r="CE72" s="23"/>
      <c r="CF72" s="23"/>
      <c r="CG72" s="24"/>
      <c r="CH72" s="23"/>
      <c r="CI72" s="23"/>
      <c r="CJ72" s="23"/>
      <c r="CK72" s="23"/>
      <c r="CL72" s="24"/>
      <c r="CM72" s="209"/>
      <c r="CN72" s="209"/>
      <c r="CO72" s="209"/>
      <c r="CP72" s="209"/>
      <c r="CQ72" s="209"/>
      <c r="CR72" s="596"/>
      <c r="CS72" s="23"/>
      <c r="CT72" s="598"/>
    </row>
    <row r="74" spans="2:98" ht="16" thickBot="1"/>
    <row r="75" spans="2:98" ht="20" customHeight="1" thickBot="1">
      <c r="BD75" s="577">
        <v>2016</v>
      </c>
      <c r="BE75" s="578">
        <v>2017</v>
      </c>
      <c r="BF75" s="578">
        <v>2018</v>
      </c>
      <c r="BG75" s="578">
        <v>2019</v>
      </c>
      <c r="BH75" s="628" t="s">
        <v>1218</v>
      </c>
      <c r="BI75" s="676"/>
    </row>
    <row r="76" spans="2:98" ht="18" customHeight="1">
      <c r="AZ76" s="996" t="s">
        <v>155</v>
      </c>
      <c r="BA76" s="997"/>
      <c r="BB76" s="997"/>
      <c r="BC76" s="998"/>
      <c r="BD76" s="575">
        <f>+AVERAGE(BI32:BI33)</f>
        <v>1</v>
      </c>
      <c r="BE76" s="576">
        <f>+AVERAGE(BK32:BK33)</f>
        <v>0.54166666666666663</v>
      </c>
      <c r="BF76" s="576">
        <f>+AVERAGE(BM32:BM33)</f>
        <v>1</v>
      </c>
      <c r="BG76" s="576">
        <f>+AVERAGE(BO32:BO33)</f>
        <v>0</v>
      </c>
      <c r="BH76" s="682">
        <f>+AVERAGE(BQ32:BQ33)</f>
        <v>0.875</v>
      </c>
      <c r="BI76" s="677"/>
    </row>
    <row r="77" spans="2:98" ht="18" customHeight="1">
      <c r="AZ77" s="983" t="s">
        <v>1203</v>
      </c>
      <c r="BA77" s="984"/>
      <c r="BB77" s="984"/>
      <c r="BC77" s="985"/>
      <c r="BD77" s="572">
        <f>+AVERAGE(BI60:BI67)</f>
        <v>0.66666666666666663</v>
      </c>
      <c r="BE77" s="571">
        <f>+AVERAGE(BK60:BK67)</f>
        <v>0.79380952380952374</v>
      </c>
      <c r="BF77" s="571">
        <f>+AVERAGE(BM60:BM67)</f>
        <v>0.83035714285714279</v>
      </c>
      <c r="BG77" s="571">
        <f>+AVERAGE(BO60:BO67)</f>
        <v>0</v>
      </c>
      <c r="BH77" s="675">
        <f>+AVERAGE(BQ60:BQ67)</f>
        <v>0.63993055555555545</v>
      </c>
      <c r="BI77" s="677"/>
    </row>
    <row r="78" spans="2:98" ht="18" customHeight="1">
      <c r="AZ78" s="983" t="s">
        <v>756</v>
      </c>
      <c r="BA78" s="984"/>
      <c r="BB78" s="984"/>
      <c r="BC78" s="985"/>
      <c r="BD78" s="572">
        <f>+AVERAGE(BI45:BI53)</f>
        <v>0.93277777777777771</v>
      </c>
      <c r="BE78" s="571">
        <f>+AVERAGE(BK45:BK53)</f>
        <v>1</v>
      </c>
      <c r="BF78" s="571">
        <f>+AVERAGE(BM45:BM53)</f>
        <v>0.64711687763713077</v>
      </c>
      <c r="BG78" s="571">
        <f>+AVERAGE(BO45:BO53)</f>
        <v>0</v>
      </c>
      <c r="BH78" s="675">
        <f>+AVERAGE(BQ45:BQ53)</f>
        <v>0.77922222222222226</v>
      </c>
      <c r="BI78" s="677"/>
    </row>
    <row r="79" spans="2:98" ht="18" customHeight="1">
      <c r="AZ79" s="983" t="s">
        <v>1206</v>
      </c>
      <c r="BA79" s="984"/>
      <c r="BB79" s="984"/>
      <c r="BC79" s="985"/>
      <c r="BD79" s="572">
        <f>+AVERAGE(BI16:BI17,BI31)</f>
        <v>1</v>
      </c>
      <c r="BE79" s="571">
        <f>+AVERAGE(BK16:BK17,BK31)</f>
        <v>0.5</v>
      </c>
      <c r="BF79" s="571">
        <f>+AVERAGE(BM16:BM17,BM31)</f>
        <v>0</v>
      </c>
      <c r="BG79" s="571">
        <f>+AVERAGE(BO16:BO17,BO31)</f>
        <v>0</v>
      </c>
      <c r="BH79" s="675">
        <f>+AVERAGE(BQ16:BQ17,BQ31)</f>
        <v>6.6666666666666666E-2</v>
      </c>
      <c r="BI79" s="677"/>
    </row>
    <row r="80" spans="2:98" ht="18" customHeight="1">
      <c r="AZ80" s="983" t="s">
        <v>1207</v>
      </c>
      <c r="BA80" s="984"/>
      <c r="BB80" s="984"/>
      <c r="BC80" s="985"/>
      <c r="BD80" s="572">
        <f>+AVERAGE(BI23:BI30,BI35:BI37)</f>
        <v>1</v>
      </c>
      <c r="BE80" s="571">
        <f>+AVERAGE(BK23:BK30,BK35:BK37)</f>
        <v>0.70000000000000007</v>
      </c>
      <c r="BF80" s="571">
        <f>+AVERAGE(BM23:BM30,BM35:BM37)</f>
        <v>0.68181818181818177</v>
      </c>
      <c r="BG80" s="571">
        <f>+AVERAGE(BO23:BO30,BO35:BO37)</f>
        <v>0</v>
      </c>
      <c r="BH80" s="675">
        <f>+AVERAGE(BQ23:BQ30,BQ35:BQ37)</f>
        <v>0.57045454545454544</v>
      </c>
      <c r="BI80" s="677"/>
    </row>
    <row r="81" spans="52:61" ht="18" customHeight="1">
      <c r="AZ81" s="983" t="s">
        <v>1210</v>
      </c>
      <c r="BA81" s="984"/>
      <c r="BB81" s="984"/>
      <c r="BC81" s="985"/>
      <c r="BD81" s="572" t="s">
        <v>1217</v>
      </c>
      <c r="BE81" s="571" t="s">
        <v>1217</v>
      </c>
      <c r="BF81" s="571" t="e">
        <f>+AVERAGE(BM14:BM15,BM19:BM22)</f>
        <v>#DIV/0!</v>
      </c>
      <c r="BG81" s="571">
        <f>+AVERAGE(BO14:BO15,BO19:BO22)</f>
        <v>0</v>
      </c>
      <c r="BH81" s="675">
        <f>+AVERAGE(BQ14:BQ15,BQ19:BQ22)</f>
        <v>0.33333333333333331</v>
      </c>
      <c r="BI81" s="677"/>
    </row>
    <row r="82" spans="52:61" ht="18" customHeight="1">
      <c r="AZ82" s="983" t="s">
        <v>1212</v>
      </c>
      <c r="BA82" s="984"/>
      <c r="BB82" s="984"/>
      <c r="BC82" s="985"/>
      <c r="BD82" s="572">
        <f>+AVERAGE(BI11:BI13,BI34,BI39:BI44,BI54:BI58)</f>
        <v>0.84285714285714286</v>
      </c>
      <c r="BE82" s="571">
        <f>+AVERAGE(BK11:BK13,BK34,BK39:BK44,BK54:BK58)</f>
        <v>0.81379629629629624</v>
      </c>
      <c r="BF82" s="571">
        <f>+AVERAGE(BM11:BM13,BM34,BM39:BM44,BM54:BM58)</f>
        <v>0.89090909090909098</v>
      </c>
      <c r="BG82" s="571">
        <f>+AVERAGE(BO11:BO13,BO34,BO39:BO44,BO54:BO58)</f>
        <v>0</v>
      </c>
      <c r="BH82" s="675">
        <f>+AVERAGE(BQ11:BQ13,BQ34,BQ39:BQ44,BQ54:BQ58)</f>
        <v>0.5784999999999999</v>
      </c>
      <c r="BI82" s="677"/>
    </row>
    <row r="83" spans="52:61" ht="18" customHeight="1" thickBot="1">
      <c r="AZ83" s="980" t="s">
        <v>1213</v>
      </c>
      <c r="BA83" s="981"/>
      <c r="BB83" s="981"/>
      <c r="BC83" s="982"/>
      <c r="BD83" s="573" t="s">
        <v>1217</v>
      </c>
      <c r="BE83" s="574">
        <f>+AVERAGE(BK68:BK70)</f>
        <v>0.26666666666666666</v>
      </c>
      <c r="BF83" s="574">
        <f>+AVERAGE(BM68:BM70)</f>
        <v>0</v>
      </c>
      <c r="BG83" s="574">
        <f>+AVERAGE(BO68:BO70)</f>
        <v>0</v>
      </c>
      <c r="BH83" s="672">
        <f>+AVERAGE(BQ68:BQ70)</f>
        <v>0.33333333333333331</v>
      </c>
      <c r="BI83" s="677"/>
    </row>
  </sheetData>
  <mergeCells count="366">
    <mergeCell ref="B3:CT3"/>
    <mergeCell ref="B4:CT4"/>
    <mergeCell ref="B5:CT5"/>
    <mergeCell ref="B8:B10"/>
    <mergeCell ref="C8:C10"/>
    <mergeCell ref="D8:D10"/>
    <mergeCell ref="E8:E10"/>
    <mergeCell ref="F8:F10"/>
    <mergeCell ref="G8:G10"/>
    <mergeCell ref="AO8:AO10"/>
    <mergeCell ref="AP8:AP10"/>
    <mergeCell ref="AQ8:AQ10"/>
    <mergeCell ref="AR8:AR10"/>
    <mergeCell ref="BS8:CQ8"/>
    <mergeCell ref="CS8:CS10"/>
    <mergeCell ref="BS9:BW9"/>
    <mergeCell ref="AD8:AN9"/>
    <mergeCell ref="V10:W10"/>
    <mergeCell ref="X10:Y10"/>
    <mergeCell ref="Z10:AA10"/>
    <mergeCell ref="J8:U9"/>
    <mergeCell ref="S10:U10"/>
    <mergeCell ref="P10:R10"/>
    <mergeCell ref="M10:O10"/>
    <mergeCell ref="AO11:AO13"/>
    <mergeCell ref="AZ83:BC83"/>
    <mergeCell ref="AZ82:BC82"/>
    <mergeCell ref="AZ81:BC81"/>
    <mergeCell ref="AZ80:BC80"/>
    <mergeCell ref="AZ79:BC79"/>
    <mergeCell ref="AZ78:BC78"/>
    <mergeCell ref="AZ77:BC77"/>
    <mergeCell ref="AZ76:BC76"/>
    <mergeCell ref="AO14:AO17"/>
    <mergeCell ref="AP14:AP17"/>
    <mergeCell ref="AP11:AP13"/>
    <mergeCell ref="AO19:AO28"/>
    <mergeCell ref="AO29:AO34"/>
    <mergeCell ref="AO35:AO37"/>
    <mergeCell ref="AP35:AP37"/>
    <mergeCell ref="AP29:AP34"/>
    <mergeCell ref="AP19:AP28"/>
    <mergeCell ref="AO55:AO58"/>
    <mergeCell ref="AP55:AP58"/>
    <mergeCell ref="AP39:AP53"/>
    <mergeCell ref="AO62:AO70"/>
    <mergeCell ref="AP62:AP70"/>
    <mergeCell ref="AO60:AO61"/>
    <mergeCell ref="E11:E17"/>
    <mergeCell ref="D11:D17"/>
    <mergeCell ref="F11:F14"/>
    <mergeCell ref="F15:F17"/>
    <mergeCell ref="G11:G14"/>
    <mergeCell ref="H11:H14"/>
    <mergeCell ref="J11:J14"/>
    <mergeCell ref="M11:M14"/>
    <mergeCell ref="P11:P14"/>
    <mergeCell ref="S11:S14"/>
    <mergeCell ref="G15:G17"/>
    <mergeCell ref="H15:H17"/>
    <mergeCell ref="J15:J17"/>
    <mergeCell ref="M15:M17"/>
    <mergeCell ref="P15:P17"/>
    <mergeCell ref="S15:S17"/>
    <mergeCell ref="I11:I14"/>
    <mergeCell ref="K11:K14"/>
    <mergeCell ref="L11:L14"/>
    <mergeCell ref="N11:N14"/>
    <mergeCell ref="O11:O14"/>
    <mergeCell ref="Q11:Q14"/>
    <mergeCell ref="R11:R14"/>
    <mergeCell ref="F29:F37"/>
    <mergeCell ref="G19:G28"/>
    <mergeCell ref="H19:H28"/>
    <mergeCell ref="J19:J28"/>
    <mergeCell ref="M19:M28"/>
    <mergeCell ref="P19:P28"/>
    <mergeCell ref="S19:S28"/>
    <mergeCell ref="G29:G37"/>
    <mergeCell ref="H29:H37"/>
    <mergeCell ref="J29:J37"/>
    <mergeCell ref="M29:M37"/>
    <mergeCell ref="P29:P37"/>
    <mergeCell ref="S29:S37"/>
    <mergeCell ref="Q19:Q28"/>
    <mergeCell ref="R19:R28"/>
    <mergeCell ref="F19:F28"/>
    <mergeCell ref="F49:F58"/>
    <mergeCell ref="F39:F48"/>
    <mergeCell ref="G39:G48"/>
    <mergeCell ref="H39:H48"/>
    <mergeCell ref="J39:J48"/>
    <mergeCell ref="M39:M48"/>
    <mergeCell ref="P39:P48"/>
    <mergeCell ref="S39:S48"/>
    <mergeCell ref="G49:G58"/>
    <mergeCell ref="H49:H58"/>
    <mergeCell ref="J49:J58"/>
    <mergeCell ref="M49:M58"/>
    <mergeCell ref="P49:P58"/>
    <mergeCell ref="S49:S58"/>
    <mergeCell ref="I39:I48"/>
    <mergeCell ref="K39:K48"/>
    <mergeCell ref="L39:L48"/>
    <mergeCell ref="N39:N48"/>
    <mergeCell ref="Q39:Q48"/>
    <mergeCell ref="AP60:AP61"/>
    <mergeCell ref="D60:D70"/>
    <mergeCell ref="E60:E70"/>
    <mergeCell ref="J60:J65"/>
    <mergeCell ref="M60:M65"/>
    <mergeCell ref="P60:P65"/>
    <mergeCell ref="S60:S65"/>
    <mergeCell ref="J66:J70"/>
    <mergeCell ref="M66:M70"/>
    <mergeCell ref="P66:P70"/>
    <mergeCell ref="S66:S70"/>
    <mergeCell ref="T60:T65"/>
    <mergeCell ref="U60:U65"/>
    <mergeCell ref="T66:T70"/>
    <mergeCell ref="U66:U70"/>
    <mergeCell ref="Q60:Q65"/>
    <mergeCell ref="R60:R65"/>
    <mergeCell ref="Q66:Q70"/>
    <mergeCell ref="R66:R70"/>
    <mergeCell ref="V66:V70"/>
    <mergeCell ref="V60:V65"/>
    <mergeCell ref="W60:W65"/>
    <mergeCell ref="X60:X65"/>
    <mergeCell ref="Y60:Y65"/>
    <mergeCell ref="AO39:AO53"/>
    <mergeCell ref="N66:N70"/>
    <mergeCell ref="O66:O70"/>
    <mergeCell ref="B11:B71"/>
    <mergeCell ref="C11:C71"/>
    <mergeCell ref="F60:F65"/>
    <mergeCell ref="F66:F70"/>
    <mergeCell ref="G60:G65"/>
    <mergeCell ref="H60:H65"/>
    <mergeCell ref="E39:E58"/>
    <mergeCell ref="D39:D58"/>
    <mergeCell ref="E19:E37"/>
    <mergeCell ref="D19:D37"/>
    <mergeCell ref="G66:G70"/>
    <mergeCell ref="H66:H70"/>
    <mergeCell ref="K66:K70"/>
    <mergeCell ref="L66:L70"/>
    <mergeCell ref="K60:K65"/>
    <mergeCell ref="L60:L65"/>
    <mergeCell ref="N60:N65"/>
    <mergeCell ref="O60:O65"/>
    <mergeCell ref="I60:I65"/>
    <mergeCell ref="I66:I70"/>
    <mergeCell ref="O39:O48"/>
    <mergeCell ref="T15:T17"/>
    <mergeCell ref="U15:U17"/>
    <mergeCell ref="Q15:Q17"/>
    <mergeCell ref="R15:R17"/>
    <mergeCell ref="I29:I37"/>
    <mergeCell ref="N15:N17"/>
    <mergeCell ref="O15:O17"/>
    <mergeCell ref="K15:K17"/>
    <mergeCell ref="L15:L17"/>
    <mergeCell ref="I15:I17"/>
    <mergeCell ref="I19:I28"/>
    <mergeCell ref="K19:K28"/>
    <mergeCell ref="L19:L28"/>
    <mergeCell ref="N19:N28"/>
    <mergeCell ref="O19:O28"/>
    <mergeCell ref="T19:T28"/>
    <mergeCell ref="U19:U28"/>
    <mergeCell ref="J10:L10"/>
    <mergeCell ref="H8:I10"/>
    <mergeCell ref="R39:R48"/>
    <mergeCell ref="T39:T48"/>
    <mergeCell ref="U39:U48"/>
    <mergeCell ref="I49:I58"/>
    <mergeCell ref="K49:K58"/>
    <mergeCell ref="L49:L58"/>
    <mergeCell ref="N49:N58"/>
    <mergeCell ref="O49:O58"/>
    <mergeCell ref="Q49:Q58"/>
    <mergeCell ref="R49:R58"/>
    <mergeCell ref="T49:T58"/>
    <mergeCell ref="U49:U58"/>
    <mergeCell ref="T29:T37"/>
    <mergeCell ref="U29:U37"/>
    <mergeCell ref="Q29:Q37"/>
    <mergeCell ref="R29:R37"/>
    <mergeCell ref="N29:N37"/>
    <mergeCell ref="O29:O37"/>
    <mergeCell ref="K29:K37"/>
    <mergeCell ref="L29:L37"/>
    <mergeCell ref="T11:T14"/>
    <mergeCell ref="U11:U14"/>
    <mergeCell ref="CR8:CR10"/>
    <mergeCell ref="AB10:AC10"/>
    <mergeCell ref="AD10:AE10"/>
    <mergeCell ref="AF10:AG10"/>
    <mergeCell ref="AH10:AI10"/>
    <mergeCell ref="AJ10:AK10"/>
    <mergeCell ref="AL10:AN10"/>
    <mergeCell ref="CM9:CQ9"/>
    <mergeCell ref="AV10:AW10"/>
    <mergeCell ref="AX10:AY10"/>
    <mergeCell ref="AZ10:BA10"/>
    <mergeCell ref="BB10:BC10"/>
    <mergeCell ref="AS8:BC9"/>
    <mergeCell ref="BD8:BG9"/>
    <mergeCell ref="BH8:BR9"/>
    <mergeCell ref="BH10:BI10"/>
    <mergeCell ref="BJ10:BK10"/>
    <mergeCell ref="BL10:BM10"/>
    <mergeCell ref="BN10:BO10"/>
    <mergeCell ref="BP10:BR10"/>
    <mergeCell ref="BX9:CB9"/>
    <mergeCell ref="CC9:CG9"/>
    <mergeCell ref="CH9:CL9"/>
    <mergeCell ref="V8:AC9"/>
    <mergeCell ref="V11:V14"/>
    <mergeCell ref="W11:W14"/>
    <mergeCell ref="X11:X14"/>
    <mergeCell ref="Y11:Y14"/>
    <mergeCell ref="W29:W37"/>
    <mergeCell ref="X29:X37"/>
    <mergeCell ref="Y29:Y37"/>
    <mergeCell ref="W39:W48"/>
    <mergeCell ref="X39:X48"/>
    <mergeCell ref="Y39:Y48"/>
    <mergeCell ref="W15:W17"/>
    <mergeCell ref="X15:X17"/>
    <mergeCell ref="Y15:Y17"/>
    <mergeCell ref="V19:V28"/>
    <mergeCell ref="V49:V58"/>
    <mergeCell ref="V39:V48"/>
    <mergeCell ref="V29:V37"/>
    <mergeCell ref="V15:V17"/>
    <mergeCell ref="AA29:AA37"/>
    <mergeCell ref="AB29:AB37"/>
    <mergeCell ref="AC29:AC37"/>
    <mergeCell ref="AD29:AD37"/>
    <mergeCell ref="AE29:AE37"/>
    <mergeCell ref="Z39:Z48"/>
    <mergeCell ref="AA39:AA48"/>
    <mergeCell ref="AB39:AB48"/>
    <mergeCell ref="AC39:AC48"/>
    <mergeCell ref="AD39:AD48"/>
    <mergeCell ref="AE39:AE48"/>
    <mergeCell ref="W49:W58"/>
    <mergeCell ref="X49:X58"/>
    <mergeCell ref="Y49:Y58"/>
    <mergeCell ref="Z29:Z37"/>
    <mergeCell ref="AC49:AC58"/>
    <mergeCell ref="AD49:AD58"/>
    <mergeCell ref="AE49:AE58"/>
    <mergeCell ref="AF15:AF17"/>
    <mergeCell ref="AG15:AG17"/>
    <mergeCell ref="AH15:AH17"/>
    <mergeCell ref="AI15:AI17"/>
    <mergeCell ref="AJ15:AJ17"/>
    <mergeCell ref="AK15:AK17"/>
    <mergeCell ref="AL15:AL17"/>
    <mergeCell ref="AF11:AF14"/>
    <mergeCell ref="AG11:AG14"/>
    <mergeCell ref="AH11:AH14"/>
    <mergeCell ref="AM11:AM14"/>
    <mergeCell ref="AI29:AI37"/>
    <mergeCell ref="AJ29:AJ37"/>
    <mergeCell ref="AK29:AK37"/>
    <mergeCell ref="AL29:AL37"/>
    <mergeCell ref="AM29:AM37"/>
    <mergeCell ref="AN11:AN14"/>
    <mergeCell ref="AM15:AM17"/>
    <mergeCell ref="AN15:AN17"/>
    <mergeCell ref="AN19:AN28"/>
    <mergeCell ref="AI11:AI14"/>
    <mergeCell ref="AJ11:AJ14"/>
    <mergeCell ref="AK11:AK14"/>
    <mergeCell ref="AL11:AL14"/>
    <mergeCell ref="Z11:Z14"/>
    <mergeCell ref="AA11:AA14"/>
    <mergeCell ref="AB11:AB14"/>
    <mergeCell ref="AC11:AC14"/>
    <mergeCell ref="AD11:AD14"/>
    <mergeCell ref="AE11:AE14"/>
    <mergeCell ref="Z15:Z17"/>
    <mergeCell ref="AA15:AA17"/>
    <mergeCell ref="AB15:AB17"/>
    <mergeCell ref="AC15:AC17"/>
    <mergeCell ref="AD15:AD17"/>
    <mergeCell ref="AE15:AE17"/>
    <mergeCell ref="AL39:AL48"/>
    <mergeCell ref="AM39:AM48"/>
    <mergeCell ref="AN39:AN48"/>
    <mergeCell ref="AN29:AN37"/>
    <mergeCell ref="W19:W28"/>
    <mergeCell ref="X19:X28"/>
    <mergeCell ref="Y19:Y28"/>
    <mergeCell ref="Z19:Z28"/>
    <mergeCell ref="AA19:AA28"/>
    <mergeCell ref="AB19:AB28"/>
    <mergeCell ref="AC19:AC28"/>
    <mergeCell ref="AD19:AD28"/>
    <mergeCell ref="AE19:AE28"/>
    <mergeCell ref="AF19:AF28"/>
    <mergeCell ref="AG19:AG28"/>
    <mergeCell ref="AH19:AH28"/>
    <mergeCell ref="AI19:AI28"/>
    <mergeCell ref="AJ19:AJ28"/>
    <mergeCell ref="AK19:AK28"/>
    <mergeCell ref="AL19:AL28"/>
    <mergeCell ref="AM19:AM28"/>
    <mergeCell ref="AF29:AF37"/>
    <mergeCell ref="AG29:AG37"/>
    <mergeCell ref="AH29:AH37"/>
    <mergeCell ref="AF39:AF48"/>
    <mergeCell ref="AG39:AG48"/>
    <mergeCell ref="AH39:AH48"/>
    <mergeCell ref="AI49:AI58"/>
    <mergeCell ref="AJ49:AJ58"/>
    <mergeCell ref="AK49:AK58"/>
    <mergeCell ref="AI39:AI48"/>
    <mergeCell ref="AJ39:AJ48"/>
    <mergeCell ref="AK39:AK48"/>
    <mergeCell ref="AL49:AL58"/>
    <mergeCell ref="AM49:AM58"/>
    <mergeCell ref="AN49:AN58"/>
    <mergeCell ref="Z60:Z65"/>
    <mergeCell ref="AA60:AA65"/>
    <mergeCell ref="AB60:AB65"/>
    <mergeCell ref="AC60:AC65"/>
    <mergeCell ref="AD60:AD65"/>
    <mergeCell ref="AE60:AE65"/>
    <mergeCell ref="AF60:AF65"/>
    <mergeCell ref="AG60:AG65"/>
    <mergeCell ref="AH60:AH65"/>
    <mergeCell ref="AI60:AI65"/>
    <mergeCell ref="AJ60:AJ65"/>
    <mergeCell ref="AK60:AK65"/>
    <mergeCell ref="AL60:AL65"/>
    <mergeCell ref="AM60:AM65"/>
    <mergeCell ref="AN60:AN65"/>
    <mergeCell ref="Z49:Z58"/>
    <mergeCell ref="AA49:AA58"/>
    <mergeCell ref="AB49:AB58"/>
    <mergeCell ref="AF49:AF58"/>
    <mergeCell ref="AG49:AG58"/>
    <mergeCell ref="AH49:AH58"/>
    <mergeCell ref="W66:W70"/>
    <mergeCell ref="X66:X70"/>
    <mergeCell ref="Y66:Y70"/>
    <mergeCell ref="Z66:Z70"/>
    <mergeCell ref="AA66:AA70"/>
    <mergeCell ref="AB66:AB70"/>
    <mergeCell ref="AC66:AC70"/>
    <mergeCell ref="AD66:AD70"/>
    <mergeCell ref="AE66:AE70"/>
    <mergeCell ref="AF66:AF70"/>
    <mergeCell ref="AG66:AG70"/>
    <mergeCell ref="AH66:AH70"/>
    <mergeCell ref="AI66:AI70"/>
    <mergeCell ref="AJ66:AJ70"/>
    <mergeCell ref="AK66:AK70"/>
    <mergeCell ref="AL66:AL70"/>
    <mergeCell ref="AM66:AM70"/>
    <mergeCell ref="AN66:AN70"/>
  </mergeCells>
  <conditionalFormatting sqref="BR11:BR70">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T235"/>
  <sheetViews>
    <sheetView topLeftCell="C7" workbookViewId="0">
      <pane ySplit="4" topLeftCell="A198" activePane="bottomLeft" state="frozen"/>
      <selection activeCell="A7" sqref="A7"/>
      <selection pane="bottomLeft" activeCell="X211" sqref="X211:X220"/>
    </sheetView>
  </sheetViews>
  <sheetFormatPr baseColWidth="10" defaultRowHeight="26" x14ac:dyDescent="0"/>
  <cols>
    <col min="1" max="1" width="2.42578125" style="2" customWidth="1"/>
    <col min="2" max="2" width="10.7109375" style="2"/>
    <col min="3" max="3" width="18.85546875" style="2" customWidth="1"/>
    <col min="4" max="4" width="11" style="2" customWidth="1"/>
    <col min="5" max="5" width="19.7109375" style="2" customWidth="1"/>
    <col min="6" max="6" width="20.85546875" style="2" customWidth="1"/>
    <col min="7" max="7" width="10.7109375" style="2"/>
    <col min="8" max="8" width="13.5703125" style="2" customWidth="1"/>
    <col min="9" max="9" width="6.7109375" style="201" hidden="1" customWidth="1"/>
    <col min="10" max="10" width="10.7109375" style="2"/>
    <col min="11" max="12" width="6.7109375" style="201" hidden="1" customWidth="1"/>
    <col min="13" max="13" width="10.7109375" style="2"/>
    <col min="14" max="15" width="6.7109375" style="201" hidden="1" customWidth="1"/>
    <col min="16" max="16" width="10.7109375" style="2"/>
    <col min="17" max="18" width="6.7109375" style="201" hidden="1" customWidth="1"/>
    <col min="19" max="19" width="10.7109375" style="2"/>
    <col min="20" max="21" width="6.7109375" style="201" hidden="1" customWidth="1"/>
    <col min="22" max="22" width="12.7109375" style="201" customWidth="1"/>
    <col min="23" max="23" width="6.7109375" style="201" hidden="1" customWidth="1"/>
    <col min="24" max="24" width="12.7109375" style="201" customWidth="1"/>
    <col min="25" max="25" width="6.7109375" style="201" hidden="1" customWidth="1"/>
    <col min="26" max="26" width="12.7109375" style="201" customWidth="1"/>
    <col min="27" max="27" width="6.7109375" style="201" hidden="1" customWidth="1"/>
    <col min="28" max="28" width="12.7109375" style="201" customWidth="1"/>
    <col min="29" max="29" width="6.7109375" style="201" hidden="1" customWidth="1"/>
    <col min="30" max="30" width="10.7109375" style="201" customWidth="1"/>
    <col min="31" max="31" width="6.7109375" style="201" hidden="1" customWidth="1"/>
    <col min="32" max="32" width="10.7109375" style="201" customWidth="1"/>
    <col min="33" max="33" width="6.7109375" style="201" hidden="1" customWidth="1"/>
    <col min="34" max="34" width="10.7109375" style="201" customWidth="1"/>
    <col min="35" max="35" width="6.7109375" style="201" hidden="1" customWidth="1"/>
    <col min="36" max="36" width="10.7109375" style="201" customWidth="1"/>
    <col min="37" max="37" width="6.7109375" style="201" hidden="1" customWidth="1"/>
    <col min="38" max="38" width="12.7109375" style="201" customWidth="1"/>
    <col min="39" max="39" width="6.7109375" style="201" customWidth="1"/>
    <col min="40" max="40" width="8.7109375" style="201" customWidth="1"/>
    <col min="41" max="41" width="10.7109375" style="2"/>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640" customWidth="1"/>
    <col min="71" max="73" width="16.28515625" style="2" customWidth="1"/>
    <col min="74" max="74" width="14.7109375" style="201" customWidth="1"/>
    <col min="75" max="75" width="14.7109375" style="2" customWidth="1"/>
    <col min="76" max="78" width="16.28515625" style="2" customWidth="1"/>
    <col min="79" max="79" width="14.7109375" style="201" customWidth="1"/>
    <col min="80" max="80" width="14.7109375" style="2" customWidth="1"/>
    <col min="81" max="83" width="16.28515625" style="2" customWidth="1"/>
    <col min="84" max="84" width="14.7109375" style="201" customWidth="1"/>
    <col min="85" max="85" width="14.7109375" style="2" customWidth="1"/>
    <col min="86" max="88" width="16.28515625" style="2" customWidth="1"/>
    <col min="89" max="89" width="14.7109375" style="201" customWidth="1"/>
    <col min="90" max="90" width="14.7109375" style="2" customWidth="1"/>
    <col min="91" max="93" width="16.28515625" style="201" customWidth="1"/>
    <col min="94" max="94" width="14.7109375" style="201" customWidth="1"/>
    <col min="95" max="95" width="14.7109375" style="2" customWidth="1"/>
    <col min="96" max="96" width="30.7109375" style="2" customWidth="1"/>
    <col min="97" max="97" width="21.28515625" style="2" customWidth="1"/>
    <col min="98" max="98" width="20.7109375" style="2" customWidth="1"/>
    <col min="99" max="16384" width="10.7109375" style="2"/>
  </cols>
  <sheetData>
    <row r="1" spans="2:9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629"/>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2:9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629"/>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2:98" ht="15">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ht="15">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ht="15">
      <c r="B5" s="918" t="s">
        <v>18</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59"/>
      <c r="J6" s="3"/>
      <c r="K6" s="359"/>
      <c r="L6" s="359"/>
      <c r="M6" s="3"/>
      <c r="N6" s="359"/>
      <c r="O6" s="359"/>
      <c r="P6" s="3"/>
      <c r="Q6" s="359"/>
      <c r="R6" s="359"/>
      <c r="S6" s="3"/>
      <c r="T6" s="359"/>
      <c r="U6" s="359"/>
      <c r="V6" s="359"/>
      <c r="W6" s="359"/>
      <c r="X6" s="359"/>
      <c r="Y6" s="359"/>
      <c r="Z6" s="359"/>
      <c r="AA6" s="359"/>
      <c r="AB6" s="359"/>
      <c r="AC6" s="359"/>
      <c r="AD6" s="359"/>
      <c r="AE6" s="359"/>
      <c r="AF6" s="359"/>
      <c r="AG6" s="359"/>
      <c r="AH6" s="359"/>
      <c r="AI6" s="359"/>
      <c r="AJ6" s="359"/>
      <c r="AK6" s="359"/>
      <c r="AL6" s="359"/>
      <c r="AM6" s="359"/>
      <c r="AN6" s="359"/>
      <c r="AO6" s="3"/>
      <c r="AP6" s="3"/>
      <c r="AQ6" s="3"/>
      <c r="AR6" s="3"/>
      <c r="AS6" s="3"/>
      <c r="AT6" s="3"/>
      <c r="AU6" s="3"/>
      <c r="AV6" s="3"/>
      <c r="AW6" s="359"/>
      <c r="AX6" s="3"/>
      <c r="AY6" s="359"/>
      <c r="AZ6" s="3"/>
      <c r="BA6" s="359"/>
      <c r="BB6" s="3"/>
      <c r="BC6" s="359"/>
      <c r="BD6" s="359"/>
      <c r="BE6" s="359"/>
      <c r="BF6" s="359"/>
      <c r="BG6" s="359"/>
      <c r="BH6" s="359"/>
      <c r="BI6" s="359"/>
      <c r="BJ6" s="359"/>
      <c r="BK6" s="359"/>
      <c r="BL6" s="359"/>
      <c r="BM6" s="359"/>
      <c r="BN6" s="359"/>
      <c r="BO6" s="359"/>
      <c r="BP6" s="359"/>
      <c r="BQ6" s="359"/>
      <c r="BR6" s="630"/>
      <c r="BS6" s="3"/>
      <c r="BT6" s="3"/>
      <c r="BU6" s="3"/>
      <c r="BV6" s="359"/>
      <c r="BW6" s="3"/>
      <c r="BX6" s="3"/>
      <c r="BY6" s="3"/>
      <c r="BZ6" s="3"/>
      <c r="CA6" s="359"/>
      <c r="CB6" s="3"/>
      <c r="CC6" s="3"/>
      <c r="CD6" s="3"/>
      <c r="CE6" s="3"/>
      <c r="CF6" s="359"/>
      <c r="CG6" s="3"/>
      <c r="CH6" s="3"/>
      <c r="CI6" s="3"/>
      <c r="CJ6" s="3"/>
      <c r="CK6" s="359"/>
      <c r="CL6" s="3"/>
      <c r="CM6" s="359"/>
      <c r="CN6" s="359"/>
      <c r="CO6" s="359"/>
      <c r="CP6" s="359"/>
      <c r="CQ6" s="3"/>
      <c r="CR6" s="3"/>
      <c r="CS6" s="3"/>
      <c r="CT6" s="3"/>
    </row>
    <row r="7" spans="2:98" ht="14.25" customHeight="1" thickBot="1">
      <c r="B7" s="4"/>
      <c r="C7" s="4"/>
      <c r="D7" s="5"/>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631"/>
      <c r="BS7" s="8"/>
      <c r="BT7" s="8"/>
      <c r="BU7" s="4"/>
      <c r="BV7" s="4"/>
      <c r="BW7" s="4"/>
      <c r="BX7" s="8"/>
      <c r="BY7" s="8"/>
      <c r="BZ7" s="8"/>
      <c r="CA7" s="8"/>
      <c r="CB7" s="4"/>
      <c r="CC7" s="8"/>
      <c r="CD7" s="8"/>
      <c r="CE7" s="8"/>
      <c r="CF7" s="8"/>
      <c r="CG7" s="4"/>
      <c r="CH7" s="8"/>
      <c r="CI7" s="8"/>
      <c r="CJ7" s="8"/>
      <c r="CK7" s="8"/>
      <c r="CL7" s="4"/>
      <c r="CM7" s="4"/>
      <c r="CN7" s="4"/>
      <c r="CO7" s="4"/>
      <c r="CP7" s="4"/>
      <c r="CQ7" s="4"/>
      <c r="CR7" s="4"/>
      <c r="CS7" s="4"/>
    </row>
    <row r="8" spans="2:98" ht="15" customHeight="1" thickBot="1">
      <c r="B8" s="919" t="s">
        <v>7</v>
      </c>
      <c r="C8" s="919" t="s">
        <v>12</v>
      </c>
      <c r="D8" s="919" t="s">
        <v>7</v>
      </c>
      <c r="E8" s="919" t="s">
        <v>13</v>
      </c>
      <c r="F8" s="921" t="s">
        <v>8</v>
      </c>
      <c r="G8" s="759" t="s">
        <v>9</v>
      </c>
      <c r="H8" s="758" t="s">
        <v>1</v>
      </c>
      <c r="I8" s="921"/>
      <c r="J8" s="758" t="s">
        <v>1952</v>
      </c>
      <c r="K8" s="759"/>
      <c r="L8" s="759"/>
      <c r="M8" s="759"/>
      <c r="N8" s="759"/>
      <c r="O8" s="759"/>
      <c r="P8" s="759"/>
      <c r="Q8" s="759"/>
      <c r="R8" s="759"/>
      <c r="S8" s="759"/>
      <c r="T8" s="759"/>
      <c r="U8" s="766"/>
      <c r="V8" s="814" t="s">
        <v>1187</v>
      </c>
      <c r="W8" s="815"/>
      <c r="X8" s="815"/>
      <c r="Y8" s="815"/>
      <c r="Z8" s="815"/>
      <c r="AA8" s="815"/>
      <c r="AB8" s="815"/>
      <c r="AC8" s="816"/>
      <c r="AD8" s="805" t="s">
        <v>1188</v>
      </c>
      <c r="AE8" s="806"/>
      <c r="AF8" s="806"/>
      <c r="AG8" s="806"/>
      <c r="AH8" s="806"/>
      <c r="AI8" s="806"/>
      <c r="AJ8" s="806"/>
      <c r="AK8" s="806"/>
      <c r="AL8" s="806"/>
      <c r="AM8" s="806"/>
      <c r="AN8" s="807"/>
      <c r="AO8" s="765" t="s">
        <v>7</v>
      </c>
      <c r="AP8" s="924" t="s">
        <v>2</v>
      </c>
      <c r="AQ8" s="924" t="s">
        <v>10</v>
      </c>
      <c r="AR8" s="924" t="s">
        <v>14</v>
      </c>
      <c r="AS8" s="758" t="s">
        <v>3</v>
      </c>
      <c r="AT8" s="759"/>
      <c r="AU8" s="759"/>
      <c r="AV8" s="759"/>
      <c r="AW8" s="759"/>
      <c r="AX8" s="759"/>
      <c r="AY8" s="759"/>
      <c r="AZ8" s="759"/>
      <c r="BA8" s="759"/>
      <c r="BB8" s="759"/>
      <c r="BC8" s="766"/>
      <c r="BD8" s="765" t="s">
        <v>1187</v>
      </c>
      <c r="BE8" s="759"/>
      <c r="BF8" s="759"/>
      <c r="BG8" s="766"/>
      <c r="BH8" s="769" t="s">
        <v>1188</v>
      </c>
      <c r="BI8" s="770"/>
      <c r="BJ8" s="770"/>
      <c r="BK8" s="770"/>
      <c r="BL8" s="770"/>
      <c r="BM8" s="770"/>
      <c r="BN8" s="770"/>
      <c r="BO8" s="770"/>
      <c r="BP8" s="770"/>
      <c r="BQ8" s="770"/>
      <c r="BR8" s="771"/>
      <c r="BS8" s="1043" t="s">
        <v>1199</v>
      </c>
      <c r="BT8" s="926"/>
      <c r="BU8" s="926"/>
      <c r="BV8" s="926"/>
      <c r="BW8" s="926"/>
      <c r="BX8" s="926"/>
      <c r="BY8" s="926"/>
      <c r="BZ8" s="926"/>
      <c r="CA8" s="926"/>
      <c r="CB8" s="926"/>
      <c r="CC8" s="926"/>
      <c r="CD8" s="926"/>
      <c r="CE8" s="926"/>
      <c r="CF8" s="926"/>
      <c r="CG8" s="926"/>
      <c r="CH8" s="926"/>
      <c r="CI8" s="926"/>
      <c r="CJ8" s="926"/>
      <c r="CK8" s="926"/>
      <c r="CL8" s="926"/>
      <c r="CM8" s="1044"/>
      <c r="CN8" s="1044"/>
      <c r="CO8" s="1044"/>
      <c r="CP8" s="1044"/>
      <c r="CQ8" s="1045"/>
      <c r="CR8" s="999" t="s">
        <v>1216</v>
      </c>
      <c r="CS8" s="1046" t="s">
        <v>11</v>
      </c>
    </row>
    <row r="9" spans="2:98" ht="15" customHeight="1" thickBot="1">
      <c r="B9" s="920"/>
      <c r="C9" s="920"/>
      <c r="D9" s="920"/>
      <c r="E9" s="920"/>
      <c r="F9" s="922"/>
      <c r="G9" s="923"/>
      <c r="H9" s="931"/>
      <c r="I9" s="922"/>
      <c r="J9" s="931"/>
      <c r="K9" s="923"/>
      <c r="L9" s="923"/>
      <c r="M9" s="923"/>
      <c r="N9" s="923"/>
      <c r="O9" s="923"/>
      <c r="P9" s="923"/>
      <c r="Q9" s="923"/>
      <c r="R9" s="923"/>
      <c r="S9" s="923"/>
      <c r="T9" s="923"/>
      <c r="U9" s="927"/>
      <c r="V9" s="817"/>
      <c r="W9" s="818"/>
      <c r="X9" s="818"/>
      <c r="Y9" s="818"/>
      <c r="Z9" s="818"/>
      <c r="AA9" s="818"/>
      <c r="AB9" s="818"/>
      <c r="AC9" s="819"/>
      <c r="AD9" s="808"/>
      <c r="AE9" s="809"/>
      <c r="AF9" s="809"/>
      <c r="AG9" s="809"/>
      <c r="AH9" s="809"/>
      <c r="AI9" s="809"/>
      <c r="AJ9" s="809"/>
      <c r="AK9" s="809"/>
      <c r="AL9" s="809"/>
      <c r="AM9" s="809"/>
      <c r="AN9" s="810"/>
      <c r="AO9" s="1042"/>
      <c r="AP9" s="925"/>
      <c r="AQ9" s="925"/>
      <c r="AR9" s="925"/>
      <c r="AS9" s="760"/>
      <c r="AT9" s="761"/>
      <c r="AU9" s="761"/>
      <c r="AV9" s="761"/>
      <c r="AW9" s="761"/>
      <c r="AX9" s="761"/>
      <c r="AY9" s="761"/>
      <c r="AZ9" s="761"/>
      <c r="BA9" s="761"/>
      <c r="BB9" s="761"/>
      <c r="BC9" s="768"/>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1085" t="s">
        <v>931</v>
      </c>
      <c r="CN9" s="1086"/>
      <c r="CO9" s="1086"/>
      <c r="CP9" s="1086"/>
      <c r="CQ9" s="1087"/>
      <c r="CR9" s="1000"/>
      <c r="CS9" s="1047"/>
    </row>
    <row r="10" spans="2:98" ht="30" customHeight="1" thickBot="1">
      <c r="B10" s="1041"/>
      <c r="C10" s="1041"/>
      <c r="D10" s="920"/>
      <c r="E10" s="920"/>
      <c r="F10" s="922"/>
      <c r="G10" s="923"/>
      <c r="H10" s="932"/>
      <c r="I10" s="933"/>
      <c r="J10" s="762">
        <v>2016</v>
      </c>
      <c r="K10" s="763"/>
      <c r="L10" s="764"/>
      <c r="M10" s="762">
        <v>2017</v>
      </c>
      <c r="N10" s="763"/>
      <c r="O10" s="764"/>
      <c r="P10" s="762">
        <v>2018</v>
      </c>
      <c r="Q10" s="763"/>
      <c r="R10" s="764"/>
      <c r="S10" s="762">
        <v>2019</v>
      </c>
      <c r="T10" s="763"/>
      <c r="U10" s="1048"/>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1042"/>
      <c r="AP10" s="925"/>
      <c r="AQ10" s="925"/>
      <c r="AR10" s="925"/>
      <c r="AS10" s="31" t="s">
        <v>4</v>
      </c>
      <c r="AT10" s="31" t="s">
        <v>9</v>
      </c>
      <c r="AU10" s="31" t="s">
        <v>5</v>
      </c>
      <c r="AV10" s="762">
        <v>2016</v>
      </c>
      <c r="AW10" s="764"/>
      <c r="AX10" s="762">
        <v>2017</v>
      </c>
      <c r="AY10" s="764"/>
      <c r="AZ10" s="762">
        <v>2018</v>
      </c>
      <c r="BA10" s="764"/>
      <c r="BB10" s="762">
        <v>2019</v>
      </c>
      <c r="BC10" s="1048"/>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07" t="s">
        <v>1183</v>
      </c>
      <c r="BT10" s="31" t="s">
        <v>1184</v>
      </c>
      <c r="BU10" s="31" t="s">
        <v>1185</v>
      </c>
      <c r="BV10" s="32" t="s">
        <v>1189</v>
      </c>
      <c r="BW10" s="312" t="s">
        <v>1190</v>
      </c>
      <c r="BX10" s="307" t="s">
        <v>1183</v>
      </c>
      <c r="BY10" s="31" t="s">
        <v>1184</v>
      </c>
      <c r="BZ10" s="31" t="s">
        <v>1185</v>
      </c>
      <c r="CA10" s="32" t="s">
        <v>1189</v>
      </c>
      <c r="CB10" s="312" t="s">
        <v>1190</v>
      </c>
      <c r="CC10" s="307" t="s">
        <v>1183</v>
      </c>
      <c r="CD10" s="31" t="s">
        <v>1184</v>
      </c>
      <c r="CE10" s="31" t="s">
        <v>1185</v>
      </c>
      <c r="CF10" s="32" t="s">
        <v>1189</v>
      </c>
      <c r="CG10" s="312" t="s">
        <v>1190</v>
      </c>
      <c r="CH10" s="307" t="s">
        <v>1183</v>
      </c>
      <c r="CI10" s="31" t="s">
        <v>1184</v>
      </c>
      <c r="CJ10" s="31" t="s">
        <v>1185</v>
      </c>
      <c r="CK10" s="32" t="s">
        <v>1189</v>
      </c>
      <c r="CL10" s="312" t="s">
        <v>1190</v>
      </c>
      <c r="CM10" s="307" t="s">
        <v>1183</v>
      </c>
      <c r="CN10" s="31" t="s">
        <v>1184</v>
      </c>
      <c r="CO10" s="31" t="s">
        <v>1185</v>
      </c>
      <c r="CP10" s="31" t="s">
        <v>1189</v>
      </c>
      <c r="CQ10" s="312" t="s">
        <v>1190</v>
      </c>
      <c r="CR10" s="1001"/>
      <c r="CS10" s="931"/>
      <c r="CT10" s="128" t="s">
        <v>6</v>
      </c>
    </row>
    <row r="11" spans="2:98" ht="30" customHeight="1">
      <c r="B11" s="993">
        <f>+RESUMEN!J80</f>
        <v>0.70579758580175123</v>
      </c>
      <c r="C11" s="989" t="s">
        <v>687</v>
      </c>
      <c r="D11" s="1014">
        <f>+RESUMEN!J81</f>
        <v>0.6615653593802886</v>
      </c>
      <c r="E11" s="946" t="s">
        <v>497</v>
      </c>
      <c r="F11" s="972" t="s">
        <v>486</v>
      </c>
      <c r="G11" s="1034">
        <v>0.68700000000000006</v>
      </c>
      <c r="H11" s="974">
        <v>0.72</v>
      </c>
      <c r="I11" s="1039">
        <f>+H11-G11</f>
        <v>3.2999999999999918E-2</v>
      </c>
      <c r="J11" s="974">
        <v>0.69</v>
      </c>
      <c r="K11" s="1039">
        <f>+J11-G11</f>
        <v>2.9999999999998916E-3</v>
      </c>
      <c r="L11" s="974"/>
      <c r="M11" s="974">
        <v>0.7</v>
      </c>
      <c r="N11" s="1146">
        <f>+M11-J11</f>
        <v>1.0000000000000009E-2</v>
      </c>
      <c r="O11" s="974"/>
      <c r="P11" s="974">
        <v>0.71</v>
      </c>
      <c r="Q11" s="1146">
        <f>+P11-M11</f>
        <v>1.0000000000000009E-2</v>
      </c>
      <c r="R11" s="974"/>
      <c r="S11" s="974">
        <v>0.72</v>
      </c>
      <c r="T11" s="1146">
        <f>+S11-P11</f>
        <v>1.0000000000000009E-2</v>
      </c>
      <c r="U11" s="1147"/>
      <c r="V11" s="1037">
        <v>0.69599999999999995</v>
      </c>
      <c r="W11" s="1039">
        <f>+IF(V11=0,0,V11-G11)</f>
        <v>8.999999999999897E-3</v>
      </c>
      <c r="X11" s="1034">
        <v>0.73299999999999998</v>
      </c>
      <c r="Y11" s="1146">
        <f>+IF(X11=0,0,X11-V11)</f>
        <v>3.7000000000000033E-2</v>
      </c>
      <c r="Z11" s="974"/>
      <c r="AA11" s="1146">
        <f>+IF(Z11=0,0,Z11-X11)</f>
        <v>0</v>
      </c>
      <c r="AB11" s="1199"/>
      <c r="AC11" s="1200">
        <f>+IF(AB11=0,0,AB11-Z11)</f>
        <v>0</v>
      </c>
      <c r="AD11" s="1019">
        <f>+IF(K11=0," -",W11/K11)</f>
        <v>3.0000000000000742</v>
      </c>
      <c r="AE11" s="1018">
        <f>+IF(K11=0," -",IF(AD11&gt;100%,100%,AD11))</f>
        <v>1</v>
      </c>
      <c r="AF11" s="1017">
        <f>+IF(N11=0," -",Y11/N11)</f>
        <v>3.7</v>
      </c>
      <c r="AG11" s="1018">
        <f>+IF(N11=0," -",IF(AF11&gt;100%,100%,AF11))</f>
        <v>1</v>
      </c>
      <c r="AH11" s="1017">
        <f>+IF(Q11=0," -",AA11/Q11)</f>
        <v>0</v>
      </c>
      <c r="AI11" s="1018">
        <f>+IF(Q11=0," -",IF(AH11&gt;100%,100%,AH11))</f>
        <v>0</v>
      </c>
      <c r="AJ11" s="1017">
        <f>+IF(T11=0," -",AC11/T11)</f>
        <v>0</v>
      </c>
      <c r="AK11" s="1018">
        <f>+IF(T11=0," -",IF(AJ11&gt;100%,100%,AJ11))</f>
        <v>0</v>
      </c>
      <c r="AL11" s="1017">
        <f>+SUM(AC11,AA11,Y11,W11)/I11</f>
        <v>1.3939393939393954</v>
      </c>
      <c r="AM11" s="1018">
        <f>+IF(AL11&gt;100%,100%,IF(AL11&lt;0%,0%,AL11))</f>
        <v>1</v>
      </c>
      <c r="AN11" s="1017"/>
      <c r="AO11" s="952">
        <f>+RESUMEN!J82</f>
        <v>0.61518902357961136</v>
      </c>
      <c r="AP11" s="941" t="s">
        <v>498</v>
      </c>
      <c r="AQ11" s="237" t="s">
        <v>435</v>
      </c>
      <c r="AR11" s="229">
        <v>2210055</v>
      </c>
      <c r="AS11" s="120" t="s">
        <v>1629</v>
      </c>
      <c r="AT11" s="39">
        <v>47</v>
      </c>
      <c r="AU11" s="90">
        <v>47</v>
      </c>
      <c r="AV11" s="90">
        <v>47</v>
      </c>
      <c r="AW11" s="412">
        <v>0.25</v>
      </c>
      <c r="AX11" s="90">
        <v>47</v>
      </c>
      <c r="AY11" s="412">
        <v>0.25</v>
      </c>
      <c r="AZ11" s="90">
        <v>47</v>
      </c>
      <c r="BA11" s="414">
        <v>0.25</v>
      </c>
      <c r="BB11" s="46">
        <v>47</v>
      </c>
      <c r="BC11" s="414">
        <v>0.25</v>
      </c>
      <c r="BD11" s="52">
        <v>47</v>
      </c>
      <c r="BE11" s="90">
        <v>47</v>
      </c>
      <c r="BF11" s="90">
        <v>47</v>
      </c>
      <c r="BG11" s="69">
        <v>0</v>
      </c>
      <c r="BH11" s="329">
        <f>IF(AV11=0," -",BD11/AV11)</f>
        <v>1</v>
      </c>
      <c r="BI11" s="452">
        <f>IF(AV11=0," -",IF(BH11&gt;100%,100%,BH11))</f>
        <v>1</v>
      </c>
      <c r="BJ11" s="330">
        <f>IF(AX11=0," -",BE11/AX11)</f>
        <v>1</v>
      </c>
      <c r="BK11" s="452">
        <f>IF(AX11=0," -",IF(BJ11&gt;100%,100%,BJ11))</f>
        <v>1</v>
      </c>
      <c r="BL11" s="330">
        <f>IF(AZ11=0," -",BF11/AZ11)</f>
        <v>1</v>
      </c>
      <c r="BM11" s="452">
        <f>IF(AZ11=0," -",IF(BL11&gt;100%,100%,BL11))</f>
        <v>1</v>
      </c>
      <c r="BN11" s="330">
        <f>IF(BB11=0," -",BG11/BB11)</f>
        <v>0</v>
      </c>
      <c r="BO11" s="452">
        <f>IF(BB11=0," -",IF(BN11&gt;100%,100%,BN11))</f>
        <v>0</v>
      </c>
      <c r="BP11" s="656">
        <f t="shared" ref="BP11" si="0">+AVERAGE(BD11:BG11)/AU11</f>
        <v>0.75</v>
      </c>
      <c r="BQ11" s="651">
        <f>+IF(BP11&gt;100%,100%,BP11)</f>
        <v>0.75</v>
      </c>
      <c r="BR11" s="641">
        <f>+BQ11</f>
        <v>0.75</v>
      </c>
      <c r="BS11" s="52">
        <v>2800000</v>
      </c>
      <c r="BT11" s="90">
        <v>2747182</v>
      </c>
      <c r="BU11" s="90">
        <v>0</v>
      </c>
      <c r="BV11" s="146">
        <f>IF(BS11=0," -",BT11/BS11)</f>
        <v>0.98113642857142858</v>
      </c>
      <c r="BW11" s="384" t="str">
        <f>IF(BU11=0," -",IF(BT11=0,100%,BU11/BT11))</f>
        <v xml:space="preserve"> -</v>
      </c>
      <c r="BX11" s="53">
        <v>3151829</v>
      </c>
      <c r="BY11" s="90">
        <v>2875356</v>
      </c>
      <c r="BZ11" s="90">
        <v>0</v>
      </c>
      <c r="CA11" s="146">
        <f>IF(BX11=0," -",BY11/BX11)</f>
        <v>0.91228172594388846</v>
      </c>
      <c r="CB11" s="384" t="str">
        <f>IF(BZ11=0," -",IF(BY11=0,100%,BZ11/BY11))</f>
        <v xml:space="preserve"> -</v>
      </c>
      <c r="CC11" s="52">
        <v>3200000</v>
      </c>
      <c r="CD11" s="90">
        <v>2317280</v>
      </c>
      <c r="CE11" s="90">
        <v>0</v>
      </c>
      <c r="CF11" s="146">
        <f>IF(CC11=0," -",CD11/CC11)</f>
        <v>0.72414999999999996</v>
      </c>
      <c r="CG11" s="384" t="str">
        <f>IF(CE11=0," -",IF(CD11=0,100%,CE11/CD11))</f>
        <v xml:space="preserve"> -</v>
      </c>
      <c r="CH11" s="53">
        <v>3300000</v>
      </c>
      <c r="CI11" s="90">
        <v>0</v>
      </c>
      <c r="CJ11" s="90">
        <v>0</v>
      </c>
      <c r="CK11" s="146">
        <f>IF(CH11=0," -",CI11/CH11)</f>
        <v>0</v>
      </c>
      <c r="CL11" s="384" t="str">
        <f>IF(CJ11=0," -",IF(CI11=0,100%,CJ11/CI11))</f>
        <v xml:space="preserve"> -</v>
      </c>
      <c r="CM11" s="324">
        <f t="shared" ref="CM11:CO12" si="1">+BS11+BX11+CC11+CH11</f>
        <v>12451829</v>
      </c>
      <c r="CN11" s="325">
        <f t="shared" si="1"/>
        <v>7939818</v>
      </c>
      <c r="CO11" s="325">
        <f t="shared" si="1"/>
        <v>0</v>
      </c>
      <c r="CP11" s="503">
        <f>IF(CM11=0," -",CN11/CM11)</f>
        <v>0.63764271096238156</v>
      </c>
      <c r="CQ11" s="384" t="str">
        <f>IF(CO11=0," -",IF(CN11=0,100%,CO11/CN11))</f>
        <v xml:space="preserve"> -</v>
      </c>
      <c r="CR11" s="590" t="s">
        <v>1495</v>
      </c>
      <c r="CS11" s="211" t="s">
        <v>1204</v>
      </c>
      <c r="CT11" s="101" t="s">
        <v>1966</v>
      </c>
    </row>
    <row r="12" spans="2:98" ht="30" customHeight="1">
      <c r="B12" s="994"/>
      <c r="C12" s="990"/>
      <c r="D12" s="1015"/>
      <c r="E12" s="947"/>
      <c r="F12" s="956"/>
      <c r="G12" s="883"/>
      <c r="H12" s="858"/>
      <c r="I12" s="1040"/>
      <c r="J12" s="858"/>
      <c r="K12" s="1040"/>
      <c r="L12" s="858"/>
      <c r="M12" s="858"/>
      <c r="N12" s="845"/>
      <c r="O12" s="858"/>
      <c r="P12" s="858"/>
      <c r="Q12" s="845"/>
      <c r="R12" s="858"/>
      <c r="S12" s="858"/>
      <c r="T12" s="845"/>
      <c r="U12" s="914"/>
      <c r="V12" s="1038"/>
      <c r="W12" s="1040"/>
      <c r="X12" s="883"/>
      <c r="Y12" s="845"/>
      <c r="Z12" s="858"/>
      <c r="AA12" s="845"/>
      <c r="AB12" s="1065"/>
      <c r="AC12" s="1067"/>
      <c r="AD12" s="1020"/>
      <c r="AE12" s="790"/>
      <c r="AF12" s="798"/>
      <c r="AG12" s="790"/>
      <c r="AH12" s="798"/>
      <c r="AI12" s="790"/>
      <c r="AJ12" s="798"/>
      <c r="AK12" s="790"/>
      <c r="AL12" s="798"/>
      <c r="AM12" s="790"/>
      <c r="AN12" s="798"/>
      <c r="AO12" s="950"/>
      <c r="AP12" s="939"/>
      <c r="AQ12" s="236" t="s">
        <v>436</v>
      </c>
      <c r="AR12" s="231">
        <v>2210645</v>
      </c>
      <c r="AS12" s="119" t="s">
        <v>1630</v>
      </c>
      <c r="AT12" s="40">
        <v>47</v>
      </c>
      <c r="AU12" s="60">
        <v>47</v>
      </c>
      <c r="AV12" s="60">
        <v>47</v>
      </c>
      <c r="AW12" s="413">
        <v>0.25</v>
      </c>
      <c r="AX12" s="60">
        <v>47</v>
      </c>
      <c r="AY12" s="413">
        <v>0.25</v>
      </c>
      <c r="AZ12" s="60">
        <v>47</v>
      </c>
      <c r="BA12" s="415">
        <v>0.25</v>
      </c>
      <c r="BB12" s="47">
        <v>47</v>
      </c>
      <c r="BC12" s="415">
        <v>0.25</v>
      </c>
      <c r="BD12" s="54">
        <v>43</v>
      </c>
      <c r="BE12" s="60">
        <v>32</v>
      </c>
      <c r="BF12" s="60">
        <v>15</v>
      </c>
      <c r="BG12" s="49">
        <v>0</v>
      </c>
      <c r="BH12" s="333">
        <f t="shared" ref="BH12:BH75" si="2">IF(AV12=0," -",BD12/AV12)</f>
        <v>0.91489361702127658</v>
      </c>
      <c r="BI12" s="453">
        <f t="shared" ref="BI12:BI75" si="3">IF(AV12=0," -",IF(BH12&gt;100%,100%,BH12))</f>
        <v>0.91489361702127658</v>
      </c>
      <c r="BJ12" s="334">
        <f t="shared" ref="BJ12:BJ75" si="4">IF(AX12=0," -",BE12/AX12)</f>
        <v>0.68085106382978722</v>
      </c>
      <c r="BK12" s="453">
        <f t="shared" ref="BK12:BK75" si="5">IF(AX12=0," -",IF(BJ12&gt;100%,100%,BJ12))</f>
        <v>0.68085106382978722</v>
      </c>
      <c r="BL12" s="334">
        <f t="shared" ref="BL12:BL75" si="6">IF(AZ12=0," -",BF12/AZ12)</f>
        <v>0.31914893617021278</v>
      </c>
      <c r="BM12" s="453">
        <f t="shared" ref="BM12:BM75" si="7">IF(AZ12=0," -",IF(BL12&gt;100%,100%,BL12))</f>
        <v>0.31914893617021278</v>
      </c>
      <c r="BN12" s="334">
        <f t="shared" ref="BN12:BN75" si="8">IF(BB12=0," -",BG12/BB12)</f>
        <v>0</v>
      </c>
      <c r="BO12" s="453">
        <f t="shared" ref="BO12:BO75" si="9">IF(BB12=0," -",IF(BN12&gt;100%,100%,BN12))</f>
        <v>0</v>
      </c>
      <c r="BP12" s="657">
        <f t="shared" ref="BP12:BP67" si="10">+AVERAGE(BD12:BG12)/AU12</f>
        <v>0.47872340425531917</v>
      </c>
      <c r="BQ12" s="652">
        <f t="shared" ref="BQ12:BQ75" si="11">+IF(BP12&gt;100%,100%,BP12)</f>
        <v>0.47872340425531917</v>
      </c>
      <c r="BR12" s="642">
        <f t="shared" ref="BR12:BR75" si="12">+BQ12</f>
        <v>0.47872340425531917</v>
      </c>
      <c r="BS12" s="54">
        <v>650000</v>
      </c>
      <c r="BT12" s="60">
        <v>619173</v>
      </c>
      <c r="BU12" s="60">
        <v>582167</v>
      </c>
      <c r="BV12" s="125">
        <f>IF(BS12=0," -",BT12/BS12)</f>
        <v>0.9525738461538461</v>
      </c>
      <c r="BW12" s="378">
        <f>IF(BU12=0," -",IF(BT12=0,100%,BU12/BT12))</f>
        <v>0.94023318200244521</v>
      </c>
      <c r="BX12" s="55">
        <v>1082479</v>
      </c>
      <c r="BY12" s="60">
        <v>312288</v>
      </c>
      <c r="BZ12" s="60">
        <v>622964</v>
      </c>
      <c r="CA12" s="125">
        <f>IF(BX12=0," -",BY12/BX12)</f>
        <v>0.28849335645310442</v>
      </c>
      <c r="CB12" s="378">
        <f>IF(BZ12=0," -",IF(BY12=0,100%,BZ12/BY12))</f>
        <v>1.9948380981657956</v>
      </c>
      <c r="CC12" s="54">
        <v>4111282</v>
      </c>
      <c r="CD12" s="60">
        <v>417676</v>
      </c>
      <c r="CE12" s="60">
        <v>0</v>
      </c>
      <c r="CF12" s="125">
        <f>IF(CC12=0," -",CD12/CC12)</f>
        <v>0.10159264190585808</v>
      </c>
      <c r="CG12" s="378" t="str">
        <f>IF(CE12=0," -",IF(CD12=0,100%,CE12/CD12))</f>
        <v xml:space="preserve"> -</v>
      </c>
      <c r="CH12" s="55">
        <v>252936</v>
      </c>
      <c r="CI12" s="60">
        <v>0</v>
      </c>
      <c r="CJ12" s="60">
        <v>0</v>
      </c>
      <c r="CK12" s="125">
        <f>IF(CH12=0," -",CI12/CH12)</f>
        <v>0</v>
      </c>
      <c r="CL12" s="378" t="str">
        <f>IF(CJ12=0," -",IF(CI12=0,100%,CJ12/CI12))</f>
        <v xml:space="preserve"> -</v>
      </c>
      <c r="CM12" s="326">
        <f t="shared" si="1"/>
        <v>6096697</v>
      </c>
      <c r="CN12" s="322">
        <f t="shared" si="1"/>
        <v>1349137</v>
      </c>
      <c r="CO12" s="322">
        <f t="shared" si="1"/>
        <v>1205131</v>
      </c>
      <c r="CP12" s="504">
        <f>IF(CM12=0," -",CN12/CM12)</f>
        <v>0.22128982299760017</v>
      </c>
      <c r="CQ12" s="378">
        <f>IF(CO12=0," -",IF(CN12=0,100%,CO12/CN12))</f>
        <v>0.89326065477412597</v>
      </c>
      <c r="CR12" s="591" t="s">
        <v>1495</v>
      </c>
      <c r="CS12" s="212" t="s">
        <v>1204</v>
      </c>
      <c r="CT12" s="102" t="s">
        <v>1966</v>
      </c>
    </row>
    <row r="13" spans="2:98" ht="30" customHeight="1">
      <c r="B13" s="994"/>
      <c r="C13" s="990"/>
      <c r="D13" s="1015"/>
      <c r="E13" s="947"/>
      <c r="F13" s="956"/>
      <c r="G13" s="883"/>
      <c r="H13" s="858"/>
      <c r="I13" s="1040"/>
      <c r="J13" s="858"/>
      <c r="K13" s="1040"/>
      <c r="L13" s="858"/>
      <c r="M13" s="858"/>
      <c r="N13" s="845"/>
      <c r="O13" s="858"/>
      <c r="P13" s="858"/>
      <c r="Q13" s="845"/>
      <c r="R13" s="858"/>
      <c r="S13" s="858"/>
      <c r="T13" s="845"/>
      <c r="U13" s="914"/>
      <c r="V13" s="1038"/>
      <c r="W13" s="1040"/>
      <c r="X13" s="883"/>
      <c r="Y13" s="845"/>
      <c r="Z13" s="858"/>
      <c r="AA13" s="845"/>
      <c r="AB13" s="1065"/>
      <c r="AC13" s="1067"/>
      <c r="AD13" s="1020"/>
      <c r="AE13" s="790"/>
      <c r="AF13" s="798"/>
      <c r="AG13" s="790"/>
      <c r="AH13" s="798"/>
      <c r="AI13" s="790"/>
      <c r="AJ13" s="798"/>
      <c r="AK13" s="790"/>
      <c r="AL13" s="798"/>
      <c r="AM13" s="790"/>
      <c r="AN13" s="798"/>
      <c r="AO13" s="950"/>
      <c r="AP13" s="939"/>
      <c r="AQ13" s="119" t="s">
        <v>437</v>
      </c>
      <c r="AR13" s="117">
        <v>2210907</v>
      </c>
      <c r="AS13" s="119" t="s">
        <v>1631</v>
      </c>
      <c r="AT13" s="40">
        <v>20</v>
      </c>
      <c r="AU13" s="60">
        <v>23</v>
      </c>
      <c r="AV13" s="60">
        <v>0</v>
      </c>
      <c r="AW13" s="413">
        <f t="shared" ref="AW13:AW75" si="13">+AV13/AU13</f>
        <v>0</v>
      </c>
      <c r="AX13" s="60">
        <v>9</v>
      </c>
      <c r="AY13" s="413">
        <f t="shared" ref="AY13:AY75" si="14">+AX13/AU13</f>
        <v>0.39130434782608697</v>
      </c>
      <c r="AZ13" s="60">
        <v>9</v>
      </c>
      <c r="BA13" s="415">
        <f t="shared" ref="BA13:BA75" si="15">+AZ13/AU13</f>
        <v>0.39130434782608697</v>
      </c>
      <c r="BB13" s="47">
        <v>5</v>
      </c>
      <c r="BC13" s="415">
        <f t="shared" ref="BC13:BC75" si="16">+BB13/AU13</f>
        <v>0.21739130434782608</v>
      </c>
      <c r="BD13" s="54">
        <v>0</v>
      </c>
      <c r="BE13" s="60">
        <v>11</v>
      </c>
      <c r="BF13" s="60">
        <v>0</v>
      </c>
      <c r="BG13" s="49">
        <v>0</v>
      </c>
      <c r="BH13" s="333" t="str">
        <f t="shared" si="2"/>
        <v xml:space="preserve"> -</v>
      </c>
      <c r="BI13" s="453" t="str">
        <f t="shared" si="3"/>
        <v xml:space="preserve"> -</v>
      </c>
      <c r="BJ13" s="334">
        <f t="shared" si="4"/>
        <v>1.2222222222222223</v>
      </c>
      <c r="BK13" s="453">
        <f t="shared" si="5"/>
        <v>1</v>
      </c>
      <c r="BL13" s="334">
        <f t="shared" si="6"/>
        <v>0</v>
      </c>
      <c r="BM13" s="453">
        <f t="shared" si="7"/>
        <v>0</v>
      </c>
      <c r="BN13" s="334">
        <f t="shared" si="8"/>
        <v>0</v>
      </c>
      <c r="BO13" s="453">
        <f t="shared" si="9"/>
        <v>0</v>
      </c>
      <c r="BP13" s="657">
        <f t="shared" ref="BP13:BP14" si="17">+SUM(BD13:BG13)/AU13</f>
        <v>0.47826086956521741</v>
      </c>
      <c r="BQ13" s="652">
        <f t="shared" si="11"/>
        <v>0.47826086956521741</v>
      </c>
      <c r="BR13" s="642">
        <f t="shared" si="12"/>
        <v>0.47826086956521741</v>
      </c>
      <c r="BS13" s="54">
        <v>322604</v>
      </c>
      <c r="BT13" s="60">
        <v>0</v>
      </c>
      <c r="BU13" s="60">
        <v>0</v>
      </c>
      <c r="BV13" s="125">
        <f t="shared" ref="BV13:BV76" si="18">IF(BS13=0," -",BT13/BS13)</f>
        <v>0</v>
      </c>
      <c r="BW13" s="378" t="str">
        <f t="shared" ref="BW13:BW76" si="19">IF(BU13=0," -",IF(BT13=0,100%,BU13/BT13))</f>
        <v xml:space="preserve"> -</v>
      </c>
      <c r="BX13" s="55">
        <v>670000</v>
      </c>
      <c r="BY13" s="60">
        <v>662835</v>
      </c>
      <c r="BZ13" s="60">
        <v>0</v>
      </c>
      <c r="CA13" s="125">
        <f t="shared" ref="CA13:CA76" si="20">IF(BX13=0," -",BY13/BX13)</f>
        <v>0.9893059701492537</v>
      </c>
      <c r="CB13" s="378" t="str">
        <f t="shared" ref="CB13:CB76" si="21">IF(BZ13=0," -",IF(BY13=0,100%,BZ13/BY13))</f>
        <v xml:space="preserve"> -</v>
      </c>
      <c r="CC13" s="54">
        <v>500000</v>
      </c>
      <c r="CD13" s="60">
        <v>0</v>
      </c>
      <c r="CE13" s="60">
        <v>0</v>
      </c>
      <c r="CF13" s="125">
        <f t="shared" ref="CF13:CF76" si="22">IF(CC13=0," -",CD13/CC13)</f>
        <v>0</v>
      </c>
      <c r="CG13" s="378" t="str">
        <f t="shared" ref="CG13:CG76" si="23">IF(CE13=0," -",IF(CD13=0,100%,CE13/CD13))</f>
        <v xml:space="preserve"> -</v>
      </c>
      <c r="CH13" s="55">
        <v>632341</v>
      </c>
      <c r="CI13" s="60">
        <v>0</v>
      </c>
      <c r="CJ13" s="60">
        <v>0</v>
      </c>
      <c r="CK13" s="125">
        <f t="shared" ref="CK13:CK76" si="24">IF(CH13=0," -",CI13/CH13)</f>
        <v>0</v>
      </c>
      <c r="CL13" s="378" t="str">
        <f t="shared" ref="CL13:CL76" si="25">IF(CJ13=0," -",IF(CI13=0,100%,CJ13/CI13))</f>
        <v xml:space="preserve"> -</v>
      </c>
      <c r="CM13" s="326">
        <f t="shared" ref="CM13:CM76" si="26">+BS13+BX13+CC13+CH13</f>
        <v>2124945</v>
      </c>
      <c r="CN13" s="322">
        <f t="shared" ref="CN13:CN76" si="27">+BT13+BY13+CD13+CI13</f>
        <v>662835</v>
      </c>
      <c r="CO13" s="322">
        <f t="shared" ref="CO13:CO76" si="28">+BU13+BZ13+CE13+CJ13</f>
        <v>0</v>
      </c>
      <c r="CP13" s="504">
        <f t="shared" ref="CP13:CP76" si="29">IF(CM13=0," -",CN13/CM13)</f>
        <v>0.31193042643456653</v>
      </c>
      <c r="CQ13" s="378" t="str">
        <f t="shared" ref="CQ13:CQ76" si="30">IF(CO13=0," -",IF(CN13=0,100%,CO13/CN13))</f>
        <v xml:space="preserve"> -</v>
      </c>
      <c r="CR13" s="591" t="s">
        <v>1495</v>
      </c>
      <c r="CS13" s="212" t="s">
        <v>1204</v>
      </c>
      <c r="CT13" s="102" t="s">
        <v>1966</v>
      </c>
    </row>
    <row r="14" spans="2:98" ht="30" customHeight="1">
      <c r="B14" s="994"/>
      <c r="C14" s="990"/>
      <c r="D14" s="1015"/>
      <c r="E14" s="947"/>
      <c r="F14" s="956"/>
      <c r="G14" s="883"/>
      <c r="H14" s="858"/>
      <c r="I14" s="1040"/>
      <c r="J14" s="858"/>
      <c r="K14" s="1040"/>
      <c r="L14" s="858"/>
      <c r="M14" s="858"/>
      <c r="N14" s="845"/>
      <c r="O14" s="858"/>
      <c r="P14" s="858"/>
      <c r="Q14" s="845"/>
      <c r="R14" s="858"/>
      <c r="S14" s="858"/>
      <c r="T14" s="845"/>
      <c r="U14" s="914"/>
      <c r="V14" s="1038"/>
      <c r="W14" s="1040"/>
      <c r="X14" s="883"/>
      <c r="Y14" s="845"/>
      <c r="Z14" s="858"/>
      <c r="AA14" s="845"/>
      <c r="AB14" s="1065"/>
      <c r="AC14" s="1067"/>
      <c r="AD14" s="1020"/>
      <c r="AE14" s="790"/>
      <c r="AF14" s="798"/>
      <c r="AG14" s="790"/>
      <c r="AH14" s="798"/>
      <c r="AI14" s="790"/>
      <c r="AJ14" s="798"/>
      <c r="AK14" s="790"/>
      <c r="AL14" s="798"/>
      <c r="AM14" s="790"/>
      <c r="AN14" s="798"/>
      <c r="AO14" s="950"/>
      <c r="AP14" s="939"/>
      <c r="AQ14" s="119" t="s">
        <v>438</v>
      </c>
      <c r="AR14" s="117">
        <v>2210645</v>
      </c>
      <c r="AS14" s="119" t="s">
        <v>1632</v>
      </c>
      <c r="AT14" s="40">
        <v>3399</v>
      </c>
      <c r="AU14" s="60">
        <v>17400</v>
      </c>
      <c r="AV14" s="60">
        <v>2200</v>
      </c>
      <c r="AW14" s="413">
        <f t="shared" si="13"/>
        <v>0.12643678160919541</v>
      </c>
      <c r="AX14" s="60">
        <v>5000</v>
      </c>
      <c r="AY14" s="413">
        <f t="shared" si="14"/>
        <v>0.28735632183908044</v>
      </c>
      <c r="AZ14" s="60">
        <v>5000</v>
      </c>
      <c r="BA14" s="415">
        <f t="shared" si="15"/>
        <v>0.28735632183908044</v>
      </c>
      <c r="BB14" s="47">
        <v>5200</v>
      </c>
      <c r="BC14" s="415">
        <f t="shared" si="16"/>
        <v>0.2988505747126437</v>
      </c>
      <c r="BD14" s="54">
        <v>2247</v>
      </c>
      <c r="BE14" s="60">
        <v>691</v>
      </c>
      <c r="BF14" s="60">
        <v>142</v>
      </c>
      <c r="BG14" s="49">
        <v>0</v>
      </c>
      <c r="BH14" s="333">
        <f t="shared" si="2"/>
        <v>1.0213636363636365</v>
      </c>
      <c r="BI14" s="453">
        <f t="shared" si="3"/>
        <v>1</v>
      </c>
      <c r="BJ14" s="334">
        <f t="shared" si="4"/>
        <v>0.13819999999999999</v>
      </c>
      <c r="BK14" s="453">
        <f t="shared" si="5"/>
        <v>0.13819999999999999</v>
      </c>
      <c r="BL14" s="334">
        <f t="shared" si="6"/>
        <v>2.8400000000000002E-2</v>
      </c>
      <c r="BM14" s="453">
        <f t="shared" si="7"/>
        <v>2.8400000000000002E-2</v>
      </c>
      <c r="BN14" s="334">
        <f t="shared" si="8"/>
        <v>0</v>
      </c>
      <c r="BO14" s="453">
        <f t="shared" si="9"/>
        <v>0</v>
      </c>
      <c r="BP14" s="657">
        <f t="shared" si="17"/>
        <v>0.17701149425287357</v>
      </c>
      <c r="BQ14" s="652">
        <f t="shared" si="11"/>
        <v>0.17701149425287357</v>
      </c>
      <c r="BR14" s="642">
        <f t="shared" si="12"/>
        <v>0.17701149425287357</v>
      </c>
      <c r="BS14" s="54">
        <v>0</v>
      </c>
      <c r="BT14" s="60">
        <v>0</v>
      </c>
      <c r="BU14" s="60">
        <v>330000</v>
      </c>
      <c r="BV14" s="125" t="str">
        <f t="shared" si="18"/>
        <v xml:space="preserve"> -</v>
      </c>
      <c r="BW14" s="378">
        <f t="shared" si="19"/>
        <v>1</v>
      </c>
      <c r="BX14" s="55">
        <v>0</v>
      </c>
      <c r="BY14" s="60">
        <v>0</v>
      </c>
      <c r="BZ14" s="60">
        <v>0</v>
      </c>
      <c r="CA14" s="125" t="str">
        <f t="shared" si="20"/>
        <v xml:space="preserve"> -</v>
      </c>
      <c r="CB14" s="378" t="str">
        <f t="shared" si="21"/>
        <v xml:space="preserve"> -</v>
      </c>
      <c r="CC14" s="54">
        <v>156354</v>
      </c>
      <c r="CD14" s="60">
        <v>156354</v>
      </c>
      <c r="CE14" s="60">
        <v>0</v>
      </c>
      <c r="CF14" s="125">
        <f t="shared" si="22"/>
        <v>1</v>
      </c>
      <c r="CG14" s="378" t="str">
        <f t="shared" si="23"/>
        <v xml:space="preserve"> -</v>
      </c>
      <c r="CH14" s="55">
        <v>6000000</v>
      </c>
      <c r="CI14" s="60">
        <v>0</v>
      </c>
      <c r="CJ14" s="60">
        <v>0</v>
      </c>
      <c r="CK14" s="125">
        <f t="shared" si="24"/>
        <v>0</v>
      </c>
      <c r="CL14" s="378" t="str">
        <f t="shared" si="25"/>
        <v xml:space="preserve"> -</v>
      </c>
      <c r="CM14" s="326">
        <f t="shared" si="26"/>
        <v>6156354</v>
      </c>
      <c r="CN14" s="322">
        <f t="shared" si="27"/>
        <v>156354</v>
      </c>
      <c r="CO14" s="322">
        <f t="shared" si="28"/>
        <v>330000</v>
      </c>
      <c r="CP14" s="504">
        <f t="shared" si="29"/>
        <v>2.5397175016251501E-2</v>
      </c>
      <c r="CQ14" s="378">
        <f t="shared" si="30"/>
        <v>2.1105951878429718</v>
      </c>
      <c r="CR14" s="591" t="s">
        <v>1495</v>
      </c>
      <c r="CS14" s="212" t="s">
        <v>1204</v>
      </c>
      <c r="CT14" s="102" t="s">
        <v>1966</v>
      </c>
    </row>
    <row r="15" spans="2:98" ht="30" customHeight="1">
      <c r="B15" s="994"/>
      <c r="C15" s="990"/>
      <c r="D15" s="1015"/>
      <c r="E15" s="947"/>
      <c r="F15" s="956"/>
      <c r="G15" s="883"/>
      <c r="H15" s="858"/>
      <c r="I15" s="1040"/>
      <c r="J15" s="858"/>
      <c r="K15" s="1040"/>
      <c r="L15" s="858"/>
      <c r="M15" s="858"/>
      <c r="N15" s="845"/>
      <c r="O15" s="858"/>
      <c r="P15" s="858"/>
      <c r="Q15" s="845"/>
      <c r="R15" s="858"/>
      <c r="S15" s="858"/>
      <c r="T15" s="845"/>
      <c r="U15" s="914"/>
      <c r="V15" s="1038"/>
      <c r="W15" s="1040"/>
      <c r="X15" s="883"/>
      <c r="Y15" s="845"/>
      <c r="Z15" s="858"/>
      <c r="AA15" s="845"/>
      <c r="AB15" s="1065"/>
      <c r="AC15" s="1067"/>
      <c r="AD15" s="1020"/>
      <c r="AE15" s="790"/>
      <c r="AF15" s="798"/>
      <c r="AG15" s="790"/>
      <c r="AH15" s="798"/>
      <c r="AI15" s="790"/>
      <c r="AJ15" s="798"/>
      <c r="AK15" s="790"/>
      <c r="AL15" s="798"/>
      <c r="AM15" s="790"/>
      <c r="AN15" s="798"/>
      <c r="AO15" s="950"/>
      <c r="AP15" s="939"/>
      <c r="AQ15" s="236" t="s">
        <v>439</v>
      </c>
      <c r="AR15" s="231">
        <v>2210208</v>
      </c>
      <c r="AS15" s="119" t="s">
        <v>1633</v>
      </c>
      <c r="AT15" s="40">
        <v>47</v>
      </c>
      <c r="AU15" s="60">
        <v>47</v>
      </c>
      <c r="AV15" s="60">
        <v>47</v>
      </c>
      <c r="AW15" s="413">
        <v>0.25</v>
      </c>
      <c r="AX15" s="60">
        <v>47</v>
      </c>
      <c r="AY15" s="413">
        <v>0.25</v>
      </c>
      <c r="AZ15" s="60">
        <v>47</v>
      </c>
      <c r="BA15" s="415">
        <v>0.25</v>
      </c>
      <c r="BB15" s="47">
        <v>47</v>
      </c>
      <c r="BC15" s="415">
        <v>0.25</v>
      </c>
      <c r="BD15" s="54">
        <v>47</v>
      </c>
      <c r="BE15" s="60">
        <v>47</v>
      </c>
      <c r="BF15" s="60">
        <v>47</v>
      </c>
      <c r="BG15" s="49">
        <v>0</v>
      </c>
      <c r="BH15" s="333">
        <f t="shared" si="2"/>
        <v>1</v>
      </c>
      <c r="BI15" s="453">
        <f t="shared" si="3"/>
        <v>1</v>
      </c>
      <c r="BJ15" s="334">
        <f t="shared" si="4"/>
        <v>1</v>
      </c>
      <c r="BK15" s="453">
        <f t="shared" si="5"/>
        <v>1</v>
      </c>
      <c r="BL15" s="334">
        <f t="shared" si="6"/>
        <v>1</v>
      </c>
      <c r="BM15" s="453">
        <f t="shared" si="7"/>
        <v>1</v>
      </c>
      <c r="BN15" s="334">
        <f t="shared" si="8"/>
        <v>0</v>
      </c>
      <c r="BO15" s="453">
        <f t="shared" si="9"/>
        <v>0</v>
      </c>
      <c r="BP15" s="657">
        <f t="shared" si="10"/>
        <v>0.75</v>
      </c>
      <c r="BQ15" s="652">
        <f t="shared" si="11"/>
        <v>0.75</v>
      </c>
      <c r="BR15" s="642">
        <f t="shared" si="12"/>
        <v>0.75</v>
      </c>
      <c r="BS15" s="54">
        <v>1739595</v>
      </c>
      <c r="BT15" s="60">
        <v>1488133</v>
      </c>
      <c r="BU15" s="60">
        <v>500000</v>
      </c>
      <c r="BV15" s="125">
        <f t="shared" si="18"/>
        <v>0.85544796346275997</v>
      </c>
      <c r="BW15" s="378">
        <f t="shared" si="19"/>
        <v>0.33599147388035883</v>
      </c>
      <c r="BX15" s="55">
        <v>2559401</v>
      </c>
      <c r="BY15" s="60">
        <v>1883817</v>
      </c>
      <c r="BZ15" s="60">
        <v>0</v>
      </c>
      <c r="CA15" s="125">
        <f t="shared" si="20"/>
        <v>0.73603823707187732</v>
      </c>
      <c r="CB15" s="378" t="str">
        <f t="shared" si="21"/>
        <v xml:space="preserve"> -</v>
      </c>
      <c r="CC15" s="54">
        <v>507119</v>
      </c>
      <c r="CD15" s="60">
        <v>456960</v>
      </c>
      <c r="CE15" s="60">
        <v>0</v>
      </c>
      <c r="CF15" s="125">
        <f t="shared" si="22"/>
        <v>0.9010902766411828</v>
      </c>
      <c r="CG15" s="378" t="str">
        <f t="shared" si="23"/>
        <v xml:space="preserve"> -</v>
      </c>
      <c r="CH15" s="55">
        <v>2271543</v>
      </c>
      <c r="CI15" s="60">
        <v>0</v>
      </c>
      <c r="CJ15" s="60">
        <v>0</v>
      </c>
      <c r="CK15" s="125">
        <f t="shared" si="24"/>
        <v>0</v>
      </c>
      <c r="CL15" s="378" t="str">
        <f t="shared" si="25"/>
        <v xml:space="preserve"> -</v>
      </c>
      <c r="CM15" s="326">
        <f t="shared" si="26"/>
        <v>7077658</v>
      </c>
      <c r="CN15" s="322">
        <f t="shared" si="27"/>
        <v>3828910</v>
      </c>
      <c r="CO15" s="322">
        <f t="shared" si="28"/>
        <v>500000</v>
      </c>
      <c r="CP15" s="504">
        <f t="shared" si="29"/>
        <v>0.54098545027182721</v>
      </c>
      <c r="CQ15" s="378">
        <f t="shared" si="30"/>
        <v>0.13058546688221975</v>
      </c>
      <c r="CR15" s="591" t="s">
        <v>1495</v>
      </c>
      <c r="CS15" s="212" t="s">
        <v>1204</v>
      </c>
      <c r="CT15" s="102" t="s">
        <v>1966</v>
      </c>
    </row>
    <row r="16" spans="2:98" ht="30" customHeight="1">
      <c r="B16" s="994"/>
      <c r="C16" s="990"/>
      <c r="D16" s="1015"/>
      <c r="E16" s="947"/>
      <c r="F16" s="956" t="s">
        <v>487</v>
      </c>
      <c r="G16" s="883">
        <v>0.996</v>
      </c>
      <c r="H16" s="858">
        <v>1</v>
      </c>
      <c r="I16" s="1040">
        <f>+H16-G16</f>
        <v>4.0000000000000036E-3</v>
      </c>
      <c r="J16" s="883">
        <v>0.997</v>
      </c>
      <c r="K16" s="1040">
        <f>+J16-G16</f>
        <v>1.0000000000000009E-3</v>
      </c>
      <c r="L16" s="883"/>
      <c r="M16" s="883">
        <v>0.998</v>
      </c>
      <c r="N16" s="1071">
        <f>+M16-J16</f>
        <v>1.0000000000000009E-3</v>
      </c>
      <c r="O16" s="883"/>
      <c r="P16" s="883">
        <v>0.999</v>
      </c>
      <c r="Q16" s="1040">
        <f>+P16-M16</f>
        <v>1.0000000000000009E-3</v>
      </c>
      <c r="R16" s="883"/>
      <c r="S16" s="858">
        <v>1</v>
      </c>
      <c r="T16" s="1040">
        <f>+S16-P16</f>
        <v>1.0000000000000009E-3</v>
      </c>
      <c r="U16" s="914"/>
      <c r="V16" s="1038">
        <v>1.0069999999999999</v>
      </c>
      <c r="W16" s="845">
        <f>+IF(V16=0,0,V16-G16)</f>
        <v>1.0999999999999899E-2</v>
      </c>
      <c r="X16" s="883">
        <v>1.0349999999999999</v>
      </c>
      <c r="Y16" s="845">
        <f>+IF(X16=0,0,X16-V16)</f>
        <v>2.8000000000000025E-2</v>
      </c>
      <c r="Z16" s="858"/>
      <c r="AA16" s="845">
        <f>+IF(Z16=0,0,Z16-X16)</f>
        <v>0</v>
      </c>
      <c r="AB16" s="1065"/>
      <c r="AC16" s="1067">
        <f>+IF(AB16=0,0,AB16-Z16)</f>
        <v>0</v>
      </c>
      <c r="AD16" s="1020">
        <f>+IF(K16=0," -",W16/K16)</f>
        <v>10.99999999999989</v>
      </c>
      <c r="AE16" s="790">
        <f>+IF(K16=0," -",IF(AD16&gt;100%,100%,AD16))</f>
        <v>1</v>
      </c>
      <c r="AF16" s="798">
        <f>+IF(N16=0," -",Y16/N16)</f>
        <v>28</v>
      </c>
      <c r="AG16" s="790">
        <f>+IF(N16=0," -",IF(AF16&gt;100%,100%,AF16))</f>
        <v>1</v>
      </c>
      <c r="AH16" s="798">
        <f>+IF(Q16=0," -",AA16/Q16)</f>
        <v>0</v>
      </c>
      <c r="AI16" s="790">
        <f>+IF(Q16=0," -",IF(AH16&gt;100%,100%,AH16))</f>
        <v>0</v>
      </c>
      <c r="AJ16" s="798">
        <f>+IF(T16=0," -",AC16/T16)</f>
        <v>0</v>
      </c>
      <c r="AK16" s="790">
        <f>+IF(T16=0," -",IF(AJ16&gt;100%,100%,AJ16))</f>
        <v>0</v>
      </c>
      <c r="AL16" s="798">
        <f>+SUM(AC16,AA16,Y16,W16)/I16</f>
        <v>9.7499999999999716</v>
      </c>
      <c r="AM16" s="790">
        <f>+IF(AL16&gt;100%,100%,IF(AL16&lt;0%,0%,AL16))</f>
        <v>1</v>
      </c>
      <c r="AN16" s="798"/>
      <c r="AO16" s="950"/>
      <c r="AP16" s="939"/>
      <c r="AQ16" s="236" t="s">
        <v>440</v>
      </c>
      <c r="AR16" s="231" t="s">
        <v>2005</v>
      </c>
      <c r="AS16" s="119" t="s">
        <v>1634</v>
      </c>
      <c r="AT16" s="40">
        <v>47</v>
      </c>
      <c r="AU16" s="60">
        <v>47</v>
      </c>
      <c r="AV16" s="60">
        <v>47</v>
      </c>
      <c r="AW16" s="413">
        <v>0.25</v>
      </c>
      <c r="AX16" s="60">
        <v>47</v>
      </c>
      <c r="AY16" s="413">
        <v>0.25</v>
      </c>
      <c r="AZ16" s="60">
        <v>47</v>
      </c>
      <c r="BA16" s="415">
        <v>0.25</v>
      </c>
      <c r="BB16" s="47">
        <v>47</v>
      </c>
      <c r="BC16" s="415">
        <v>0.25</v>
      </c>
      <c r="BD16" s="54">
        <v>47</v>
      </c>
      <c r="BE16" s="60">
        <v>47</v>
      </c>
      <c r="BF16" s="60">
        <v>47</v>
      </c>
      <c r="BG16" s="49">
        <v>0</v>
      </c>
      <c r="BH16" s="333">
        <f t="shared" si="2"/>
        <v>1</v>
      </c>
      <c r="BI16" s="453">
        <f t="shared" si="3"/>
        <v>1</v>
      </c>
      <c r="BJ16" s="334">
        <f t="shared" si="4"/>
        <v>1</v>
      </c>
      <c r="BK16" s="453">
        <f t="shared" si="5"/>
        <v>1</v>
      </c>
      <c r="BL16" s="334">
        <f t="shared" si="6"/>
        <v>1</v>
      </c>
      <c r="BM16" s="453">
        <f t="shared" si="7"/>
        <v>1</v>
      </c>
      <c r="BN16" s="334">
        <f t="shared" si="8"/>
        <v>0</v>
      </c>
      <c r="BO16" s="453">
        <f t="shared" si="9"/>
        <v>0</v>
      </c>
      <c r="BP16" s="657">
        <f t="shared" si="10"/>
        <v>0.75</v>
      </c>
      <c r="BQ16" s="652">
        <f t="shared" si="11"/>
        <v>0.75</v>
      </c>
      <c r="BR16" s="642">
        <f t="shared" si="12"/>
        <v>0.75</v>
      </c>
      <c r="BS16" s="54">
        <v>178020305</v>
      </c>
      <c r="BT16" s="60">
        <v>177190425</v>
      </c>
      <c r="BU16" s="60">
        <v>0</v>
      </c>
      <c r="BV16" s="125">
        <f t="shared" si="18"/>
        <v>0.99533828458500839</v>
      </c>
      <c r="BW16" s="378" t="str">
        <f t="shared" si="19"/>
        <v xml:space="preserve"> -</v>
      </c>
      <c r="BX16" s="55">
        <v>150475955</v>
      </c>
      <c r="BY16" s="60">
        <v>147238042</v>
      </c>
      <c r="BZ16" s="60">
        <v>0</v>
      </c>
      <c r="CA16" s="125">
        <f t="shared" si="20"/>
        <v>0.97848219006152848</v>
      </c>
      <c r="CB16" s="378" t="str">
        <f t="shared" si="21"/>
        <v xml:space="preserve"> -</v>
      </c>
      <c r="CC16" s="54">
        <v>143231486</v>
      </c>
      <c r="CD16" s="60">
        <v>123541576</v>
      </c>
      <c r="CE16" s="60">
        <v>0</v>
      </c>
      <c r="CF16" s="125">
        <f t="shared" si="22"/>
        <v>0.86253085442400568</v>
      </c>
      <c r="CG16" s="378" t="str">
        <f t="shared" si="23"/>
        <v xml:space="preserve"> -</v>
      </c>
      <c r="CH16" s="55">
        <v>148581673</v>
      </c>
      <c r="CI16" s="60">
        <v>0</v>
      </c>
      <c r="CJ16" s="60">
        <v>0</v>
      </c>
      <c r="CK16" s="125">
        <f t="shared" si="24"/>
        <v>0</v>
      </c>
      <c r="CL16" s="378" t="str">
        <f t="shared" si="25"/>
        <v xml:space="preserve"> -</v>
      </c>
      <c r="CM16" s="326">
        <f t="shared" si="26"/>
        <v>620309419</v>
      </c>
      <c r="CN16" s="322">
        <f t="shared" si="27"/>
        <v>447970043</v>
      </c>
      <c r="CO16" s="322">
        <f t="shared" si="28"/>
        <v>0</v>
      </c>
      <c r="CP16" s="504">
        <f t="shared" si="29"/>
        <v>0.72217191820522719</v>
      </c>
      <c r="CQ16" s="378" t="str">
        <f t="shared" si="30"/>
        <v xml:space="preserve"> -</v>
      </c>
      <c r="CR16" s="591" t="s">
        <v>1495</v>
      </c>
      <c r="CS16" s="212" t="s">
        <v>1204</v>
      </c>
      <c r="CT16" s="102" t="s">
        <v>1966</v>
      </c>
    </row>
    <row r="17" spans="2:98" ht="30" customHeight="1">
      <c r="B17" s="994"/>
      <c r="C17" s="990"/>
      <c r="D17" s="1015"/>
      <c r="E17" s="947"/>
      <c r="F17" s="956"/>
      <c r="G17" s="883"/>
      <c r="H17" s="858"/>
      <c r="I17" s="1040"/>
      <c r="J17" s="883"/>
      <c r="K17" s="1040"/>
      <c r="L17" s="883"/>
      <c r="M17" s="883"/>
      <c r="N17" s="1072"/>
      <c r="O17" s="883"/>
      <c r="P17" s="883"/>
      <c r="Q17" s="1040"/>
      <c r="R17" s="883"/>
      <c r="S17" s="858"/>
      <c r="T17" s="1040"/>
      <c r="U17" s="914"/>
      <c r="V17" s="1038"/>
      <c r="W17" s="845"/>
      <c r="X17" s="883"/>
      <c r="Y17" s="845"/>
      <c r="Z17" s="858"/>
      <c r="AA17" s="845"/>
      <c r="AB17" s="1065"/>
      <c r="AC17" s="1067"/>
      <c r="AD17" s="1020"/>
      <c r="AE17" s="790"/>
      <c r="AF17" s="798"/>
      <c r="AG17" s="790"/>
      <c r="AH17" s="798"/>
      <c r="AI17" s="790"/>
      <c r="AJ17" s="798"/>
      <c r="AK17" s="790"/>
      <c r="AL17" s="798"/>
      <c r="AM17" s="790"/>
      <c r="AN17" s="798"/>
      <c r="AO17" s="950"/>
      <c r="AP17" s="939"/>
      <c r="AQ17" s="236" t="s">
        <v>441</v>
      </c>
      <c r="AR17" s="231" t="s">
        <v>2006</v>
      </c>
      <c r="AS17" s="119" t="s">
        <v>1635</v>
      </c>
      <c r="AT17" s="40">
        <v>47</v>
      </c>
      <c r="AU17" s="60">
        <v>47</v>
      </c>
      <c r="AV17" s="60">
        <v>47</v>
      </c>
      <c r="AW17" s="413">
        <v>0.25</v>
      </c>
      <c r="AX17" s="60">
        <v>47</v>
      </c>
      <c r="AY17" s="413">
        <v>0.25</v>
      </c>
      <c r="AZ17" s="60">
        <v>47</v>
      </c>
      <c r="BA17" s="415">
        <v>0.25</v>
      </c>
      <c r="BB17" s="47">
        <v>47</v>
      </c>
      <c r="BC17" s="415">
        <v>0.25</v>
      </c>
      <c r="BD17" s="54">
        <v>47</v>
      </c>
      <c r="BE17" s="60">
        <v>47</v>
      </c>
      <c r="BF17" s="60">
        <v>47</v>
      </c>
      <c r="BG17" s="49">
        <v>0</v>
      </c>
      <c r="BH17" s="333">
        <f t="shared" si="2"/>
        <v>1</v>
      </c>
      <c r="BI17" s="453">
        <f t="shared" si="3"/>
        <v>1</v>
      </c>
      <c r="BJ17" s="334">
        <f t="shared" si="4"/>
        <v>1</v>
      </c>
      <c r="BK17" s="453">
        <f t="shared" si="5"/>
        <v>1</v>
      </c>
      <c r="BL17" s="334">
        <f t="shared" si="6"/>
        <v>1</v>
      </c>
      <c r="BM17" s="453">
        <f t="shared" si="7"/>
        <v>1</v>
      </c>
      <c r="BN17" s="334">
        <f t="shared" si="8"/>
        <v>0</v>
      </c>
      <c r="BO17" s="453">
        <f t="shared" si="9"/>
        <v>0</v>
      </c>
      <c r="BP17" s="657">
        <f t="shared" si="10"/>
        <v>0.75</v>
      </c>
      <c r="BQ17" s="652">
        <f t="shared" si="11"/>
        <v>0.75</v>
      </c>
      <c r="BR17" s="642">
        <f t="shared" si="12"/>
        <v>0.75</v>
      </c>
      <c r="BS17" s="54">
        <v>22226796</v>
      </c>
      <c r="BT17" s="60">
        <v>20348330</v>
      </c>
      <c r="BU17" s="60">
        <v>0</v>
      </c>
      <c r="BV17" s="125">
        <f t="shared" si="18"/>
        <v>0.91548642458409213</v>
      </c>
      <c r="BW17" s="378" t="str">
        <f t="shared" si="19"/>
        <v xml:space="preserve"> -</v>
      </c>
      <c r="BX17" s="55">
        <v>31296277</v>
      </c>
      <c r="BY17" s="60">
        <v>27069159</v>
      </c>
      <c r="BZ17" s="60">
        <v>0</v>
      </c>
      <c r="CA17" s="125">
        <f t="shared" si="20"/>
        <v>0.86493224098189059</v>
      </c>
      <c r="CB17" s="378" t="str">
        <f t="shared" si="21"/>
        <v xml:space="preserve"> -</v>
      </c>
      <c r="CC17" s="54">
        <v>31279875</v>
      </c>
      <c r="CD17" s="60">
        <v>26140217</v>
      </c>
      <c r="CE17" s="60">
        <v>0</v>
      </c>
      <c r="CF17" s="125">
        <f t="shared" si="22"/>
        <v>0.83568802624690797</v>
      </c>
      <c r="CG17" s="378" t="str">
        <f t="shared" si="23"/>
        <v xml:space="preserve"> -</v>
      </c>
      <c r="CH17" s="55">
        <v>28148661</v>
      </c>
      <c r="CI17" s="60">
        <v>0</v>
      </c>
      <c r="CJ17" s="60">
        <v>0</v>
      </c>
      <c r="CK17" s="125">
        <f t="shared" si="24"/>
        <v>0</v>
      </c>
      <c r="CL17" s="378" t="str">
        <f t="shared" si="25"/>
        <v xml:space="preserve"> -</v>
      </c>
      <c r="CM17" s="326">
        <f t="shared" si="26"/>
        <v>112951609</v>
      </c>
      <c r="CN17" s="322">
        <f t="shared" si="27"/>
        <v>73557706</v>
      </c>
      <c r="CO17" s="322">
        <f t="shared" si="28"/>
        <v>0</v>
      </c>
      <c r="CP17" s="504">
        <f t="shared" si="29"/>
        <v>0.65123203335686874</v>
      </c>
      <c r="CQ17" s="378" t="str">
        <f t="shared" si="30"/>
        <v xml:space="preserve"> -</v>
      </c>
      <c r="CR17" s="591" t="s">
        <v>1495</v>
      </c>
      <c r="CS17" s="212" t="s">
        <v>1204</v>
      </c>
      <c r="CT17" s="102" t="s">
        <v>1966</v>
      </c>
    </row>
    <row r="18" spans="2:98" ht="30" customHeight="1">
      <c r="B18" s="994"/>
      <c r="C18" s="990"/>
      <c r="D18" s="1015"/>
      <c r="E18" s="947"/>
      <c r="F18" s="956"/>
      <c r="G18" s="883"/>
      <c r="H18" s="858"/>
      <c r="I18" s="1040"/>
      <c r="J18" s="883"/>
      <c r="K18" s="1040"/>
      <c r="L18" s="883"/>
      <c r="M18" s="883"/>
      <c r="N18" s="1072"/>
      <c r="O18" s="883"/>
      <c r="P18" s="883"/>
      <c r="Q18" s="1040"/>
      <c r="R18" s="883"/>
      <c r="S18" s="858"/>
      <c r="T18" s="1040"/>
      <c r="U18" s="914"/>
      <c r="V18" s="1038"/>
      <c r="W18" s="845"/>
      <c r="X18" s="883"/>
      <c r="Y18" s="845"/>
      <c r="Z18" s="858"/>
      <c r="AA18" s="845"/>
      <c r="AB18" s="1065"/>
      <c r="AC18" s="1067"/>
      <c r="AD18" s="1020"/>
      <c r="AE18" s="790"/>
      <c r="AF18" s="798"/>
      <c r="AG18" s="790"/>
      <c r="AH18" s="798"/>
      <c r="AI18" s="790"/>
      <c r="AJ18" s="798"/>
      <c r="AK18" s="790"/>
      <c r="AL18" s="798"/>
      <c r="AM18" s="790"/>
      <c r="AN18" s="798"/>
      <c r="AO18" s="950"/>
      <c r="AP18" s="939"/>
      <c r="AQ18" s="119" t="s">
        <v>442</v>
      </c>
      <c r="AR18" s="117">
        <v>2210645</v>
      </c>
      <c r="AS18" s="119" t="s">
        <v>1636</v>
      </c>
      <c r="AT18" s="40">
        <v>1</v>
      </c>
      <c r="AU18" s="60">
        <v>12</v>
      </c>
      <c r="AV18" s="60">
        <v>0</v>
      </c>
      <c r="AW18" s="413">
        <f t="shared" si="13"/>
        <v>0</v>
      </c>
      <c r="AX18" s="60">
        <v>4</v>
      </c>
      <c r="AY18" s="413">
        <f t="shared" si="14"/>
        <v>0.33333333333333331</v>
      </c>
      <c r="AZ18" s="60">
        <v>4</v>
      </c>
      <c r="BA18" s="415">
        <f t="shared" si="15"/>
        <v>0.33333333333333331</v>
      </c>
      <c r="BB18" s="47">
        <v>4</v>
      </c>
      <c r="BC18" s="415">
        <f t="shared" si="16"/>
        <v>0.33333333333333331</v>
      </c>
      <c r="BD18" s="54">
        <v>0</v>
      </c>
      <c r="BE18" s="60">
        <v>0.1</v>
      </c>
      <c r="BF18" s="60">
        <v>13</v>
      </c>
      <c r="BG18" s="49">
        <v>0</v>
      </c>
      <c r="BH18" s="333" t="str">
        <f t="shared" si="2"/>
        <v xml:space="preserve"> -</v>
      </c>
      <c r="BI18" s="453" t="str">
        <f t="shared" si="3"/>
        <v xml:space="preserve"> -</v>
      </c>
      <c r="BJ18" s="334">
        <f t="shared" si="4"/>
        <v>2.5000000000000001E-2</v>
      </c>
      <c r="BK18" s="453">
        <f t="shared" si="5"/>
        <v>2.5000000000000001E-2</v>
      </c>
      <c r="BL18" s="334">
        <f t="shared" si="6"/>
        <v>3.25</v>
      </c>
      <c r="BM18" s="453">
        <f t="shared" si="7"/>
        <v>1</v>
      </c>
      <c r="BN18" s="334">
        <f t="shared" si="8"/>
        <v>0</v>
      </c>
      <c r="BO18" s="453">
        <f t="shared" si="9"/>
        <v>0</v>
      </c>
      <c r="BP18" s="657">
        <f t="shared" ref="BP18:BP19" si="31">+SUM(BD18:BG18)/AU18</f>
        <v>1.0916666666666666</v>
      </c>
      <c r="BQ18" s="652">
        <f t="shared" si="11"/>
        <v>1</v>
      </c>
      <c r="BR18" s="642">
        <f t="shared" si="12"/>
        <v>1</v>
      </c>
      <c r="BS18" s="54">
        <v>0</v>
      </c>
      <c r="BT18" s="60">
        <v>0</v>
      </c>
      <c r="BU18" s="60">
        <v>0</v>
      </c>
      <c r="BV18" s="125" t="str">
        <f t="shared" si="18"/>
        <v xml:space="preserve"> -</v>
      </c>
      <c r="BW18" s="378" t="str">
        <f t="shared" si="19"/>
        <v xml:space="preserve"> -</v>
      </c>
      <c r="BX18" s="55">
        <v>1120000</v>
      </c>
      <c r="BY18" s="60">
        <v>40000</v>
      </c>
      <c r="BZ18" s="60">
        <v>211440</v>
      </c>
      <c r="CA18" s="125">
        <f t="shared" si="20"/>
        <v>3.5714285714285712E-2</v>
      </c>
      <c r="CB18" s="378">
        <f t="shared" si="21"/>
        <v>5.2859999999999996</v>
      </c>
      <c r="CC18" s="54">
        <v>1824686</v>
      </c>
      <c r="CD18" s="60">
        <v>1824686</v>
      </c>
      <c r="CE18" s="60">
        <v>0</v>
      </c>
      <c r="CF18" s="125">
        <f t="shared" si="22"/>
        <v>1</v>
      </c>
      <c r="CG18" s="378" t="str">
        <f t="shared" si="23"/>
        <v xml:space="preserve"> -</v>
      </c>
      <c r="CH18" s="55">
        <v>300000</v>
      </c>
      <c r="CI18" s="60">
        <v>0</v>
      </c>
      <c r="CJ18" s="60">
        <v>0</v>
      </c>
      <c r="CK18" s="125">
        <f t="shared" si="24"/>
        <v>0</v>
      </c>
      <c r="CL18" s="378" t="str">
        <f t="shared" si="25"/>
        <v xml:space="preserve"> -</v>
      </c>
      <c r="CM18" s="326">
        <f t="shared" si="26"/>
        <v>3244686</v>
      </c>
      <c r="CN18" s="322">
        <f t="shared" si="27"/>
        <v>1864686</v>
      </c>
      <c r="CO18" s="322">
        <f t="shared" si="28"/>
        <v>211440</v>
      </c>
      <c r="CP18" s="504">
        <f t="shared" si="29"/>
        <v>0.57468919950959818</v>
      </c>
      <c r="CQ18" s="378">
        <f t="shared" si="30"/>
        <v>0.11339174531261563</v>
      </c>
      <c r="CR18" s="591" t="s">
        <v>1495</v>
      </c>
      <c r="CS18" s="212" t="s">
        <v>1204</v>
      </c>
      <c r="CT18" s="102" t="s">
        <v>1966</v>
      </c>
    </row>
    <row r="19" spans="2:98" ht="30" customHeight="1">
      <c r="B19" s="994"/>
      <c r="C19" s="990"/>
      <c r="D19" s="1015"/>
      <c r="E19" s="947"/>
      <c r="F19" s="956"/>
      <c r="G19" s="883"/>
      <c r="H19" s="858"/>
      <c r="I19" s="1040"/>
      <c r="J19" s="883"/>
      <c r="K19" s="1040"/>
      <c r="L19" s="883"/>
      <c r="M19" s="883"/>
      <c r="N19" s="1072"/>
      <c r="O19" s="883"/>
      <c r="P19" s="883"/>
      <c r="Q19" s="1040"/>
      <c r="R19" s="883"/>
      <c r="S19" s="858"/>
      <c r="T19" s="1040"/>
      <c r="U19" s="914"/>
      <c r="V19" s="1038"/>
      <c r="W19" s="845"/>
      <c r="X19" s="883"/>
      <c r="Y19" s="845"/>
      <c r="Z19" s="858"/>
      <c r="AA19" s="845"/>
      <c r="AB19" s="1065"/>
      <c r="AC19" s="1067"/>
      <c r="AD19" s="1020"/>
      <c r="AE19" s="790"/>
      <c r="AF19" s="798"/>
      <c r="AG19" s="790"/>
      <c r="AH19" s="798"/>
      <c r="AI19" s="790"/>
      <c r="AJ19" s="798"/>
      <c r="AK19" s="790"/>
      <c r="AL19" s="798"/>
      <c r="AM19" s="790"/>
      <c r="AN19" s="798"/>
      <c r="AO19" s="950"/>
      <c r="AP19" s="939"/>
      <c r="AQ19" s="119" t="s">
        <v>443</v>
      </c>
      <c r="AR19" s="117">
        <v>2210297</v>
      </c>
      <c r="AS19" s="119" t="s">
        <v>1637</v>
      </c>
      <c r="AT19" s="40">
        <v>0</v>
      </c>
      <c r="AU19" s="60">
        <v>4</v>
      </c>
      <c r="AV19" s="60">
        <v>0</v>
      </c>
      <c r="AW19" s="413">
        <f t="shared" si="13"/>
        <v>0</v>
      </c>
      <c r="AX19" s="60">
        <v>1</v>
      </c>
      <c r="AY19" s="413">
        <f t="shared" si="14"/>
        <v>0.25</v>
      </c>
      <c r="AZ19" s="60">
        <v>2</v>
      </c>
      <c r="BA19" s="415">
        <f t="shared" si="15"/>
        <v>0.5</v>
      </c>
      <c r="BB19" s="47">
        <v>1</v>
      </c>
      <c r="BC19" s="415">
        <f t="shared" si="16"/>
        <v>0.25</v>
      </c>
      <c r="BD19" s="54">
        <v>0</v>
      </c>
      <c r="BE19" s="60">
        <v>0.17</v>
      </c>
      <c r="BF19" s="60">
        <v>2</v>
      </c>
      <c r="BG19" s="49">
        <v>0</v>
      </c>
      <c r="BH19" s="333" t="str">
        <f t="shared" si="2"/>
        <v xml:space="preserve"> -</v>
      </c>
      <c r="BI19" s="453" t="str">
        <f t="shared" si="3"/>
        <v xml:space="preserve"> -</v>
      </c>
      <c r="BJ19" s="334">
        <f t="shared" si="4"/>
        <v>0.17</v>
      </c>
      <c r="BK19" s="453">
        <f t="shared" si="5"/>
        <v>0.17</v>
      </c>
      <c r="BL19" s="334">
        <f t="shared" si="6"/>
        <v>1</v>
      </c>
      <c r="BM19" s="453">
        <f t="shared" si="7"/>
        <v>1</v>
      </c>
      <c r="BN19" s="334">
        <f t="shared" si="8"/>
        <v>0</v>
      </c>
      <c r="BO19" s="453">
        <f t="shared" si="9"/>
        <v>0</v>
      </c>
      <c r="BP19" s="657">
        <f t="shared" si="31"/>
        <v>0.54249999999999998</v>
      </c>
      <c r="BQ19" s="652">
        <f t="shared" si="11"/>
        <v>0.54249999999999998</v>
      </c>
      <c r="BR19" s="642">
        <f t="shared" si="12"/>
        <v>0.54249999999999998</v>
      </c>
      <c r="BS19" s="54">
        <v>0</v>
      </c>
      <c r="BT19" s="60">
        <v>0</v>
      </c>
      <c r="BU19" s="60">
        <v>0</v>
      </c>
      <c r="BV19" s="125" t="str">
        <f t="shared" si="18"/>
        <v xml:space="preserve"> -</v>
      </c>
      <c r="BW19" s="378" t="str">
        <f t="shared" si="19"/>
        <v xml:space="preserve"> -</v>
      </c>
      <c r="BX19" s="55">
        <v>525221</v>
      </c>
      <c r="BY19" s="60">
        <v>125351</v>
      </c>
      <c r="BZ19" s="60">
        <v>0</v>
      </c>
      <c r="CA19" s="125">
        <f t="shared" si="20"/>
        <v>0.23866334362106617</v>
      </c>
      <c r="CB19" s="378" t="str">
        <f t="shared" si="21"/>
        <v xml:space="preserve"> -</v>
      </c>
      <c r="CC19" s="54">
        <v>2100076</v>
      </c>
      <c r="CD19" s="60">
        <v>1895154</v>
      </c>
      <c r="CE19" s="60">
        <v>0</v>
      </c>
      <c r="CF19" s="125">
        <f t="shared" si="22"/>
        <v>0.90242162664589276</v>
      </c>
      <c r="CG19" s="378" t="str">
        <f t="shared" si="23"/>
        <v xml:space="preserve"> -</v>
      </c>
      <c r="CH19" s="55">
        <v>3400000</v>
      </c>
      <c r="CI19" s="60">
        <v>0</v>
      </c>
      <c r="CJ19" s="60">
        <v>0</v>
      </c>
      <c r="CK19" s="125">
        <f t="shared" si="24"/>
        <v>0</v>
      </c>
      <c r="CL19" s="378" t="str">
        <f t="shared" si="25"/>
        <v xml:space="preserve"> -</v>
      </c>
      <c r="CM19" s="326">
        <f t="shared" si="26"/>
        <v>6025297</v>
      </c>
      <c r="CN19" s="322">
        <f t="shared" si="27"/>
        <v>2020505</v>
      </c>
      <c r="CO19" s="322">
        <f t="shared" si="28"/>
        <v>0</v>
      </c>
      <c r="CP19" s="504">
        <f t="shared" si="29"/>
        <v>0.33533699666589051</v>
      </c>
      <c r="CQ19" s="378" t="str">
        <f t="shared" si="30"/>
        <v xml:space="preserve"> -</v>
      </c>
      <c r="CR19" s="591" t="s">
        <v>1495</v>
      </c>
      <c r="CS19" s="212" t="s">
        <v>1204</v>
      </c>
      <c r="CT19" s="102" t="s">
        <v>1966</v>
      </c>
    </row>
    <row r="20" spans="2:98" ht="45.75" customHeight="1">
      <c r="B20" s="994"/>
      <c r="C20" s="990"/>
      <c r="D20" s="1015"/>
      <c r="E20" s="947"/>
      <c r="F20" s="956"/>
      <c r="G20" s="883"/>
      <c r="H20" s="858"/>
      <c r="I20" s="1040"/>
      <c r="J20" s="883"/>
      <c r="K20" s="1040"/>
      <c r="L20" s="883"/>
      <c r="M20" s="883"/>
      <c r="N20" s="1203"/>
      <c r="O20" s="883"/>
      <c r="P20" s="883"/>
      <c r="Q20" s="1040"/>
      <c r="R20" s="883"/>
      <c r="S20" s="858"/>
      <c r="T20" s="1040"/>
      <c r="U20" s="914"/>
      <c r="V20" s="1038"/>
      <c r="W20" s="845"/>
      <c r="X20" s="883"/>
      <c r="Y20" s="845"/>
      <c r="Z20" s="858"/>
      <c r="AA20" s="845"/>
      <c r="AB20" s="1065"/>
      <c r="AC20" s="1067"/>
      <c r="AD20" s="1020"/>
      <c r="AE20" s="790"/>
      <c r="AF20" s="798"/>
      <c r="AG20" s="790"/>
      <c r="AH20" s="798"/>
      <c r="AI20" s="790"/>
      <c r="AJ20" s="798"/>
      <c r="AK20" s="790"/>
      <c r="AL20" s="798"/>
      <c r="AM20" s="790"/>
      <c r="AN20" s="798"/>
      <c r="AO20" s="950"/>
      <c r="AP20" s="939"/>
      <c r="AQ20" s="254" t="s">
        <v>444</v>
      </c>
      <c r="AR20" s="276" t="s">
        <v>2007</v>
      </c>
      <c r="AS20" s="119" t="s">
        <v>1638</v>
      </c>
      <c r="AT20" s="40">
        <v>0</v>
      </c>
      <c r="AU20" s="60">
        <v>1</v>
      </c>
      <c r="AV20" s="60">
        <v>1</v>
      </c>
      <c r="AW20" s="413">
        <v>0.25</v>
      </c>
      <c r="AX20" s="60">
        <v>1</v>
      </c>
      <c r="AY20" s="413">
        <v>0.25</v>
      </c>
      <c r="AZ20" s="60">
        <v>1</v>
      </c>
      <c r="BA20" s="415">
        <v>0.25</v>
      </c>
      <c r="BB20" s="47">
        <v>1</v>
      </c>
      <c r="BC20" s="415">
        <v>0.25</v>
      </c>
      <c r="BD20" s="54">
        <v>0.4</v>
      </c>
      <c r="BE20" s="60">
        <v>1</v>
      </c>
      <c r="BF20" s="60">
        <v>0.5</v>
      </c>
      <c r="BG20" s="49">
        <v>0</v>
      </c>
      <c r="BH20" s="333">
        <f t="shared" si="2"/>
        <v>0.4</v>
      </c>
      <c r="BI20" s="453">
        <f t="shared" si="3"/>
        <v>0.4</v>
      </c>
      <c r="BJ20" s="334">
        <f t="shared" si="4"/>
        <v>1</v>
      </c>
      <c r="BK20" s="453">
        <f t="shared" si="5"/>
        <v>1</v>
      </c>
      <c r="BL20" s="334">
        <f t="shared" si="6"/>
        <v>0.5</v>
      </c>
      <c r="BM20" s="453">
        <f t="shared" si="7"/>
        <v>0.5</v>
      </c>
      <c r="BN20" s="334">
        <f t="shared" si="8"/>
        <v>0</v>
      </c>
      <c r="BO20" s="453">
        <f t="shared" si="9"/>
        <v>0</v>
      </c>
      <c r="BP20" s="657">
        <f t="shared" si="10"/>
        <v>0.47499999999999998</v>
      </c>
      <c r="BQ20" s="652">
        <f t="shared" si="11"/>
        <v>0.47499999999999998</v>
      </c>
      <c r="BR20" s="642">
        <f t="shared" si="12"/>
        <v>0.47499999999999998</v>
      </c>
      <c r="BS20" s="54">
        <v>3103737</v>
      </c>
      <c r="BT20" s="60">
        <v>1300000</v>
      </c>
      <c r="BU20" s="60">
        <v>1478710</v>
      </c>
      <c r="BV20" s="125">
        <f t="shared" si="18"/>
        <v>0.41884992188448955</v>
      </c>
      <c r="BW20" s="378">
        <f t="shared" si="19"/>
        <v>1.1374692307692307</v>
      </c>
      <c r="BX20" s="55">
        <v>3524283</v>
      </c>
      <c r="BY20" s="60">
        <v>3432305</v>
      </c>
      <c r="BZ20" s="60">
        <v>0</v>
      </c>
      <c r="CA20" s="125">
        <f t="shared" si="20"/>
        <v>0.97390164183750283</v>
      </c>
      <c r="CB20" s="378" t="str">
        <f t="shared" si="21"/>
        <v xml:space="preserve"> -</v>
      </c>
      <c r="CC20" s="54">
        <v>13425635</v>
      </c>
      <c r="CD20" s="60">
        <v>6999004</v>
      </c>
      <c r="CE20" s="60">
        <v>0</v>
      </c>
      <c r="CF20" s="125">
        <f t="shared" si="22"/>
        <v>0.5213164219048112</v>
      </c>
      <c r="CG20" s="378" t="str">
        <f t="shared" si="23"/>
        <v xml:space="preserve"> -</v>
      </c>
      <c r="CH20" s="55">
        <v>6750000</v>
      </c>
      <c r="CI20" s="60">
        <v>0</v>
      </c>
      <c r="CJ20" s="60">
        <v>0</v>
      </c>
      <c r="CK20" s="125">
        <f t="shared" si="24"/>
        <v>0</v>
      </c>
      <c r="CL20" s="378" t="str">
        <f t="shared" si="25"/>
        <v xml:space="preserve"> -</v>
      </c>
      <c r="CM20" s="326">
        <f t="shared" si="26"/>
        <v>26803655</v>
      </c>
      <c r="CN20" s="322">
        <f t="shared" si="27"/>
        <v>11731309</v>
      </c>
      <c r="CO20" s="322">
        <f t="shared" si="28"/>
        <v>1478710</v>
      </c>
      <c r="CP20" s="504">
        <f t="shared" si="29"/>
        <v>0.43767571997177251</v>
      </c>
      <c r="CQ20" s="378">
        <f t="shared" si="30"/>
        <v>0.1260481673443262</v>
      </c>
      <c r="CR20" s="591" t="s">
        <v>1495</v>
      </c>
      <c r="CS20" s="212" t="s">
        <v>1204</v>
      </c>
      <c r="CT20" s="102" t="s">
        <v>1966</v>
      </c>
    </row>
    <row r="21" spans="2:98" ht="45.75" customHeight="1">
      <c r="B21" s="994"/>
      <c r="C21" s="990"/>
      <c r="D21" s="1015"/>
      <c r="E21" s="947"/>
      <c r="F21" s="956" t="s">
        <v>488</v>
      </c>
      <c r="G21" s="883">
        <v>0.86599999999999999</v>
      </c>
      <c r="H21" s="858">
        <v>0.88</v>
      </c>
      <c r="I21" s="845">
        <f>+H21-G21</f>
        <v>1.4000000000000012E-2</v>
      </c>
      <c r="J21" s="858">
        <v>0.87</v>
      </c>
      <c r="K21" s="1040">
        <f>+J21-G21</f>
        <v>4.0000000000000036E-3</v>
      </c>
      <c r="L21" s="858"/>
      <c r="M21" s="883">
        <v>0.873</v>
      </c>
      <c r="N21" s="1071">
        <f t="shared" ref="N21" si="32">+M21-J21</f>
        <v>3.0000000000000027E-3</v>
      </c>
      <c r="O21" s="883"/>
      <c r="P21" s="883">
        <v>0.877</v>
      </c>
      <c r="Q21" s="1040">
        <f t="shared" ref="Q21" si="33">+P21-M21</f>
        <v>4.0000000000000036E-3</v>
      </c>
      <c r="R21" s="883"/>
      <c r="S21" s="858">
        <v>0.88</v>
      </c>
      <c r="T21" s="1040">
        <f t="shared" ref="T21" si="34">+S21-P21</f>
        <v>3.0000000000000027E-3</v>
      </c>
      <c r="U21" s="914"/>
      <c r="V21" s="1038">
        <v>0.86799999999999999</v>
      </c>
      <c r="W21" s="845">
        <f t="shared" ref="W21" si="35">+IF(V21=0,0,V21-G21)</f>
        <v>2.0000000000000018E-3</v>
      </c>
      <c r="X21" s="858">
        <v>0.89</v>
      </c>
      <c r="Y21" s="845">
        <f t="shared" ref="Y21" si="36">+IF(X21=0,0,X21-V21)</f>
        <v>2.200000000000002E-2</v>
      </c>
      <c r="Z21" s="858"/>
      <c r="AA21" s="845">
        <f t="shared" ref="AA21" si="37">+IF(Z21=0,0,Z21-X21)</f>
        <v>0</v>
      </c>
      <c r="AB21" s="1065"/>
      <c r="AC21" s="1067">
        <f t="shared" ref="AC21" si="38">+IF(AB21=0,0,AB21-Z21)</f>
        <v>0</v>
      </c>
      <c r="AD21" s="1020">
        <f t="shared" ref="AD21" si="39">+IF(K21=0," -",W21/K21)</f>
        <v>0.5</v>
      </c>
      <c r="AE21" s="790">
        <f t="shared" ref="AE21" si="40">+IF(K21=0," -",IF(AD21&gt;100%,100%,AD21))</f>
        <v>0.5</v>
      </c>
      <c r="AF21" s="798">
        <f t="shared" ref="AF21" si="41">+IF(N21=0," -",Y21/N21)</f>
        <v>7.333333333333333</v>
      </c>
      <c r="AG21" s="790">
        <f t="shared" ref="AG21" si="42">+IF(N21=0," -",IF(AF21&gt;100%,100%,AF21))</f>
        <v>1</v>
      </c>
      <c r="AH21" s="798">
        <f t="shared" ref="AH21" si="43">+IF(Q21=0," -",AA21/Q21)</f>
        <v>0</v>
      </c>
      <c r="AI21" s="790">
        <f t="shared" ref="AI21" si="44">+IF(Q21=0," -",IF(AH21&gt;100%,100%,AH21))</f>
        <v>0</v>
      </c>
      <c r="AJ21" s="798">
        <f t="shared" ref="AJ21" si="45">+IF(T21=0," -",AC21/T21)</f>
        <v>0</v>
      </c>
      <c r="AK21" s="790">
        <f t="shared" ref="AK21" si="46">+IF(T21=0," -",IF(AJ21&gt;100%,100%,AJ21))</f>
        <v>0</v>
      </c>
      <c r="AL21" s="798">
        <f t="shared" ref="AL21" si="47">+SUM(AC21,AA21,Y21,W21)/I21</f>
        <v>1.7142857142857142</v>
      </c>
      <c r="AM21" s="790">
        <f t="shared" ref="AM21" si="48">+IF(AL21&gt;100%,100%,IF(AL21&lt;0%,0%,AL21))</f>
        <v>1</v>
      </c>
      <c r="AN21" s="798"/>
      <c r="AO21" s="950"/>
      <c r="AP21" s="939"/>
      <c r="AQ21" s="119" t="s">
        <v>445</v>
      </c>
      <c r="AR21" s="117" t="s">
        <v>1217</v>
      </c>
      <c r="AS21" s="119" t="s">
        <v>1639</v>
      </c>
      <c r="AT21" s="40">
        <v>0</v>
      </c>
      <c r="AU21" s="60">
        <v>10</v>
      </c>
      <c r="AV21" s="60">
        <v>3</v>
      </c>
      <c r="AW21" s="413">
        <f t="shared" si="13"/>
        <v>0.3</v>
      </c>
      <c r="AX21" s="60">
        <v>3</v>
      </c>
      <c r="AY21" s="413">
        <f t="shared" si="14"/>
        <v>0.3</v>
      </c>
      <c r="AZ21" s="60">
        <v>3</v>
      </c>
      <c r="BA21" s="415">
        <f t="shared" si="15"/>
        <v>0.3</v>
      </c>
      <c r="BB21" s="47">
        <v>1</v>
      </c>
      <c r="BC21" s="415">
        <f t="shared" si="16"/>
        <v>0.1</v>
      </c>
      <c r="BD21" s="54">
        <v>2</v>
      </c>
      <c r="BE21" s="60">
        <v>4</v>
      </c>
      <c r="BF21" s="60">
        <v>0</v>
      </c>
      <c r="BG21" s="49">
        <v>0</v>
      </c>
      <c r="BH21" s="333">
        <f t="shared" si="2"/>
        <v>0.66666666666666663</v>
      </c>
      <c r="BI21" s="453">
        <f t="shared" si="3"/>
        <v>0.66666666666666663</v>
      </c>
      <c r="BJ21" s="334">
        <f t="shared" si="4"/>
        <v>1.3333333333333333</v>
      </c>
      <c r="BK21" s="453">
        <f t="shared" si="5"/>
        <v>1</v>
      </c>
      <c r="BL21" s="334">
        <f t="shared" si="6"/>
        <v>0</v>
      </c>
      <c r="BM21" s="453">
        <f t="shared" si="7"/>
        <v>0</v>
      </c>
      <c r="BN21" s="334">
        <f t="shared" si="8"/>
        <v>0</v>
      </c>
      <c r="BO21" s="453">
        <f t="shared" si="9"/>
        <v>0</v>
      </c>
      <c r="BP21" s="657">
        <f t="shared" ref="BP21:BP22" si="49">+SUM(BD21:BG21)/AU21</f>
        <v>0.6</v>
      </c>
      <c r="BQ21" s="652">
        <f t="shared" si="11"/>
        <v>0.6</v>
      </c>
      <c r="BR21" s="642">
        <f t="shared" si="12"/>
        <v>0.6</v>
      </c>
      <c r="BS21" s="54">
        <v>0</v>
      </c>
      <c r="BT21" s="60">
        <v>0</v>
      </c>
      <c r="BU21" s="60">
        <v>0</v>
      </c>
      <c r="BV21" s="125" t="str">
        <f t="shared" si="18"/>
        <v xml:space="preserve"> -</v>
      </c>
      <c r="BW21" s="378" t="str">
        <f t="shared" si="19"/>
        <v xml:space="preserve"> -</v>
      </c>
      <c r="BX21" s="55">
        <v>13710000</v>
      </c>
      <c r="BY21" s="60">
        <v>11318331</v>
      </c>
      <c r="BZ21" s="60">
        <v>0</v>
      </c>
      <c r="CA21" s="125">
        <f t="shared" si="20"/>
        <v>0.82555295404814</v>
      </c>
      <c r="CB21" s="378" t="str">
        <f t="shared" si="21"/>
        <v xml:space="preserve"> -</v>
      </c>
      <c r="CC21" s="54">
        <v>0</v>
      </c>
      <c r="CD21" s="60">
        <v>0</v>
      </c>
      <c r="CE21" s="60">
        <v>0</v>
      </c>
      <c r="CF21" s="125" t="str">
        <f t="shared" si="22"/>
        <v xml:space="preserve"> -</v>
      </c>
      <c r="CG21" s="378" t="str">
        <f t="shared" si="23"/>
        <v xml:space="preserve"> -</v>
      </c>
      <c r="CH21" s="55">
        <v>0</v>
      </c>
      <c r="CI21" s="60">
        <v>0</v>
      </c>
      <c r="CJ21" s="60">
        <v>0</v>
      </c>
      <c r="CK21" s="125" t="str">
        <f t="shared" si="24"/>
        <v xml:space="preserve"> -</v>
      </c>
      <c r="CL21" s="378" t="str">
        <f t="shared" si="25"/>
        <v xml:space="preserve"> -</v>
      </c>
      <c r="CM21" s="326">
        <f t="shared" si="26"/>
        <v>13710000</v>
      </c>
      <c r="CN21" s="322">
        <f t="shared" si="27"/>
        <v>11318331</v>
      </c>
      <c r="CO21" s="322">
        <f t="shared" si="28"/>
        <v>0</v>
      </c>
      <c r="CP21" s="504">
        <f t="shared" si="29"/>
        <v>0.82555295404814</v>
      </c>
      <c r="CQ21" s="378" t="str">
        <f t="shared" si="30"/>
        <v xml:space="preserve"> -</v>
      </c>
      <c r="CR21" s="591" t="s">
        <v>1495</v>
      </c>
      <c r="CS21" s="212" t="s">
        <v>1204</v>
      </c>
      <c r="CT21" s="102" t="s">
        <v>1966</v>
      </c>
    </row>
    <row r="22" spans="2:98" ht="30" customHeight="1">
      <c r="B22" s="994"/>
      <c r="C22" s="990"/>
      <c r="D22" s="1015"/>
      <c r="E22" s="947"/>
      <c r="F22" s="956"/>
      <c r="G22" s="883"/>
      <c r="H22" s="858"/>
      <c r="I22" s="845"/>
      <c r="J22" s="858"/>
      <c r="K22" s="1040"/>
      <c r="L22" s="858"/>
      <c r="M22" s="883"/>
      <c r="N22" s="1072"/>
      <c r="O22" s="883"/>
      <c r="P22" s="883"/>
      <c r="Q22" s="1040"/>
      <c r="R22" s="883"/>
      <c r="S22" s="858"/>
      <c r="T22" s="1040"/>
      <c r="U22" s="914"/>
      <c r="V22" s="1038"/>
      <c r="W22" s="845"/>
      <c r="X22" s="858"/>
      <c r="Y22" s="845"/>
      <c r="Z22" s="858"/>
      <c r="AA22" s="845"/>
      <c r="AB22" s="1065"/>
      <c r="AC22" s="1067"/>
      <c r="AD22" s="1020"/>
      <c r="AE22" s="790"/>
      <c r="AF22" s="798"/>
      <c r="AG22" s="790"/>
      <c r="AH22" s="798"/>
      <c r="AI22" s="790"/>
      <c r="AJ22" s="798"/>
      <c r="AK22" s="790"/>
      <c r="AL22" s="798"/>
      <c r="AM22" s="790"/>
      <c r="AN22" s="798"/>
      <c r="AO22" s="950"/>
      <c r="AP22" s="939"/>
      <c r="AQ22" s="119" t="s">
        <v>446</v>
      </c>
      <c r="AR22" s="117">
        <v>2210645</v>
      </c>
      <c r="AS22" s="119" t="s">
        <v>1640</v>
      </c>
      <c r="AT22" s="40">
        <v>0</v>
      </c>
      <c r="AU22" s="60">
        <v>13</v>
      </c>
      <c r="AV22" s="60">
        <v>0</v>
      </c>
      <c r="AW22" s="413">
        <f t="shared" si="13"/>
        <v>0</v>
      </c>
      <c r="AX22" s="60">
        <v>5</v>
      </c>
      <c r="AY22" s="413">
        <f t="shared" si="14"/>
        <v>0.38461538461538464</v>
      </c>
      <c r="AZ22" s="60">
        <v>4</v>
      </c>
      <c r="BA22" s="415">
        <f t="shared" si="15"/>
        <v>0.30769230769230771</v>
      </c>
      <c r="BB22" s="47">
        <v>4</v>
      </c>
      <c r="BC22" s="415">
        <f t="shared" si="16"/>
        <v>0.30769230769230771</v>
      </c>
      <c r="BD22" s="54">
        <v>0</v>
      </c>
      <c r="BE22" s="60">
        <v>7</v>
      </c>
      <c r="BF22" s="60">
        <v>0</v>
      </c>
      <c r="BG22" s="49">
        <v>0</v>
      </c>
      <c r="BH22" s="333" t="str">
        <f t="shared" si="2"/>
        <v xml:space="preserve"> -</v>
      </c>
      <c r="BI22" s="453" t="str">
        <f t="shared" si="3"/>
        <v xml:space="preserve"> -</v>
      </c>
      <c r="BJ22" s="334">
        <f t="shared" si="4"/>
        <v>1.4</v>
      </c>
      <c r="BK22" s="453">
        <f t="shared" si="5"/>
        <v>1</v>
      </c>
      <c r="BL22" s="334">
        <f t="shared" si="6"/>
        <v>0</v>
      </c>
      <c r="BM22" s="453">
        <f t="shared" si="7"/>
        <v>0</v>
      </c>
      <c r="BN22" s="334">
        <f t="shared" si="8"/>
        <v>0</v>
      </c>
      <c r="BO22" s="453">
        <f t="shared" si="9"/>
        <v>0</v>
      </c>
      <c r="BP22" s="657">
        <f t="shared" si="49"/>
        <v>0.53846153846153844</v>
      </c>
      <c r="BQ22" s="652">
        <f t="shared" si="11"/>
        <v>0.53846153846153844</v>
      </c>
      <c r="BR22" s="642">
        <f t="shared" si="12"/>
        <v>0.53846153846153844</v>
      </c>
      <c r="BS22" s="54">
        <v>0</v>
      </c>
      <c r="BT22" s="60">
        <v>0</v>
      </c>
      <c r="BU22" s="60">
        <v>0</v>
      </c>
      <c r="BV22" s="125" t="str">
        <f t="shared" si="18"/>
        <v xml:space="preserve"> -</v>
      </c>
      <c r="BW22" s="378" t="str">
        <f t="shared" si="19"/>
        <v xml:space="preserve"> -</v>
      </c>
      <c r="BX22" s="55">
        <v>638069</v>
      </c>
      <c r="BY22" s="60">
        <v>638069</v>
      </c>
      <c r="BZ22" s="60">
        <v>0</v>
      </c>
      <c r="CA22" s="125">
        <f t="shared" si="20"/>
        <v>1</v>
      </c>
      <c r="CB22" s="378" t="str">
        <f t="shared" si="21"/>
        <v xml:space="preserve"> -</v>
      </c>
      <c r="CC22" s="54">
        <v>798246</v>
      </c>
      <c r="CD22" s="60">
        <v>0</v>
      </c>
      <c r="CE22" s="60">
        <v>0</v>
      </c>
      <c r="CF22" s="125">
        <f t="shared" si="22"/>
        <v>0</v>
      </c>
      <c r="CG22" s="378" t="str">
        <f t="shared" si="23"/>
        <v xml:space="preserve"> -</v>
      </c>
      <c r="CH22" s="55">
        <v>2000000</v>
      </c>
      <c r="CI22" s="60">
        <v>0</v>
      </c>
      <c r="CJ22" s="60">
        <v>0</v>
      </c>
      <c r="CK22" s="125">
        <f t="shared" si="24"/>
        <v>0</v>
      </c>
      <c r="CL22" s="378" t="str">
        <f t="shared" si="25"/>
        <v xml:space="preserve"> -</v>
      </c>
      <c r="CM22" s="326">
        <f t="shared" si="26"/>
        <v>3436315</v>
      </c>
      <c r="CN22" s="322">
        <f t="shared" si="27"/>
        <v>638069</v>
      </c>
      <c r="CO22" s="322">
        <f t="shared" si="28"/>
        <v>0</v>
      </c>
      <c r="CP22" s="504">
        <f t="shared" si="29"/>
        <v>0.18568408309482687</v>
      </c>
      <c r="CQ22" s="378" t="str">
        <f t="shared" si="30"/>
        <v xml:space="preserve"> -</v>
      </c>
      <c r="CR22" s="591" t="s">
        <v>1495</v>
      </c>
      <c r="CS22" s="212" t="s">
        <v>1204</v>
      </c>
      <c r="CT22" s="102" t="s">
        <v>1966</v>
      </c>
    </row>
    <row r="23" spans="2:98" ht="30" customHeight="1" thickBot="1">
      <c r="B23" s="994"/>
      <c r="C23" s="990"/>
      <c r="D23" s="1015"/>
      <c r="E23" s="947"/>
      <c r="F23" s="956"/>
      <c r="G23" s="883"/>
      <c r="H23" s="858"/>
      <c r="I23" s="845"/>
      <c r="J23" s="858"/>
      <c r="K23" s="1040"/>
      <c r="L23" s="858"/>
      <c r="M23" s="883"/>
      <c r="N23" s="1072"/>
      <c r="O23" s="883"/>
      <c r="P23" s="883"/>
      <c r="Q23" s="1040"/>
      <c r="R23" s="883"/>
      <c r="S23" s="858"/>
      <c r="T23" s="1040"/>
      <c r="U23" s="914"/>
      <c r="V23" s="1038"/>
      <c r="W23" s="845"/>
      <c r="X23" s="858"/>
      <c r="Y23" s="845"/>
      <c r="Z23" s="858"/>
      <c r="AA23" s="845"/>
      <c r="AB23" s="1065"/>
      <c r="AC23" s="1067"/>
      <c r="AD23" s="1020"/>
      <c r="AE23" s="790"/>
      <c r="AF23" s="798"/>
      <c r="AG23" s="790"/>
      <c r="AH23" s="798"/>
      <c r="AI23" s="790"/>
      <c r="AJ23" s="798"/>
      <c r="AK23" s="790"/>
      <c r="AL23" s="798"/>
      <c r="AM23" s="790"/>
      <c r="AN23" s="798"/>
      <c r="AO23" s="951"/>
      <c r="AP23" s="940"/>
      <c r="AQ23" s="239" t="s">
        <v>447</v>
      </c>
      <c r="AR23" s="277">
        <v>0</v>
      </c>
      <c r="AS23" s="121" t="s">
        <v>1641</v>
      </c>
      <c r="AT23" s="77">
        <v>0</v>
      </c>
      <c r="AU23" s="115">
        <v>1</v>
      </c>
      <c r="AV23" s="115">
        <v>1</v>
      </c>
      <c r="AW23" s="416">
        <v>0.25</v>
      </c>
      <c r="AX23" s="115">
        <v>1</v>
      </c>
      <c r="AY23" s="416">
        <v>0.25</v>
      </c>
      <c r="AZ23" s="115">
        <v>1</v>
      </c>
      <c r="BA23" s="417">
        <v>0.25</v>
      </c>
      <c r="BB23" s="147">
        <v>1</v>
      </c>
      <c r="BC23" s="417">
        <v>0.25</v>
      </c>
      <c r="BD23" s="315">
        <v>1</v>
      </c>
      <c r="BE23" s="109">
        <v>1</v>
      </c>
      <c r="BF23" s="109">
        <v>0.83</v>
      </c>
      <c r="BG23" s="73">
        <v>0</v>
      </c>
      <c r="BH23" s="331">
        <f t="shared" si="2"/>
        <v>1</v>
      </c>
      <c r="BI23" s="457">
        <f t="shared" si="3"/>
        <v>1</v>
      </c>
      <c r="BJ23" s="332">
        <f t="shared" si="4"/>
        <v>1</v>
      </c>
      <c r="BK23" s="457">
        <f t="shared" si="5"/>
        <v>1</v>
      </c>
      <c r="BL23" s="332">
        <f t="shared" si="6"/>
        <v>0.83</v>
      </c>
      <c r="BM23" s="457">
        <f t="shared" si="7"/>
        <v>0.83</v>
      </c>
      <c r="BN23" s="332">
        <f t="shared" si="8"/>
        <v>0</v>
      </c>
      <c r="BO23" s="457">
        <f t="shared" si="9"/>
        <v>0</v>
      </c>
      <c r="BP23" s="658">
        <f t="shared" si="10"/>
        <v>0.70750000000000002</v>
      </c>
      <c r="BQ23" s="653">
        <f t="shared" si="11"/>
        <v>0.70750000000000002</v>
      </c>
      <c r="BR23" s="643">
        <f t="shared" si="12"/>
        <v>0.70750000000000002</v>
      </c>
      <c r="BS23" s="62">
        <v>0</v>
      </c>
      <c r="BT23" s="92">
        <v>0</v>
      </c>
      <c r="BU23" s="92">
        <v>0</v>
      </c>
      <c r="BV23" s="148" t="str">
        <f t="shared" si="18"/>
        <v xml:space="preserve"> -</v>
      </c>
      <c r="BW23" s="385" t="str">
        <f t="shared" si="19"/>
        <v xml:space="preserve"> -</v>
      </c>
      <c r="BX23" s="63">
        <v>0</v>
      </c>
      <c r="BY23" s="92">
        <v>0</v>
      </c>
      <c r="BZ23" s="92">
        <v>0</v>
      </c>
      <c r="CA23" s="148" t="str">
        <f t="shared" si="20"/>
        <v xml:space="preserve"> -</v>
      </c>
      <c r="CB23" s="385" t="str">
        <f t="shared" si="21"/>
        <v xml:space="preserve"> -</v>
      </c>
      <c r="CC23" s="62">
        <v>0</v>
      </c>
      <c r="CD23" s="92">
        <v>0</v>
      </c>
      <c r="CE23" s="92">
        <v>0</v>
      </c>
      <c r="CF23" s="148" t="str">
        <f t="shared" si="22"/>
        <v xml:space="preserve"> -</v>
      </c>
      <c r="CG23" s="385" t="str">
        <f t="shared" si="23"/>
        <v xml:space="preserve"> -</v>
      </c>
      <c r="CH23" s="63">
        <v>885227</v>
      </c>
      <c r="CI23" s="92">
        <v>0</v>
      </c>
      <c r="CJ23" s="92">
        <v>0</v>
      </c>
      <c r="CK23" s="148">
        <f t="shared" si="24"/>
        <v>0</v>
      </c>
      <c r="CL23" s="385" t="str">
        <f t="shared" si="25"/>
        <v xml:space="preserve"> -</v>
      </c>
      <c r="CM23" s="327">
        <f t="shared" si="26"/>
        <v>885227</v>
      </c>
      <c r="CN23" s="328">
        <f t="shared" si="27"/>
        <v>0</v>
      </c>
      <c r="CO23" s="328">
        <f t="shared" si="28"/>
        <v>0</v>
      </c>
      <c r="CP23" s="505">
        <f t="shared" si="29"/>
        <v>0</v>
      </c>
      <c r="CQ23" s="385" t="str">
        <f t="shared" si="30"/>
        <v xml:space="preserve"> -</v>
      </c>
      <c r="CR23" s="593" t="s">
        <v>1495</v>
      </c>
      <c r="CS23" s="213" t="s">
        <v>1204</v>
      </c>
      <c r="CT23" s="103" t="s">
        <v>1966</v>
      </c>
    </row>
    <row r="24" spans="2:98" ht="30" customHeight="1">
      <c r="B24" s="994"/>
      <c r="C24" s="990"/>
      <c r="D24" s="1015"/>
      <c r="E24" s="947"/>
      <c r="F24" s="956"/>
      <c r="G24" s="883"/>
      <c r="H24" s="858"/>
      <c r="I24" s="845"/>
      <c r="J24" s="858"/>
      <c r="K24" s="1040"/>
      <c r="L24" s="858"/>
      <c r="M24" s="883"/>
      <c r="N24" s="1072"/>
      <c r="O24" s="883"/>
      <c r="P24" s="883"/>
      <c r="Q24" s="1040"/>
      <c r="R24" s="883"/>
      <c r="S24" s="858"/>
      <c r="T24" s="1040"/>
      <c r="U24" s="914"/>
      <c r="V24" s="1038"/>
      <c r="W24" s="845"/>
      <c r="X24" s="858"/>
      <c r="Y24" s="845"/>
      <c r="Z24" s="858"/>
      <c r="AA24" s="845"/>
      <c r="AB24" s="1065"/>
      <c r="AC24" s="1067"/>
      <c r="AD24" s="1020"/>
      <c r="AE24" s="790"/>
      <c r="AF24" s="798"/>
      <c r="AG24" s="790"/>
      <c r="AH24" s="798"/>
      <c r="AI24" s="790"/>
      <c r="AJ24" s="798"/>
      <c r="AK24" s="790"/>
      <c r="AL24" s="798"/>
      <c r="AM24" s="790"/>
      <c r="AN24" s="798"/>
      <c r="AO24" s="952">
        <f>+RESUMEN!J83</f>
        <v>0.77085588725248033</v>
      </c>
      <c r="AP24" s="941" t="s">
        <v>499</v>
      </c>
      <c r="AQ24" s="26" t="s">
        <v>690</v>
      </c>
      <c r="AR24" s="138" t="s">
        <v>1217</v>
      </c>
      <c r="AS24" s="26" t="s">
        <v>1642</v>
      </c>
      <c r="AT24" s="39">
        <v>4919</v>
      </c>
      <c r="AU24" s="90">
        <v>581</v>
      </c>
      <c r="AV24" s="90">
        <v>146</v>
      </c>
      <c r="AW24" s="412">
        <f t="shared" si="13"/>
        <v>0.2512908777969019</v>
      </c>
      <c r="AX24" s="90">
        <v>145</v>
      </c>
      <c r="AY24" s="412">
        <f t="shared" si="14"/>
        <v>0.24956970740103271</v>
      </c>
      <c r="AZ24" s="90">
        <v>145</v>
      </c>
      <c r="BA24" s="414">
        <f t="shared" si="15"/>
        <v>0.24956970740103271</v>
      </c>
      <c r="BB24" s="46">
        <v>145</v>
      </c>
      <c r="BC24" s="421">
        <f t="shared" si="16"/>
        <v>0.24956970740103271</v>
      </c>
      <c r="BD24" s="52">
        <v>157</v>
      </c>
      <c r="BE24" s="90">
        <v>290</v>
      </c>
      <c r="BF24" s="90">
        <v>166</v>
      </c>
      <c r="BG24" s="69">
        <v>0</v>
      </c>
      <c r="BH24" s="329">
        <f t="shared" si="2"/>
        <v>1.0753424657534247</v>
      </c>
      <c r="BI24" s="452">
        <f t="shared" si="3"/>
        <v>1</v>
      </c>
      <c r="BJ24" s="330">
        <f t="shared" si="4"/>
        <v>2</v>
      </c>
      <c r="BK24" s="452">
        <f t="shared" si="5"/>
        <v>1</v>
      </c>
      <c r="BL24" s="330">
        <f t="shared" si="6"/>
        <v>1.1448275862068966</v>
      </c>
      <c r="BM24" s="452">
        <f t="shared" si="7"/>
        <v>1</v>
      </c>
      <c r="BN24" s="330">
        <f t="shared" si="8"/>
        <v>0</v>
      </c>
      <c r="BO24" s="452">
        <f t="shared" si="9"/>
        <v>0</v>
      </c>
      <c r="BP24" s="656">
        <f t="shared" ref="BP24" si="50">+SUM(BD24:BG24)/AU24</f>
        <v>1.0550774526678142</v>
      </c>
      <c r="BQ24" s="651">
        <f t="shared" si="11"/>
        <v>1</v>
      </c>
      <c r="BR24" s="641">
        <f t="shared" si="12"/>
        <v>1</v>
      </c>
      <c r="BS24" s="61">
        <v>0</v>
      </c>
      <c r="BT24" s="59">
        <v>0</v>
      </c>
      <c r="BU24" s="59">
        <v>0</v>
      </c>
      <c r="BV24" s="145" t="str">
        <f t="shared" si="18"/>
        <v xml:space="preserve"> -</v>
      </c>
      <c r="BW24" s="377" t="str">
        <f t="shared" si="19"/>
        <v xml:space="preserve"> -</v>
      </c>
      <c r="BX24" s="61">
        <v>0</v>
      </c>
      <c r="BY24" s="59">
        <v>0</v>
      </c>
      <c r="BZ24" s="59">
        <v>0</v>
      </c>
      <c r="CA24" s="145" t="str">
        <f t="shared" si="20"/>
        <v xml:space="preserve"> -</v>
      </c>
      <c r="CB24" s="377" t="str">
        <f t="shared" si="21"/>
        <v xml:space="preserve"> -</v>
      </c>
      <c r="CC24" s="58">
        <v>0</v>
      </c>
      <c r="CD24" s="59">
        <v>0</v>
      </c>
      <c r="CE24" s="59">
        <v>0</v>
      </c>
      <c r="CF24" s="145" t="str">
        <f t="shared" si="22"/>
        <v xml:space="preserve"> -</v>
      </c>
      <c r="CG24" s="377" t="str">
        <f t="shared" si="23"/>
        <v xml:space="preserve"> -</v>
      </c>
      <c r="CH24" s="61">
        <v>0</v>
      </c>
      <c r="CI24" s="59">
        <v>0</v>
      </c>
      <c r="CJ24" s="59">
        <v>0</v>
      </c>
      <c r="CK24" s="145" t="str">
        <f t="shared" si="24"/>
        <v xml:space="preserve"> -</v>
      </c>
      <c r="CL24" s="377" t="str">
        <f t="shared" si="25"/>
        <v xml:space="preserve"> -</v>
      </c>
      <c r="CM24" s="379">
        <f t="shared" si="26"/>
        <v>0</v>
      </c>
      <c r="CN24" s="380">
        <f t="shared" si="27"/>
        <v>0</v>
      </c>
      <c r="CO24" s="380">
        <f t="shared" si="28"/>
        <v>0</v>
      </c>
      <c r="CP24" s="506" t="str">
        <f t="shared" si="29"/>
        <v xml:space="preserve"> -</v>
      </c>
      <c r="CQ24" s="377" t="str">
        <f t="shared" si="30"/>
        <v xml:space="preserve"> -</v>
      </c>
      <c r="CR24" s="594" t="s">
        <v>1495</v>
      </c>
      <c r="CS24" s="214" t="s">
        <v>1204</v>
      </c>
      <c r="CT24" s="75" t="s">
        <v>1966</v>
      </c>
    </row>
    <row r="25" spans="2:98" ht="30" customHeight="1">
      <c r="B25" s="994"/>
      <c r="C25" s="990"/>
      <c r="D25" s="1015"/>
      <c r="E25" s="947"/>
      <c r="F25" s="956"/>
      <c r="G25" s="883"/>
      <c r="H25" s="858"/>
      <c r="I25" s="845"/>
      <c r="J25" s="858"/>
      <c r="K25" s="1040"/>
      <c r="L25" s="858"/>
      <c r="M25" s="883"/>
      <c r="N25" s="1203"/>
      <c r="O25" s="883"/>
      <c r="P25" s="883"/>
      <c r="Q25" s="1040"/>
      <c r="R25" s="883"/>
      <c r="S25" s="858"/>
      <c r="T25" s="1040"/>
      <c r="U25" s="914"/>
      <c r="V25" s="1038"/>
      <c r="W25" s="845"/>
      <c r="X25" s="858"/>
      <c r="Y25" s="845"/>
      <c r="Z25" s="858"/>
      <c r="AA25" s="845"/>
      <c r="AB25" s="1065"/>
      <c r="AC25" s="1067"/>
      <c r="AD25" s="1020"/>
      <c r="AE25" s="790"/>
      <c r="AF25" s="798"/>
      <c r="AG25" s="790"/>
      <c r="AH25" s="798"/>
      <c r="AI25" s="790"/>
      <c r="AJ25" s="798"/>
      <c r="AK25" s="790"/>
      <c r="AL25" s="798"/>
      <c r="AM25" s="790"/>
      <c r="AN25" s="798"/>
      <c r="AO25" s="950"/>
      <c r="AP25" s="939"/>
      <c r="AQ25" s="254" t="s">
        <v>448</v>
      </c>
      <c r="AR25" s="276">
        <v>2210146</v>
      </c>
      <c r="AS25" s="119" t="s">
        <v>1643</v>
      </c>
      <c r="AT25" s="43">
        <v>1</v>
      </c>
      <c r="AU25" s="85">
        <v>1</v>
      </c>
      <c r="AV25" s="85">
        <v>1</v>
      </c>
      <c r="AW25" s="413">
        <v>0.25</v>
      </c>
      <c r="AX25" s="85">
        <v>1</v>
      </c>
      <c r="AY25" s="413">
        <v>0.25</v>
      </c>
      <c r="AZ25" s="85">
        <v>1</v>
      </c>
      <c r="BA25" s="415">
        <v>0.25</v>
      </c>
      <c r="BB25" s="125">
        <v>1</v>
      </c>
      <c r="BC25" s="422">
        <v>0.25</v>
      </c>
      <c r="BD25" s="318">
        <v>1</v>
      </c>
      <c r="BE25" s="85">
        <v>1</v>
      </c>
      <c r="BF25" s="85">
        <v>1</v>
      </c>
      <c r="BG25" s="71">
        <v>0</v>
      </c>
      <c r="BH25" s="333">
        <f t="shared" si="2"/>
        <v>1</v>
      </c>
      <c r="BI25" s="453">
        <f t="shared" si="3"/>
        <v>1</v>
      </c>
      <c r="BJ25" s="334">
        <f t="shared" si="4"/>
        <v>1</v>
      </c>
      <c r="BK25" s="453">
        <f t="shared" si="5"/>
        <v>1</v>
      </c>
      <c r="BL25" s="334">
        <f t="shared" si="6"/>
        <v>1</v>
      </c>
      <c r="BM25" s="453">
        <f t="shared" si="7"/>
        <v>1</v>
      </c>
      <c r="BN25" s="334">
        <f t="shared" si="8"/>
        <v>0</v>
      </c>
      <c r="BO25" s="453">
        <f t="shared" si="9"/>
        <v>0</v>
      </c>
      <c r="BP25" s="657">
        <f t="shared" si="10"/>
        <v>0.75</v>
      </c>
      <c r="BQ25" s="652">
        <f t="shared" si="11"/>
        <v>0.75</v>
      </c>
      <c r="BR25" s="642">
        <f t="shared" si="12"/>
        <v>0.75</v>
      </c>
      <c r="BS25" s="55">
        <v>2819660</v>
      </c>
      <c r="BT25" s="60">
        <v>2752070</v>
      </c>
      <c r="BU25" s="60">
        <v>799994</v>
      </c>
      <c r="BV25" s="125">
        <f t="shared" si="18"/>
        <v>0.97602902477603681</v>
      </c>
      <c r="BW25" s="378">
        <f t="shared" si="19"/>
        <v>0.29068810023000868</v>
      </c>
      <c r="BX25" s="55">
        <v>1107223</v>
      </c>
      <c r="BY25" s="60">
        <v>1107223</v>
      </c>
      <c r="BZ25" s="60">
        <v>298623</v>
      </c>
      <c r="CA25" s="125">
        <f t="shared" si="20"/>
        <v>1</v>
      </c>
      <c r="CB25" s="378">
        <f t="shared" si="21"/>
        <v>0.26970447687593196</v>
      </c>
      <c r="CC25" s="54">
        <v>236920</v>
      </c>
      <c r="CD25" s="60">
        <v>236920</v>
      </c>
      <c r="CE25" s="60">
        <v>66262</v>
      </c>
      <c r="CF25" s="125">
        <f t="shared" si="22"/>
        <v>1</v>
      </c>
      <c r="CG25" s="378">
        <f t="shared" si="23"/>
        <v>0.27968090494681747</v>
      </c>
      <c r="CH25" s="55">
        <v>211673</v>
      </c>
      <c r="CI25" s="60">
        <v>0</v>
      </c>
      <c r="CJ25" s="60">
        <v>0</v>
      </c>
      <c r="CK25" s="125">
        <f t="shared" si="24"/>
        <v>0</v>
      </c>
      <c r="CL25" s="378" t="str">
        <f t="shared" si="25"/>
        <v xml:space="preserve"> -</v>
      </c>
      <c r="CM25" s="326">
        <f t="shared" si="26"/>
        <v>4375476</v>
      </c>
      <c r="CN25" s="322">
        <f t="shared" si="27"/>
        <v>4096213</v>
      </c>
      <c r="CO25" s="322">
        <f t="shared" si="28"/>
        <v>1164879</v>
      </c>
      <c r="CP25" s="504">
        <f t="shared" si="29"/>
        <v>0.93617540125920018</v>
      </c>
      <c r="CQ25" s="378">
        <f t="shared" si="30"/>
        <v>0.28437949882000763</v>
      </c>
      <c r="CR25" s="591" t="s">
        <v>1495</v>
      </c>
      <c r="CS25" s="212" t="s">
        <v>1204</v>
      </c>
      <c r="CT25" s="102" t="s">
        <v>1966</v>
      </c>
    </row>
    <row r="26" spans="2:98" ht="45.75" customHeight="1">
      <c r="B26" s="994"/>
      <c r="C26" s="990"/>
      <c r="D26" s="1015"/>
      <c r="E26" s="947"/>
      <c r="F26" s="956" t="s">
        <v>489</v>
      </c>
      <c r="G26" s="883">
        <v>0.56699999999999995</v>
      </c>
      <c r="H26" s="858">
        <v>0.61</v>
      </c>
      <c r="I26" s="1040">
        <f>+H26-G26</f>
        <v>4.3000000000000038E-2</v>
      </c>
      <c r="J26" s="858">
        <v>0.56999999999999995</v>
      </c>
      <c r="K26" s="1040">
        <f>+J26-G26</f>
        <v>3.0000000000000027E-3</v>
      </c>
      <c r="L26" s="858"/>
      <c r="M26" s="858">
        <v>0.59</v>
      </c>
      <c r="N26" s="865">
        <f t="shared" ref="N26" si="51">+M26-J26</f>
        <v>2.0000000000000018E-2</v>
      </c>
      <c r="O26" s="858"/>
      <c r="P26" s="858">
        <v>0.6</v>
      </c>
      <c r="Q26" s="845">
        <f t="shared" ref="Q26" si="52">+P26-M26</f>
        <v>1.0000000000000009E-2</v>
      </c>
      <c r="R26" s="858"/>
      <c r="S26" s="858">
        <v>0.61</v>
      </c>
      <c r="T26" s="845">
        <f t="shared" ref="T26" si="53">+S26-P26</f>
        <v>1.0000000000000009E-2</v>
      </c>
      <c r="U26" s="914"/>
      <c r="V26" s="1038">
        <v>0.58299999999999996</v>
      </c>
      <c r="W26" s="845">
        <f t="shared" ref="W26" si="54">+IF(V26=0,0,V26-G26)</f>
        <v>1.6000000000000014E-2</v>
      </c>
      <c r="X26" s="883">
        <v>0.57499999999999996</v>
      </c>
      <c r="Y26" s="845">
        <f t="shared" ref="Y26" si="55">+IF(X26=0,0,X26-V26)</f>
        <v>-8.0000000000000071E-3</v>
      </c>
      <c r="Z26" s="858"/>
      <c r="AA26" s="845">
        <f t="shared" ref="AA26" si="56">+IF(Z26=0,0,Z26-X26)</f>
        <v>0</v>
      </c>
      <c r="AB26" s="1065"/>
      <c r="AC26" s="1067">
        <f t="shared" ref="AC26" si="57">+IF(AB26=0,0,AB26-Z26)</f>
        <v>0</v>
      </c>
      <c r="AD26" s="1020">
        <f t="shared" ref="AD26" si="58">+IF(K26=0," -",W26/K26)</f>
        <v>5.333333333333333</v>
      </c>
      <c r="AE26" s="790">
        <f t="shared" ref="AE26" si="59">+IF(K26=0," -",IF(AD26&gt;100%,100%,AD26))</f>
        <v>1</v>
      </c>
      <c r="AF26" s="798">
        <f t="shared" ref="AF26" si="60">+IF(N26=0," -",Y26/N26)</f>
        <v>-0.4</v>
      </c>
      <c r="AG26" s="790">
        <f t="shared" ref="AG26" si="61">+IF(N26=0," -",IF(AF26&gt;100%,100%,AF26))</f>
        <v>-0.4</v>
      </c>
      <c r="AH26" s="798">
        <f t="shared" ref="AH26" si="62">+IF(Q26=0," -",AA26/Q26)</f>
        <v>0</v>
      </c>
      <c r="AI26" s="790">
        <f t="shared" ref="AI26" si="63">+IF(Q26=0," -",IF(AH26&gt;100%,100%,AH26))</f>
        <v>0</v>
      </c>
      <c r="AJ26" s="798">
        <f t="shared" ref="AJ26" si="64">+IF(T26=0," -",AC26/T26)</f>
        <v>0</v>
      </c>
      <c r="AK26" s="790">
        <f t="shared" ref="AK26" si="65">+IF(T26=0," -",IF(AJ26&gt;100%,100%,AJ26))</f>
        <v>0</v>
      </c>
      <c r="AL26" s="798">
        <f t="shared" ref="AL26" si="66">+SUM(AC26,AA26,Y26,W26)/I26</f>
        <v>0.18604651162790697</v>
      </c>
      <c r="AM26" s="790">
        <f t="shared" ref="AM26" si="67">+IF(AL26&gt;100%,100%,IF(AL26&lt;0%,0%,AL26))</f>
        <v>0.18604651162790697</v>
      </c>
      <c r="AN26" s="798"/>
      <c r="AO26" s="950"/>
      <c r="AP26" s="939"/>
      <c r="AQ26" s="119" t="s">
        <v>449</v>
      </c>
      <c r="AR26" s="366">
        <v>2210146</v>
      </c>
      <c r="AS26" s="119" t="s">
        <v>1644</v>
      </c>
      <c r="AT26" s="40">
        <v>7048</v>
      </c>
      <c r="AU26" s="60">
        <v>4570</v>
      </c>
      <c r="AV26" s="60">
        <v>1091</v>
      </c>
      <c r="AW26" s="413">
        <f t="shared" si="13"/>
        <v>0.2387308533916849</v>
      </c>
      <c r="AX26" s="60">
        <v>967</v>
      </c>
      <c r="AY26" s="413">
        <f t="shared" si="14"/>
        <v>0.21159737417943109</v>
      </c>
      <c r="AZ26" s="60">
        <v>1119</v>
      </c>
      <c r="BA26" s="415">
        <f t="shared" si="15"/>
        <v>0.24485776805251641</v>
      </c>
      <c r="BB26" s="47">
        <v>1393</v>
      </c>
      <c r="BC26" s="422">
        <f t="shared" si="16"/>
        <v>0.30481400437636763</v>
      </c>
      <c r="BD26" s="54">
        <v>969</v>
      </c>
      <c r="BE26" s="60">
        <v>651</v>
      </c>
      <c r="BF26" s="60">
        <v>1425</v>
      </c>
      <c r="BG26" s="49">
        <v>0</v>
      </c>
      <c r="BH26" s="333">
        <f t="shared" si="2"/>
        <v>0.88817598533455544</v>
      </c>
      <c r="BI26" s="453">
        <f t="shared" si="3"/>
        <v>0.88817598533455544</v>
      </c>
      <c r="BJ26" s="334">
        <f t="shared" si="4"/>
        <v>0.67321613236814892</v>
      </c>
      <c r="BK26" s="453">
        <f t="shared" si="5"/>
        <v>0.67321613236814892</v>
      </c>
      <c r="BL26" s="334">
        <f t="shared" si="6"/>
        <v>1.2734584450402144</v>
      </c>
      <c r="BM26" s="453">
        <f t="shared" si="7"/>
        <v>1</v>
      </c>
      <c r="BN26" s="334">
        <f t="shared" si="8"/>
        <v>0</v>
      </c>
      <c r="BO26" s="453">
        <f t="shared" si="9"/>
        <v>0</v>
      </c>
      <c r="BP26" s="657">
        <f t="shared" ref="BP26:BP27" si="68">+SUM(BD26:BG26)/AU26</f>
        <v>0.66630196936542674</v>
      </c>
      <c r="BQ26" s="652">
        <f t="shared" si="11"/>
        <v>0.66630196936542674</v>
      </c>
      <c r="BR26" s="642">
        <f t="shared" si="12"/>
        <v>0.66630196936542674</v>
      </c>
      <c r="BS26" s="55">
        <v>719278</v>
      </c>
      <c r="BT26" s="60">
        <v>719278</v>
      </c>
      <c r="BU26" s="60">
        <v>454129</v>
      </c>
      <c r="BV26" s="125">
        <f t="shared" si="18"/>
        <v>1</v>
      </c>
      <c r="BW26" s="378">
        <f t="shared" si="19"/>
        <v>0.63136784386565414</v>
      </c>
      <c r="BX26" s="55">
        <v>521590</v>
      </c>
      <c r="BY26" s="60">
        <v>520193</v>
      </c>
      <c r="BZ26" s="60">
        <v>140016</v>
      </c>
      <c r="CA26" s="125">
        <f t="shared" si="20"/>
        <v>0.99732165110527426</v>
      </c>
      <c r="CB26" s="378">
        <f t="shared" si="21"/>
        <v>0.26916163808432642</v>
      </c>
      <c r="CC26" s="54">
        <v>3215361</v>
      </c>
      <c r="CD26" s="60">
        <v>2788494</v>
      </c>
      <c r="CE26" s="60">
        <v>500000</v>
      </c>
      <c r="CF26" s="125">
        <f t="shared" si="22"/>
        <v>0.86724134552854248</v>
      </c>
      <c r="CG26" s="378">
        <f t="shared" si="23"/>
        <v>0.17930825743214795</v>
      </c>
      <c r="CH26" s="55">
        <v>1306869</v>
      </c>
      <c r="CI26" s="60">
        <v>0</v>
      </c>
      <c r="CJ26" s="60">
        <v>0</v>
      </c>
      <c r="CK26" s="125">
        <f t="shared" si="24"/>
        <v>0</v>
      </c>
      <c r="CL26" s="378" t="str">
        <f t="shared" si="25"/>
        <v xml:space="preserve"> -</v>
      </c>
      <c r="CM26" s="326">
        <f t="shared" si="26"/>
        <v>5763098</v>
      </c>
      <c r="CN26" s="322">
        <f t="shared" si="27"/>
        <v>4027965</v>
      </c>
      <c r="CO26" s="322">
        <f t="shared" si="28"/>
        <v>1094145</v>
      </c>
      <c r="CP26" s="504">
        <f t="shared" si="29"/>
        <v>0.69892356506864883</v>
      </c>
      <c r="CQ26" s="378">
        <f t="shared" si="30"/>
        <v>0.27163716665859805</v>
      </c>
      <c r="CR26" s="591" t="s">
        <v>1495</v>
      </c>
      <c r="CS26" s="212" t="s">
        <v>1204</v>
      </c>
      <c r="CT26" s="102" t="s">
        <v>1966</v>
      </c>
    </row>
    <row r="27" spans="2:98" ht="30" customHeight="1">
      <c r="B27" s="994"/>
      <c r="C27" s="990"/>
      <c r="D27" s="1015"/>
      <c r="E27" s="947"/>
      <c r="F27" s="956"/>
      <c r="G27" s="883"/>
      <c r="H27" s="858"/>
      <c r="I27" s="1040"/>
      <c r="J27" s="858"/>
      <c r="K27" s="1040"/>
      <c r="L27" s="858"/>
      <c r="M27" s="858"/>
      <c r="N27" s="900"/>
      <c r="O27" s="858"/>
      <c r="P27" s="858"/>
      <c r="Q27" s="845"/>
      <c r="R27" s="858"/>
      <c r="S27" s="858"/>
      <c r="T27" s="845"/>
      <c r="U27" s="914"/>
      <c r="V27" s="1038"/>
      <c r="W27" s="845"/>
      <c r="X27" s="883"/>
      <c r="Y27" s="845"/>
      <c r="Z27" s="858"/>
      <c r="AA27" s="845"/>
      <c r="AB27" s="1065"/>
      <c r="AC27" s="1067"/>
      <c r="AD27" s="1020"/>
      <c r="AE27" s="790"/>
      <c r="AF27" s="798"/>
      <c r="AG27" s="790"/>
      <c r="AH27" s="798"/>
      <c r="AI27" s="790"/>
      <c r="AJ27" s="798"/>
      <c r="AK27" s="790"/>
      <c r="AL27" s="798"/>
      <c r="AM27" s="790"/>
      <c r="AN27" s="798"/>
      <c r="AO27" s="950"/>
      <c r="AP27" s="939"/>
      <c r="AQ27" s="119" t="s">
        <v>450</v>
      </c>
      <c r="AR27" s="366" t="s">
        <v>1217</v>
      </c>
      <c r="AS27" s="119" t="s">
        <v>1645</v>
      </c>
      <c r="AT27" s="40">
        <v>800</v>
      </c>
      <c r="AU27" s="60">
        <v>800</v>
      </c>
      <c r="AV27" s="60">
        <v>800</v>
      </c>
      <c r="AW27" s="413">
        <f t="shared" si="13"/>
        <v>1</v>
      </c>
      <c r="AX27" s="60">
        <v>0</v>
      </c>
      <c r="AY27" s="413">
        <f t="shared" si="14"/>
        <v>0</v>
      </c>
      <c r="AZ27" s="60">
        <v>0</v>
      </c>
      <c r="BA27" s="415">
        <f t="shared" si="15"/>
        <v>0</v>
      </c>
      <c r="BB27" s="47">
        <v>0</v>
      </c>
      <c r="BC27" s="422">
        <f t="shared" si="16"/>
        <v>0</v>
      </c>
      <c r="BD27" s="54">
        <v>1015</v>
      </c>
      <c r="BE27" s="60">
        <v>0</v>
      </c>
      <c r="BF27" s="60">
        <v>0</v>
      </c>
      <c r="BG27" s="49">
        <v>0</v>
      </c>
      <c r="BH27" s="333">
        <f t="shared" si="2"/>
        <v>1.26875</v>
      </c>
      <c r="BI27" s="453">
        <f t="shared" si="3"/>
        <v>1</v>
      </c>
      <c r="BJ27" s="334" t="str">
        <f t="shared" si="4"/>
        <v xml:space="preserve"> -</v>
      </c>
      <c r="BK27" s="453" t="str">
        <f t="shared" si="5"/>
        <v xml:space="preserve"> -</v>
      </c>
      <c r="BL27" s="334" t="str">
        <f t="shared" si="6"/>
        <v xml:space="preserve"> -</v>
      </c>
      <c r="BM27" s="453" t="str">
        <f t="shared" si="7"/>
        <v xml:space="preserve"> -</v>
      </c>
      <c r="BN27" s="334" t="str">
        <f t="shared" si="8"/>
        <v xml:space="preserve"> -</v>
      </c>
      <c r="BO27" s="453" t="str">
        <f t="shared" si="9"/>
        <v xml:space="preserve"> -</v>
      </c>
      <c r="BP27" s="657">
        <f t="shared" si="68"/>
        <v>1.26875</v>
      </c>
      <c r="BQ27" s="652">
        <f t="shared" si="11"/>
        <v>1</v>
      </c>
      <c r="BR27" s="642">
        <f t="shared" si="12"/>
        <v>1</v>
      </c>
      <c r="BS27" s="55">
        <v>603200</v>
      </c>
      <c r="BT27" s="60">
        <v>603200</v>
      </c>
      <c r="BU27" s="60">
        <v>0</v>
      </c>
      <c r="BV27" s="125">
        <f t="shared" si="18"/>
        <v>1</v>
      </c>
      <c r="BW27" s="378" t="str">
        <f t="shared" si="19"/>
        <v xml:space="preserve"> -</v>
      </c>
      <c r="BX27" s="55">
        <v>0</v>
      </c>
      <c r="BY27" s="60">
        <v>0</v>
      </c>
      <c r="BZ27" s="60">
        <v>0</v>
      </c>
      <c r="CA27" s="125" t="str">
        <f t="shared" si="20"/>
        <v xml:space="preserve"> -</v>
      </c>
      <c r="CB27" s="378" t="str">
        <f t="shared" si="21"/>
        <v xml:space="preserve"> -</v>
      </c>
      <c r="CC27" s="54">
        <v>0</v>
      </c>
      <c r="CD27" s="60">
        <v>0</v>
      </c>
      <c r="CE27" s="60">
        <v>0</v>
      </c>
      <c r="CF27" s="125" t="str">
        <f t="shared" si="22"/>
        <v xml:space="preserve"> -</v>
      </c>
      <c r="CG27" s="378" t="str">
        <f t="shared" si="23"/>
        <v xml:space="preserve"> -</v>
      </c>
      <c r="CH27" s="55">
        <v>0</v>
      </c>
      <c r="CI27" s="60">
        <v>0</v>
      </c>
      <c r="CJ27" s="60">
        <v>0</v>
      </c>
      <c r="CK27" s="125" t="str">
        <f t="shared" si="24"/>
        <v xml:space="preserve"> -</v>
      </c>
      <c r="CL27" s="378" t="str">
        <f t="shared" si="25"/>
        <v xml:space="preserve"> -</v>
      </c>
      <c r="CM27" s="326">
        <f t="shared" si="26"/>
        <v>603200</v>
      </c>
      <c r="CN27" s="322">
        <f t="shared" si="27"/>
        <v>603200</v>
      </c>
      <c r="CO27" s="322">
        <f t="shared" si="28"/>
        <v>0</v>
      </c>
      <c r="CP27" s="504">
        <f t="shared" si="29"/>
        <v>1</v>
      </c>
      <c r="CQ27" s="378" t="str">
        <f t="shared" si="30"/>
        <v xml:space="preserve"> -</v>
      </c>
      <c r="CR27" s="591" t="s">
        <v>1495</v>
      </c>
      <c r="CS27" s="212" t="s">
        <v>1204</v>
      </c>
      <c r="CT27" s="102" t="s">
        <v>1966</v>
      </c>
    </row>
    <row r="28" spans="2:98" ht="30" customHeight="1">
      <c r="B28" s="994"/>
      <c r="C28" s="990"/>
      <c r="D28" s="1015"/>
      <c r="E28" s="947"/>
      <c r="F28" s="956"/>
      <c r="G28" s="883"/>
      <c r="H28" s="858"/>
      <c r="I28" s="1040"/>
      <c r="J28" s="858"/>
      <c r="K28" s="1040"/>
      <c r="L28" s="858"/>
      <c r="M28" s="858"/>
      <c r="N28" s="900"/>
      <c r="O28" s="858"/>
      <c r="P28" s="858"/>
      <c r="Q28" s="845"/>
      <c r="R28" s="858"/>
      <c r="S28" s="858"/>
      <c r="T28" s="845"/>
      <c r="U28" s="914"/>
      <c r="V28" s="1038"/>
      <c r="W28" s="845"/>
      <c r="X28" s="883"/>
      <c r="Y28" s="845"/>
      <c r="Z28" s="858"/>
      <c r="AA28" s="845"/>
      <c r="AB28" s="1065"/>
      <c r="AC28" s="1067"/>
      <c r="AD28" s="1020"/>
      <c r="AE28" s="790"/>
      <c r="AF28" s="798"/>
      <c r="AG28" s="790"/>
      <c r="AH28" s="798"/>
      <c r="AI28" s="790"/>
      <c r="AJ28" s="798"/>
      <c r="AK28" s="790"/>
      <c r="AL28" s="798"/>
      <c r="AM28" s="790"/>
      <c r="AN28" s="798"/>
      <c r="AO28" s="950"/>
      <c r="AP28" s="939"/>
      <c r="AQ28" s="254" t="s">
        <v>451</v>
      </c>
      <c r="AR28" s="276">
        <v>2210940</v>
      </c>
      <c r="AS28" s="119" t="s">
        <v>1646</v>
      </c>
      <c r="AT28" s="43">
        <v>1</v>
      </c>
      <c r="AU28" s="85">
        <v>1</v>
      </c>
      <c r="AV28" s="85">
        <v>1</v>
      </c>
      <c r="AW28" s="413">
        <v>0.25</v>
      </c>
      <c r="AX28" s="85">
        <v>1</v>
      </c>
      <c r="AY28" s="413">
        <v>0.25</v>
      </c>
      <c r="AZ28" s="85">
        <v>1</v>
      </c>
      <c r="BA28" s="415">
        <v>0.25</v>
      </c>
      <c r="BB28" s="125">
        <v>1</v>
      </c>
      <c r="BC28" s="422">
        <v>0.25</v>
      </c>
      <c r="BD28" s="318">
        <v>1</v>
      </c>
      <c r="BE28" s="85">
        <v>1</v>
      </c>
      <c r="BF28" s="85">
        <v>1</v>
      </c>
      <c r="BG28" s="71">
        <v>0</v>
      </c>
      <c r="BH28" s="333">
        <f t="shared" si="2"/>
        <v>1</v>
      </c>
      <c r="BI28" s="453">
        <f t="shared" si="3"/>
        <v>1</v>
      </c>
      <c r="BJ28" s="334">
        <f t="shared" si="4"/>
        <v>1</v>
      </c>
      <c r="BK28" s="453">
        <f t="shared" si="5"/>
        <v>1</v>
      </c>
      <c r="BL28" s="334">
        <f t="shared" si="6"/>
        <v>1</v>
      </c>
      <c r="BM28" s="453">
        <f t="shared" si="7"/>
        <v>1</v>
      </c>
      <c r="BN28" s="334">
        <f t="shared" si="8"/>
        <v>0</v>
      </c>
      <c r="BO28" s="453">
        <f t="shared" si="9"/>
        <v>0</v>
      </c>
      <c r="BP28" s="657">
        <f t="shared" si="10"/>
        <v>0.75</v>
      </c>
      <c r="BQ28" s="652">
        <f t="shared" si="11"/>
        <v>0.75</v>
      </c>
      <c r="BR28" s="642">
        <f t="shared" si="12"/>
        <v>0.75</v>
      </c>
      <c r="BS28" s="55">
        <v>1216951</v>
      </c>
      <c r="BT28" s="60">
        <v>1216951</v>
      </c>
      <c r="BU28" s="60">
        <v>0</v>
      </c>
      <c r="BV28" s="125">
        <f t="shared" si="18"/>
        <v>1</v>
      </c>
      <c r="BW28" s="378" t="str">
        <f t="shared" si="19"/>
        <v xml:space="preserve"> -</v>
      </c>
      <c r="BX28" s="55">
        <v>3365838</v>
      </c>
      <c r="BY28" s="60">
        <v>3180532</v>
      </c>
      <c r="BZ28" s="60">
        <v>0</v>
      </c>
      <c r="CA28" s="125">
        <f t="shared" si="20"/>
        <v>0.94494506271543666</v>
      </c>
      <c r="CB28" s="378" t="str">
        <f t="shared" si="21"/>
        <v xml:space="preserve"> -</v>
      </c>
      <c r="CC28" s="54">
        <v>3468805</v>
      </c>
      <c r="CD28" s="60">
        <v>3463101</v>
      </c>
      <c r="CE28" s="60">
        <v>0</v>
      </c>
      <c r="CF28" s="125">
        <f t="shared" si="22"/>
        <v>0.99835562967650238</v>
      </c>
      <c r="CG28" s="378" t="str">
        <f t="shared" si="23"/>
        <v xml:space="preserve"> -</v>
      </c>
      <c r="CH28" s="55">
        <v>1540574</v>
      </c>
      <c r="CI28" s="60">
        <v>0</v>
      </c>
      <c r="CJ28" s="60">
        <v>0</v>
      </c>
      <c r="CK28" s="125">
        <f t="shared" si="24"/>
        <v>0</v>
      </c>
      <c r="CL28" s="378" t="str">
        <f t="shared" si="25"/>
        <v xml:space="preserve"> -</v>
      </c>
      <c r="CM28" s="326">
        <f t="shared" si="26"/>
        <v>9592168</v>
      </c>
      <c r="CN28" s="322">
        <f t="shared" si="27"/>
        <v>7860584</v>
      </c>
      <c r="CO28" s="322">
        <f t="shared" si="28"/>
        <v>0</v>
      </c>
      <c r="CP28" s="504">
        <f t="shared" si="29"/>
        <v>0.8194793919372555</v>
      </c>
      <c r="CQ28" s="378" t="str">
        <f t="shared" si="30"/>
        <v xml:space="preserve"> -</v>
      </c>
      <c r="CR28" s="591" t="s">
        <v>1495</v>
      </c>
      <c r="CS28" s="212" t="s">
        <v>1204</v>
      </c>
      <c r="CT28" s="102" t="s">
        <v>1966</v>
      </c>
    </row>
    <row r="29" spans="2:98" ht="30" customHeight="1">
      <c r="B29" s="994"/>
      <c r="C29" s="990"/>
      <c r="D29" s="1015"/>
      <c r="E29" s="947"/>
      <c r="F29" s="956"/>
      <c r="G29" s="883"/>
      <c r="H29" s="858"/>
      <c r="I29" s="1040"/>
      <c r="J29" s="858"/>
      <c r="K29" s="1040"/>
      <c r="L29" s="858"/>
      <c r="M29" s="858"/>
      <c r="N29" s="900"/>
      <c r="O29" s="858"/>
      <c r="P29" s="858"/>
      <c r="Q29" s="845"/>
      <c r="R29" s="858"/>
      <c r="S29" s="858"/>
      <c r="T29" s="845"/>
      <c r="U29" s="914"/>
      <c r="V29" s="1038"/>
      <c r="W29" s="845"/>
      <c r="X29" s="883"/>
      <c r="Y29" s="845"/>
      <c r="Z29" s="858"/>
      <c r="AA29" s="845"/>
      <c r="AB29" s="1065"/>
      <c r="AC29" s="1067"/>
      <c r="AD29" s="1020"/>
      <c r="AE29" s="790"/>
      <c r="AF29" s="798"/>
      <c r="AG29" s="790"/>
      <c r="AH29" s="798"/>
      <c r="AI29" s="790"/>
      <c r="AJ29" s="798"/>
      <c r="AK29" s="790"/>
      <c r="AL29" s="798"/>
      <c r="AM29" s="790"/>
      <c r="AN29" s="798"/>
      <c r="AO29" s="950"/>
      <c r="AP29" s="939"/>
      <c r="AQ29" s="119" t="s">
        <v>452</v>
      </c>
      <c r="AR29" s="366">
        <v>2210913</v>
      </c>
      <c r="AS29" s="119" t="s">
        <v>1647</v>
      </c>
      <c r="AT29" s="40">
        <v>17001</v>
      </c>
      <c r="AU29" s="60">
        <v>12800</v>
      </c>
      <c r="AV29" s="60">
        <v>2548</v>
      </c>
      <c r="AW29" s="413">
        <f t="shared" si="13"/>
        <v>0.1990625</v>
      </c>
      <c r="AX29" s="60">
        <v>3417</v>
      </c>
      <c r="AY29" s="413">
        <f t="shared" si="14"/>
        <v>0.26695312500000001</v>
      </c>
      <c r="AZ29" s="60">
        <v>3418</v>
      </c>
      <c r="BA29" s="415">
        <f t="shared" si="15"/>
        <v>0.26703125</v>
      </c>
      <c r="BB29" s="47">
        <v>3417</v>
      </c>
      <c r="BC29" s="422">
        <f t="shared" si="16"/>
        <v>0.26695312500000001</v>
      </c>
      <c r="BD29" s="54">
        <v>2405</v>
      </c>
      <c r="BE29" s="60">
        <v>2584</v>
      </c>
      <c r="BF29" s="60">
        <v>2922</v>
      </c>
      <c r="BG29" s="49">
        <v>0</v>
      </c>
      <c r="BH29" s="333">
        <f t="shared" si="2"/>
        <v>0.94387755102040816</v>
      </c>
      <c r="BI29" s="453">
        <f t="shared" si="3"/>
        <v>0.94387755102040816</v>
      </c>
      <c r="BJ29" s="334">
        <f t="shared" si="4"/>
        <v>0.75621890547263682</v>
      </c>
      <c r="BK29" s="453">
        <f t="shared" si="5"/>
        <v>0.75621890547263682</v>
      </c>
      <c r="BL29" s="334">
        <f t="shared" si="6"/>
        <v>0.85488589818607374</v>
      </c>
      <c r="BM29" s="453">
        <f t="shared" si="7"/>
        <v>0.85488589818607374</v>
      </c>
      <c r="BN29" s="334">
        <f t="shared" si="8"/>
        <v>0</v>
      </c>
      <c r="BO29" s="453">
        <f t="shared" si="9"/>
        <v>0</v>
      </c>
      <c r="BP29" s="657">
        <f t="shared" ref="BP29:BP30" si="69">+SUM(BD29:BG29)/AU29</f>
        <v>0.618046875</v>
      </c>
      <c r="BQ29" s="652">
        <f t="shared" si="11"/>
        <v>0.618046875</v>
      </c>
      <c r="BR29" s="642">
        <f t="shared" si="12"/>
        <v>0.618046875</v>
      </c>
      <c r="BS29" s="55">
        <v>165600</v>
      </c>
      <c r="BT29" s="60">
        <v>0</v>
      </c>
      <c r="BU29" s="60">
        <v>0</v>
      </c>
      <c r="BV29" s="125">
        <f t="shared" si="18"/>
        <v>0</v>
      </c>
      <c r="BW29" s="378" t="str">
        <f t="shared" si="19"/>
        <v xml:space="preserve"> -</v>
      </c>
      <c r="BX29" s="55">
        <v>139520</v>
      </c>
      <c r="BY29" s="60">
        <v>139520</v>
      </c>
      <c r="BZ29" s="60">
        <v>59800</v>
      </c>
      <c r="CA29" s="125">
        <f t="shared" si="20"/>
        <v>1</v>
      </c>
      <c r="CB29" s="378">
        <f t="shared" si="21"/>
        <v>0.42861238532110091</v>
      </c>
      <c r="CC29" s="54">
        <v>155618</v>
      </c>
      <c r="CD29" s="60">
        <v>147982</v>
      </c>
      <c r="CE29" s="60">
        <v>64000</v>
      </c>
      <c r="CF29" s="125">
        <f t="shared" si="22"/>
        <v>0.95093112621933196</v>
      </c>
      <c r="CG29" s="378">
        <f t="shared" si="23"/>
        <v>0.43248503196334687</v>
      </c>
      <c r="CH29" s="55">
        <v>277900</v>
      </c>
      <c r="CI29" s="60">
        <v>0</v>
      </c>
      <c r="CJ29" s="60">
        <v>0</v>
      </c>
      <c r="CK29" s="125">
        <f t="shared" si="24"/>
        <v>0</v>
      </c>
      <c r="CL29" s="378" t="str">
        <f t="shared" si="25"/>
        <v xml:space="preserve"> -</v>
      </c>
      <c r="CM29" s="326">
        <f t="shared" si="26"/>
        <v>738638</v>
      </c>
      <c r="CN29" s="322">
        <f t="shared" si="27"/>
        <v>287502</v>
      </c>
      <c r="CO29" s="322">
        <f t="shared" si="28"/>
        <v>123800</v>
      </c>
      <c r="CP29" s="504">
        <f t="shared" si="29"/>
        <v>0.38923261462313069</v>
      </c>
      <c r="CQ29" s="378">
        <f t="shared" si="30"/>
        <v>0.43060570013425992</v>
      </c>
      <c r="CR29" s="591" t="s">
        <v>1495</v>
      </c>
      <c r="CS29" s="212" t="s">
        <v>1204</v>
      </c>
      <c r="CT29" s="102" t="s">
        <v>1966</v>
      </c>
    </row>
    <row r="30" spans="2:98" ht="45.75" customHeight="1">
      <c r="B30" s="994"/>
      <c r="C30" s="990"/>
      <c r="D30" s="1015"/>
      <c r="E30" s="947"/>
      <c r="F30" s="956"/>
      <c r="G30" s="883"/>
      <c r="H30" s="858"/>
      <c r="I30" s="1040"/>
      <c r="J30" s="858"/>
      <c r="K30" s="1040"/>
      <c r="L30" s="858"/>
      <c r="M30" s="858"/>
      <c r="N30" s="844"/>
      <c r="O30" s="858"/>
      <c r="P30" s="858"/>
      <c r="Q30" s="845"/>
      <c r="R30" s="858"/>
      <c r="S30" s="858"/>
      <c r="T30" s="845"/>
      <c r="U30" s="914"/>
      <c r="V30" s="1038"/>
      <c r="W30" s="845"/>
      <c r="X30" s="883"/>
      <c r="Y30" s="845"/>
      <c r="Z30" s="858"/>
      <c r="AA30" s="845"/>
      <c r="AB30" s="1065"/>
      <c r="AC30" s="1067"/>
      <c r="AD30" s="1020"/>
      <c r="AE30" s="790"/>
      <c r="AF30" s="798"/>
      <c r="AG30" s="790"/>
      <c r="AH30" s="798"/>
      <c r="AI30" s="790"/>
      <c r="AJ30" s="798"/>
      <c r="AK30" s="790"/>
      <c r="AL30" s="798"/>
      <c r="AM30" s="790"/>
      <c r="AN30" s="798"/>
      <c r="AO30" s="950"/>
      <c r="AP30" s="939"/>
      <c r="AQ30" s="119" t="s">
        <v>453</v>
      </c>
      <c r="AR30" s="366">
        <v>2210005</v>
      </c>
      <c r="AS30" s="119" t="s">
        <v>1648</v>
      </c>
      <c r="AT30" s="40">
        <v>0</v>
      </c>
      <c r="AU30" s="60">
        <v>47</v>
      </c>
      <c r="AV30" s="60">
        <v>0</v>
      </c>
      <c r="AW30" s="413">
        <f t="shared" si="13"/>
        <v>0</v>
      </c>
      <c r="AX30" s="60">
        <v>16</v>
      </c>
      <c r="AY30" s="413">
        <f t="shared" si="14"/>
        <v>0.34042553191489361</v>
      </c>
      <c r="AZ30" s="60">
        <v>16</v>
      </c>
      <c r="BA30" s="415">
        <f t="shared" si="15"/>
        <v>0.34042553191489361</v>
      </c>
      <c r="BB30" s="47">
        <v>15</v>
      </c>
      <c r="BC30" s="422">
        <f t="shared" si="16"/>
        <v>0.31914893617021278</v>
      </c>
      <c r="BD30" s="54">
        <v>0</v>
      </c>
      <c r="BE30" s="60">
        <v>16</v>
      </c>
      <c r="BF30" s="60">
        <v>16</v>
      </c>
      <c r="BG30" s="49">
        <v>0</v>
      </c>
      <c r="BH30" s="333" t="str">
        <f t="shared" si="2"/>
        <v xml:space="preserve"> -</v>
      </c>
      <c r="BI30" s="453" t="str">
        <f t="shared" si="3"/>
        <v xml:space="preserve"> -</v>
      </c>
      <c r="BJ30" s="334">
        <f t="shared" si="4"/>
        <v>1</v>
      </c>
      <c r="BK30" s="453">
        <f t="shared" si="5"/>
        <v>1</v>
      </c>
      <c r="BL30" s="334">
        <f t="shared" si="6"/>
        <v>1</v>
      </c>
      <c r="BM30" s="453">
        <f t="shared" si="7"/>
        <v>1</v>
      </c>
      <c r="BN30" s="334">
        <f t="shared" si="8"/>
        <v>0</v>
      </c>
      <c r="BO30" s="453">
        <f t="shared" si="9"/>
        <v>0</v>
      </c>
      <c r="BP30" s="657">
        <f t="shared" si="69"/>
        <v>0.68085106382978722</v>
      </c>
      <c r="BQ30" s="652">
        <f t="shared" si="11"/>
        <v>0.68085106382978722</v>
      </c>
      <c r="BR30" s="642">
        <f t="shared" si="12"/>
        <v>0.68085106382978722</v>
      </c>
      <c r="BS30" s="55">
        <v>90000</v>
      </c>
      <c r="BT30" s="60">
        <v>0</v>
      </c>
      <c r="BU30" s="60">
        <v>0</v>
      </c>
      <c r="BV30" s="125">
        <f t="shared" si="18"/>
        <v>0</v>
      </c>
      <c r="BW30" s="378" t="str">
        <f t="shared" si="19"/>
        <v xml:space="preserve"> -</v>
      </c>
      <c r="BX30" s="55">
        <v>62378</v>
      </c>
      <c r="BY30" s="60">
        <v>62378</v>
      </c>
      <c r="BZ30" s="60">
        <v>0</v>
      </c>
      <c r="CA30" s="125">
        <f t="shared" si="20"/>
        <v>1</v>
      </c>
      <c r="CB30" s="378" t="str">
        <f t="shared" si="21"/>
        <v xml:space="preserve"> -</v>
      </c>
      <c r="CC30" s="54">
        <v>45214</v>
      </c>
      <c r="CD30" s="60">
        <v>45214</v>
      </c>
      <c r="CE30" s="60">
        <v>0</v>
      </c>
      <c r="CF30" s="125">
        <f t="shared" si="22"/>
        <v>1</v>
      </c>
      <c r="CG30" s="378" t="str">
        <f t="shared" si="23"/>
        <v xml:space="preserve"> -</v>
      </c>
      <c r="CH30" s="55">
        <v>113821</v>
      </c>
      <c r="CI30" s="60">
        <v>0</v>
      </c>
      <c r="CJ30" s="60">
        <v>0</v>
      </c>
      <c r="CK30" s="125">
        <f t="shared" si="24"/>
        <v>0</v>
      </c>
      <c r="CL30" s="378" t="str">
        <f t="shared" si="25"/>
        <v xml:space="preserve"> -</v>
      </c>
      <c r="CM30" s="326">
        <f t="shared" si="26"/>
        <v>311413</v>
      </c>
      <c r="CN30" s="322">
        <f t="shared" si="27"/>
        <v>107592</v>
      </c>
      <c r="CO30" s="322">
        <f t="shared" si="28"/>
        <v>0</v>
      </c>
      <c r="CP30" s="504">
        <f t="shared" si="29"/>
        <v>0.34549617389126336</v>
      </c>
      <c r="CQ30" s="378" t="str">
        <f t="shared" si="30"/>
        <v xml:space="preserve"> -</v>
      </c>
      <c r="CR30" s="591" t="s">
        <v>1495</v>
      </c>
      <c r="CS30" s="212" t="s">
        <v>1204</v>
      </c>
      <c r="CT30" s="102" t="s">
        <v>1966</v>
      </c>
    </row>
    <row r="31" spans="2:98" ht="45.75" customHeight="1">
      <c r="B31" s="994"/>
      <c r="C31" s="990"/>
      <c r="D31" s="1015"/>
      <c r="E31" s="947"/>
      <c r="F31" s="956" t="s">
        <v>490</v>
      </c>
      <c r="G31" s="883">
        <v>2.4E-2</v>
      </c>
      <c r="H31" s="858">
        <v>0.02</v>
      </c>
      <c r="I31" s="1040">
        <f>+H31-G31</f>
        <v>-4.0000000000000001E-3</v>
      </c>
      <c r="J31" s="883">
        <v>2.3E-2</v>
      </c>
      <c r="K31" s="1040">
        <f>+J31-G31</f>
        <v>-1.0000000000000009E-3</v>
      </c>
      <c r="L31" s="883"/>
      <c r="M31" s="883">
        <v>2.1999999999999999E-2</v>
      </c>
      <c r="N31" s="1071">
        <f t="shared" ref="N31:N36" si="70">+M31-J31</f>
        <v>-1.0000000000000009E-3</v>
      </c>
      <c r="O31" s="883"/>
      <c r="P31" s="883">
        <v>2.1000000000000001E-2</v>
      </c>
      <c r="Q31" s="1040">
        <f t="shared" ref="Q31" si="71">+P31-M31</f>
        <v>-9.9999999999999742E-4</v>
      </c>
      <c r="R31" s="883"/>
      <c r="S31" s="858">
        <v>0.02</v>
      </c>
      <c r="T31" s="1040">
        <f t="shared" ref="T31" si="72">+S31-P31</f>
        <v>-1.0000000000000009E-3</v>
      </c>
      <c r="U31" s="914"/>
      <c r="V31" s="1038">
        <v>5.1999999999999998E-2</v>
      </c>
      <c r="W31" s="845">
        <f t="shared" ref="W31" si="73">+IF(V31=0,0,V31-G31)</f>
        <v>2.7999999999999997E-2</v>
      </c>
      <c r="X31" s="883">
        <v>1.7999999999999999E-2</v>
      </c>
      <c r="Y31" s="845">
        <f t="shared" ref="Y31" si="74">+IF(X31=0,0,X31-V31)</f>
        <v>-3.4000000000000002E-2</v>
      </c>
      <c r="Z31" s="858"/>
      <c r="AA31" s="845">
        <f t="shared" ref="AA31" si="75">+IF(Z31=0,0,Z31-X31)</f>
        <v>0</v>
      </c>
      <c r="AB31" s="1065"/>
      <c r="AC31" s="1067">
        <f t="shared" ref="AC31" si="76">+IF(AB31=0,0,AB31-Z31)</f>
        <v>0</v>
      </c>
      <c r="AD31" s="1020">
        <f t="shared" ref="AD31" si="77">+IF(K31=0," -",W31/K31)</f>
        <v>-27.999999999999972</v>
      </c>
      <c r="AE31" s="790">
        <f t="shared" ref="AE31" si="78">+IF(K31=0," -",IF(AD31&gt;100%,100%,AD31))</f>
        <v>-27.999999999999972</v>
      </c>
      <c r="AF31" s="798">
        <f t="shared" ref="AF31" si="79">+IF(N31=0," -",Y31/N31)</f>
        <v>33.999999999999972</v>
      </c>
      <c r="AG31" s="790">
        <f t="shared" ref="AG31" si="80">+IF(N31=0," -",IF(AF31&gt;100%,100%,AF31))</f>
        <v>1</v>
      </c>
      <c r="AH31" s="798">
        <f t="shared" ref="AH31" si="81">+IF(Q31=0," -",AA31/Q31)</f>
        <v>0</v>
      </c>
      <c r="AI31" s="790">
        <f t="shared" ref="AI31" si="82">+IF(Q31=0," -",IF(AH31&gt;100%,100%,AH31))</f>
        <v>0</v>
      </c>
      <c r="AJ31" s="798">
        <f t="shared" ref="AJ31" si="83">+IF(T31=0," -",AC31/T31)</f>
        <v>0</v>
      </c>
      <c r="AK31" s="790">
        <f t="shared" ref="AK31" si="84">+IF(T31=0," -",IF(AJ31&gt;100%,100%,AJ31))</f>
        <v>0</v>
      </c>
      <c r="AL31" s="798">
        <f t="shared" ref="AL31" si="85">+SUM(AC31,AA31,Y31,W31)/I31</f>
        <v>1.5000000000000013</v>
      </c>
      <c r="AM31" s="790">
        <f t="shared" ref="AM31" si="86">+IF(AL31&gt;100%,100%,IF(AL31&lt;0%,0%,AL31))</f>
        <v>1</v>
      </c>
      <c r="AN31" s="798"/>
      <c r="AO31" s="950"/>
      <c r="AP31" s="939"/>
      <c r="AQ31" s="254" t="s">
        <v>454</v>
      </c>
      <c r="AR31" s="276">
        <v>2210005</v>
      </c>
      <c r="AS31" s="119" t="s">
        <v>1649</v>
      </c>
      <c r="AT31" s="43">
        <v>0.8</v>
      </c>
      <c r="AU31" s="85">
        <v>1</v>
      </c>
      <c r="AV31" s="85">
        <v>0.8</v>
      </c>
      <c r="AW31" s="413">
        <v>0.25</v>
      </c>
      <c r="AX31" s="85">
        <v>1</v>
      </c>
      <c r="AY31" s="413">
        <v>0.25</v>
      </c>
      <c r="AZ31" s="85">
        <v>1</v>
      </c>
      <c r="BA31" s="415">
        <v>0.25</v>
      </c>
      <c r="BB31" s="125">
        <v>1</v>
      </c>
      <c r="BC31" s="422">
        <v>0.25</v>
      </c>
      <c r="BD31" s="318">
        <v>0.35</v>
      </c>
      <c r="BE31" s="85">
        <v>0.83</v>
      </c>
      <c r="BF31" s="85">
        <v>0.87</v>
      </c>
      <c r="BG31" s="71">
        <v>0</v>
      </c>
      <c r="BH31" s="333">
        <f t="shared" si="2"/>
        <v>0.43749999999999994</v>
      </c>
      <c r="BI31" s="453">
        <f t="shared" si="3"/>
        <v>0.43749999999999994</v>
      </c>
      <c r="BJ31" s="334">
        <f t="shared" si="4"/>
        <v>0.83</v>
      </c>
      <c r="BK31" s="453">
        <f t="shared" si="5"/>
        <v>0.83</v>
      </c>
      <c r="BL31" s="334">
        <f t="shared" si="6"/>
        <v>0.87</v>
      </c>
      <c r="BM31" s="453">
        <f t="shared" si="7"/>
        <v>0.87</v>
      </c>
      <c r="BN31" s="334">
        <f t="shared" si="8"/>
        <v>0</v>
      </c>
      <c r="BO31" s="453">
        <f t="shared" si="9"/>
        <v>0</v>
      </c>
      <c r="BP31" s="657">
        <f t="shared" si="10"/>
        <v>0.51249999999999996</v>
      </c>
      <c r="BQ31" s="652">
        <f t="shared" si="11"/>
        <v>0.51249999999999996</v>
      </c>
      <c r="BR31" s="642">
        <f t="shared" si="12"/>
        <v>0.51249999999999996</v>
      </c>
      <c r="BS31" s="55">
        <v>226156</v>
      </c>
      <c r="BT31" s="60">
        <v>45000</v>
      </c>
      <c r="BU31" s="60">
        <v>0</v>
      </c>
      <c r="BV31" s="125">
        <f t="shared" si="18"/>
        <v>0.19897769681105079</v>
      </c>
      <c r="BW31" s="378" t="str">
        <f t="shared" si="19"/>
        <v xml:space="preserve"> -</v>
      </c>
      <c r="BX31" s="55">
        <v>588564</v>
      </c>
      <c r="BY31" s="60">
        <v>588564</v>
      </c>
      <c r="BZ31" s="60">
        <v>0</v>
      </c>
      <c r="CA31" s="125">
        <f t="shared" si="20"/>
        <v>1</v>
      </c>
      <c r="CB31" s="378" t="str">
        <f t="shared" si="21"/>
        <v xml:space="preserve"> -</v>
      </c>
      <c r="CC31" s="54">
        <v>1219245</v>
      </c>
      <c r="CD31" s="60">
        <v>731352</v>
      </c>
      <c r="CE31" s="60">
        <v>0</v>
      </c>
      <c r="CF31" s="125">
        <f t="shared" si="22"/>
        <v>0.59984006495823239</v>
      </c>
      <c r="CG31" s="378" t="str">
        <f t="shared" si="23"/>
        <v xml:space="preserve"> -</v>
      </c>
      <c r="CH31" s="55">
        <v>599854</v>
      </c>
      <c r="CI31" s="60">
        <v>0</v>
      </c>
      <c r="CJ31" s="60">
        <v>0</v>
      </c>
      <c r="CK31" s="125">
        <f t="shared" si="24"/>
        <v>0</v>
      </c>
      <c r="CL31" s="378" t="str">
        <f t="shared" si="25"/>
        <v xml:space="preserve"> -</v>
      </c>
      <c r="CM31" s="326">
        <f t="shared" si="26"/>
        <v>2633819</v>
      </c>
      <c r="CN31" s="322">
        <f t="shared" si="27"/>
        <v>1364916</v>
      </c>
      <c r="CO31" s="322">
        <f t="shared" si="28"/>
        <v>0</v>
      </c>
      <c r="CP31" s="504">
        <f t="shared" si="29"/>
        <v>0.51822695485149128</v>
      </c>
      <c r="CQ31" s="378" t="str">
        <f t="shared" si="30"/>
        <v xml:space="preserve"> -</v>
      </c>
      <c r="CR31" s="591" t="s">
        <v>1495</v>
      </c>
      <c r="CS31" s="212" t="s">
        <v>1204</v>
      </c>
      <c r="CT31" s="102" t="s">
        <v>1966</v>
      </c>
    </row>
    <row r="32" spans="2:98" ht="30" customHeight="1">
      <c r="B32" s="994"/>
      <c r="C32" s="990"/>
      <c r="D32" s="1015"/>
      <c r="E32" s="947"/>
      <c r="F32" s="956"/>
      <c r="G32" s="883"/>
      <c r="H32" s="858"/>
      <c r="I32" s="1040"/>
      <c r="J32" s="883"/>
      <c r="K32" s="1040"/>
      <c r="L32" s="883"/>
      <c r="M32" s="883"/>
      <c r="N32" s="1072"/>
      <c r="O32" s="883"/>
      <c r="P32" s="883"/>
      <c r="Q32" s="1040"/>
      <c r="R32" s="883"/>
      <c r="S32" s="858"/>
      <c r="T32" s="1040"/>
      <c r="U32" s="914"/>
      <c r="V32" s="1038"/>
      <c r="W32" s="845"/>
      <c r="X32" s="883"/>
      <c r="Y32" s="845"/>
      <c r="Z32" s="858"/>
      <c r="AA32" s="845"/>
      <c r="AB32" s="1065"/>
      <c r="AC32" s="1067"/>
      <c r="AD32" s="1020"/>
      <c r="AE32" s="790"/>
      <c r="AF32" s="798"/>
      <c r="AG32" s="790"/>
      <c r="AH32" s="798"/>
      <c r="AI32" s="790"/>
      <c r="AJ32" s="798"/>
      <c r="AK32" s="790"/>
      <c r="AL32" s="798"/>
      <c r="AM32" s="790"/>
      <c r="AN32" s="798"/>
      <c r="AO32" s="950"/>
      <c r="AP32" s="939"/>
      <c r="AQ32" s="254" t="s">
        <v>455</v>
      </c>
      <c r="AR32" s="276">
        <v>2210634</v>
      </c>
      <c r="AS32" s="119" t="s">
        <v>1650</v>
      </c>
      <c r="AT32" s="40">
        <v>9599</v>
      </c>
      <c r="AU32" s="60">
        <v>9599</v>
      </c>
      <c r="AV32" s="60">
        <v>9599</v>
      </c>
      <c r="AW32" s="413">
        <v>0.25</v>
      </c>
      <c r="AX32" s="60">
        <v>9599</v>
      </c>
      <c r="AY32" s="413">
        <v>0.25</v>
      </c>
      <c r="AZ32" s="60">
        <v>9599</v>
      </c>
      <c r="BA32" s="415">
        <v>0.25</v>
      </c>
      <c r="BB32" s="47">
        <v>9599</v>
      </c>
      <c r="BC32" s="422">
        <v>0.25</v>
      </c>
      <c r="BD32" s="54">
        <v>9497</v>
      </c>
      <c r="BE32" s="60">
        <v>9485</v>
      </c>
      <c r="BF32" s="60">
        <v>9632</v>
      </c>
      <c r="BG32" s="49">
        <v>0</v>
      </c>
      <c r="BH32" s="333">
        <f t="shared" si="2"/>
        <v>0.98937389311386603</v>
      </c>
      <c r="BI32" s="453">
        <f t="shared" si="3"/>
        <v>0.98937389311386603</v>
      </c>
      <c r="BJ32" s="334">
        <f t="shared" si="4"/>
        <v>0.98812376289196791</v>
      </c>
      <c r="BK32" s="453">
        <f t="shared" si="5"/>
        <v>0.98812376289196791</v>
      </c>
      <c r="BL32" s="334">
        <f t="shared" si="6"/>
        <v>1.0034378581102199</v>
      </c>
      <c r="BM32" s="453">
        <f t="shared" si="7"/>
        <v>1</v>
      </c>
      <c r="BN32" s="334">
        <f t="shared" si="8"/>
        <v>0</v>
      </c>
      <c r="BO32" s="453">
        <f t="shared" si="9"/>
        <v>0</v>
      </c>
      <c r="BP32" s="657">
        <f t="shared" si="10"/>
        <v>0.74523387852901346</v>
      </c>
      <c r="BQ32" s="652">
        <f t="shared" si="11"/>
        <v>0.74523387852901346</v>
      </c>
      <c r="BR32" s="642">
        <f t="shared" si="12"/>
        <v>0.74523387852901346</v>
      </c>
      <c r="BS32" s="55">
        <v>9954819</v>
      </c>
      <c r="BT32" s="60">
        <v>9927062</v>
      </c>
      <c r="BU32" s="60">
        <v>0</v>
      </c>
      <c r="BV32" s="125">
        <f t="shared" si="18"/>
        <v>0.99721170219167221</v>
      </c>
      <c r="BW32" s="378" t="str">
        <f t="shared" si="19"/>
        <v xml:space="preserve"> -</v>
      </c>
      <c r="BX32" s="55">
        <v>12044123</v>
      </c>
      <c r="BY32" s="60">
        <v>11970119</v>
      </c>
      <c r="BZ32" s="60">
        <v>0</v>
      </c>
      <c r="CA32" s="125">
        <f t="shared" si="20"/>
        <v>0.99385559247443755</v>
      </c>
      <c r="CB32" s="378" t="str">
        <f t="shared" si="21"/>
        <v xml:space="preserve"> -</v>
      </c>
      <c r="CC32" s="54">
        <v>12896007</v>
      </c>
      <c r="CD32" s="60">
        <v>12732552</v>
      </c>
      <c r="CE32" s="60">
        <v>0</v>
      </c>
      <c r="CF32" s="125">
        <f t="shared" si="22"/>
        <v>0.98732514645812464</v>
      </c>
      <c r="CG32" s="378" t="str">
        <f t="shared" si="23"/>
        <v xml:space="preserve"> -</v>
      </c>
      <c r="CH32" s="55">
        <v>12039988</v>
      </c>
      <c r="CI32" s="60">
        <v>0</v>
      </c>
      <c r="CJ32" s="60">
        <v>0</v>
      </c>
      <c r="CK32" s="125">
        <f t="shared" si="24"/>
        <v>0</v>
      </c>
      <c r="CL32" s="378" t="str">
        <f t="shared" si="25"/>
        <v xml:space="preserve"> -</v>
      </c>
      <c r="CM32" s="326">
        <f t="shared" si="26"/>
        <v>46934937</v>
      </c>
      <c r="CN32" s="322">
        <f t="shared" si="27"/>
        <v>34629733</v>
      </c>
      <c r="CO32" s="322">
        <f t="shared" si="28"/>
        <v>0</v>
      </c>
      <c r="CP32" s="504">
        <f t="shared" si="29"/>
        <v>0.73782421397518871</v>
      </c>
      <c r="CQ32" s="378" t="str">
        <f t="shared" si="30"/>
        <v xml:space="preserve"> -</v>
      </c>
      <c r="CR32" s="591" t="s">
        <v>1495</v>
      </c>
      <c r="CS32" s="212" t="s">
        <v>1204</v>
      </c>
      <c r="CT32" s="102" t="s">
        <v>1966</v>
      </c>
    </row>
    <row r="33" spans="2:98" ht="30" customHeight="1">
      <c r="B33" s="994"/>
      <c r="C33" s="990"/>
      <c r="D33" s="1015"/>
      <c r="E33" s="947"/>
      <c r="F33" s="956"/>
      <c r="G33" s="883"/>
      <c r="H33" s="858"/>
      <c r="I33" s="1040"/>
      <c r="J33" s="883"/>
      <c r="K33" s="1040"/>
      <c r="L33" s="883"/>
      <c r="M33" s="883"/>
      <c r="N33" s="1072"/>
      <c r="O33" s="883"/>
      <c r="P33" s="883"/>
      <c r="Q33" s="1040"/>
      <c r="R33" s="883"/>
      <c r="S33" s="858"/>
      <c r="T33" s="1040"/>
      <c r="U33" s="914"/>
      <c r="V33" s="1038"/>
      <c r="W33" s="845"/>
      <c r="X33" s="883"/>
      <c r="Y33" s="845"/>
      <c r="Z33" s="858"/>
      <c r="AA33" s="845"/>
      <c r="AB33" s="1065"/>
      <c r="AC33" s="1067"/>
      <c r="AD33" s="1020"/>
      <c r="AE33" s="790"/>
      <c r="AF33" s="798"/>
      <c r="AG33" s="790"/>
      <c r="AH33" s="798"/>
      <c r="AI33" s="790"/>
      <c r="AJ33" s="798"/>
      <c r="AK33" s="790"/>
      <c r="AL33" s="798"/>
      <c r="AM33" s="790"/>
      <c r="AN33" s="798"/>
      <c r="AO33" s="950"/>
      <c r="AP33" s="939"/>
      <c r="AQ33" s="254" t="s">
        <v>456</v>
      </c>
      <c r="AR33" s="276">
        <v>2210803</v>
      </c>
      <c r="AS33" s="119" t="s">
        <v>1651</v>
      </c>
      <c r="AT33" s="40">
        <v>27504</v>
      </c>
      <c r="AU33" s="60">
        <v>28340</v>
      </c>
      <c r="AV33" s="60">
        <v>28340</v>
      </c>
      <c r="AW33" s="413">
        <v>0.25</v>
      </c>
      <c r="AX33" s="60">
        <v>28340</v>
      </c>
      <c r="AY33" s="413">
        <v>0.25</v>
      </c>
      <c r="AZ33" s="60">
        <v>28340</v>
      </c>
      <c r="BA33" s="415">
        <v>0.25</v>
      </c>
      <c r="BB33" s="47">
        <v>28340</v>
      </c>
      <c r="BC33" s="422">
        <v>0.25</v>
      </c>
      <c r="BD33" s="54">
        <v>25336</v>
      </c>
      <c r="BE33" s="60">
        <v>24708</v>
      </c>
      <c r="BF33" s="60">
        <v>25710</v>
      </c>
      <c r="BG33" s="49">
        <v>0</v>
      </c>
      <c r="BH33" s="333">
        <f t="shared" si="2"/>
        <v>0.89400141143260414</v>
      </c>
      <c r="BI33" s="453">
        <f t="shared" si="3"/>
        <v>0.89400141143260414</v>
      </c>
      <c r="BJ33" s="334">
        <f t="shared" si="4"/>
        <v>0.87184191954834156</v>
      </c>
      <c r="BK33" s="453">
        <f t="shared" si="5"/>
        <v>0.87184191954834156</v>
      </c>
      <c r="BL33" s="334">
        <f t="shared" si="6"/>
        <v>0.90719830628087506</v>
      </c>
      <c r="BM33" s="453">
        <f t="shared" si="7"/>
        <v>0.90719830628087506</v>
      </c>
      <c r="BN33" s="334">
        <f t="shared" si="8"/>
        <v>0</v>
      </c>
      <c r="BO33" s="453">
        <f t="shared" si="9"/>
        <v>0</v>
      </c>
      <c r="BP33" s="657">
        <f t="shared" si="10"/>
        <v>0.66826040931545516</v>
      </c>
      <c r="BQ33" s="652">
        <f t="shared" si="11"/>
        <v>0.66826040931545516</v>
      </c>
      <c r="BR33" s="642">
        <f t="shared" si="12"/>
        <v>0.66826040931545516</v>
      </c>
      <c r="BS33" s="55">
        <v>8736890</v>
      </c>
      <c r="BT33" s="60">
        <v>7630051</v>
      </c>
      <c r="BU33" s="60">
        <v>0</v>
      </c>
      <c r="BV33" s="125">
        <f t="shared" si="18"/>
        <v>0.87331430291556833</v>
      </c>
      <c r="BW33" s="378" t="str">
        <f t="shared" si="19"/>
        <v xml:space="preserve"> -</v>
      </c>
      <c r="BX33" s="55">
        <v>16625982</v>
      </c>
      <c r="BY33" s="60">
        <v>14663558</v>
      </c>
      <c r="BZ33" s="60">
        <v>0</v>
      </c>
      <c r="CA33" s="125">
        <f t="shared" si="20"/>
        <v>0.88196643061444435</v>
      </c>
      <c r="CB33" s="378" t="str">
        <f t="shared" si="21"/>
        <v xml:space="preserve"> -</v>
      </c>
      <c r="CC33" s="54">
        <v>19744100</v>
      </c>
      <c r="CD33" s="60">
        <v>19409841</v>
      </c>
      <c r="CE33" s="60">
        <v>0</v>
      </c>
      <c r="CF33" s="125">
        <f t="shared" si="22"/>
        <v>0.98307043623158308</v>
      </c>
      <c r="CG33" s="378" t="str">
        <f t="shared" si="23"/>
        <v xml:space="preserve"> -</v>
      </c>
      <c r="CH33" s="55">
        <v>10017868</v>
      </c>
      <c r="CI33" s="60">
        <v>0</v>
      </c>
      <c r="CJ33" s="60">
        <v>0</v>
      </c>
      <c r="CK33" s="125">
        <f t="shared" si="24"/>
        <v>0</v>
      </c>
      <c r="CL33" s="378" t="str">
        <f t="shared" si="25"/>
        <v xml:space="preserve"> -</v>
      </c>
      <c r="CM33" s="326">
        <f t="shared" si="26"/>
        <v>55124840</v>
      </c>
      <c r="CN33" s="322">
        <f t="shared" si="27"/>
        <v>41703450</v>
      </c>
      <c r="CO33" s="322">
        <f t="shared" si="28"/>
        <v>0</v>
      </c>
      <c r="CP33" s="504">
        <f t="shared" si="29"/>
        <v>0.75652736588441793</v>
      </c>
      <c r="CQ33" s="378" t="str">
        <f t="shared" si="30"/>
        <v xml:space="preserve"> -</v>
      </c>
      <c r="CR33" s="591" t="s">
        <v>1495</v>
      </c>
      <c r="CS33" s="212" t="s">
        <v>1204</v>
      </c>
      <c r="CT33" s="102" t="s">
        <v>1966</v>
      </c>
    </row>
    <row r="34" spans="2:98" ht="30" customHeight="1">
      <c r="B34" s="994"/>
      <c r="C34" s="990"/>
      <c r="D34" s="1015"/>
      <c r="E34" s="947"/>
      <c r="F34" s="956"/>
      <c r="G34" s="883"/>
      <c r="H34" s="858"/>
      <c r="I34" s="1040"/>
      <c r="J34" s="883"/>
      <c r="K34" s="1040"/>
      <c r="L34" s="883"/>
      <c r="M34" s="883"/>
      <c r="N34" s="1072"/>
      <c r="O34" s="883"/>
      <c r="P34" s="883"/>
      <c r="Q34" s="1040"/>
      <c r="R34" s="883"/>
      <c r="S34" s="858"/>
      <c r="T34" s="1040"/>
      <c r="U34" s="914"/>
      <c r="V34" s="1038"/>
      <c r="W34" s="845"/>
      <c r="X34" s="883"/>
      <c r="Y34" s="845"/>
      <c r="Z34" s="858"/>
      <c r="AA34" s="845"/>
      <c r="AB34" s="1065"/>
      <c r="AC34" s="1067"/>
      <c r="AD34" s="1020"/>
      <c r="AE34" s="790"/>
      <c r="AF34" s="798"/>
      <c r="AG34" s="790"/>
      <c r="AH34" s="798"/>
      <c r="AI34" s="790"/>
      <c r="AJ34" s="798"/>
      <c r="AK34" s="790"/>
      <c r="AL34" s="798"/>
      <c r="AM34" s="790"/>
      <c r="AN34" s="798"/>
      <c r="AO34" s="950"/>
      <c r="AP34" s="939"/>
      <c r="AQ34" s="254" t="s">
        <v>457</v>
      </c>
      <c r="AR34" s="276">
        <v>0</v>
      </c>
      <c r="AS34" s="119" t="s">
        <v>1652</v>
      </c>
      <c r="AT34" s="43">
        <v>1</v>
      </c>
      <c r="AU34" s="85">
        <v>1</v>
      </c>
      <c r="AV34" s="85">
        <v>1</v>
      </c>
      <c r="AW34" s="413">
        <v>0.25</v>
      </c>
      <c r="AX34" s="85">
        <v>1</v>
      </c>
      <c r="AY34" s="413">
        <v>0.25</v>
      </c>
      <c r="AZ34" s="85">
        <v>1</v>
      </c>
      <c r="BA34" s="415">
        <v>0.25</v>
      </c>
      <c r="BB34" s="125">
        <v>1</v>
      </c>
      <c r="BC34" s="422">
        <v>0.25</v>
      </c>
      <c r="BD34" s="318">
        <v>1</v>
      </c>
      <c r="BE34" s="85">
        <v>1</v>
      </c>
      <c r="BF34" s="85">
        <v>1</v>
      </c>
      <c r="BG34" s="71">
        <v>0</v>
      </c>
      <c r="BH34" s="333">
        <f t="shared" si="2"/>
        <v>1</v>
      </c>
      <c r="BI34" s="453">
        <f t="shared" si="3"/>
        <v>1</v>
      </c>
      <c r="BJ34" s="334">
        <f t="shared" si="4"/>
        <v>1</v>
      </c>
      <c r="BK34" s="453">
        <f t="shared" si="5"/>
        <v>1</v>
      </c>
      <c r="BL34" s="334">
        <f t="shared" si="6"/>
        <v>1</v>
      </c>
      <c r="BM34" s="453">
        <f t="shared" si="7"/>
        <v>1</v>
      </c>
      <c r="BN34" s="334">
        <f t="shared" si="8"/>
        <v>0</v>
      </c>
      <c r="BO34" s="453">
        <f t="shared" si="9"/>
        <v>0</v>
      </c>
      <c r="BP34" s="657">
        <f t="shared" si="10"/>
        <v>0.75</v>
      </c>
      <c r="BQ34" s="652">
        <f t="shared" si="11"/>
        <v>0.75</v>
      </c>
      <c r="BR34" s="642">
        <f t="shared" si="12"/>
        <v>0.75</v>
      </c>
      <c r="BS34" s="55">
        <v>0</v>
      </c>
      <c r="BT34" s="60">
        <v>0</v>
      </c>
      <c r="BU34" s="60">
        <v>0</v>
      </c>
      <c r="BV34" s="125" t="str">
        <f t="shared" si="18"/>
        <v xml:space="preserve"> -</v>
      </c>
      <c r="BW34" s="378" t="str">
        <f t="shared" si="19"/>
        <v xml:space="preserve"> -</v>
      </c>
      <c r="BX34" s="55">
        <v>0</v>
      </c>
      <c r="BY34" s="60">
        <v>0</v>
      </c>
      <c r="BZ34" s="60">
        <v>0</v>
      </c>
      <c r="CA34" s="125" t="str">
        <f t="shared" si="20"/>
        <v xml:space="preserve"> -</v>
      </c>
      <c r="CB34" s="378" t="str">
        <f t="shared" si="21"/>
        <v xml:space="preserve"> -</v>
      </c>
      <c r="CC34" s="54">
        <v>0</v>
      </c>
      <c r="CD34" s="60">
        <v>0</v>
      </c>
      <c r="CE34" s="60">
        <v>0</v>
      </c>
      <c r="CF34" s="125" t="str">
        <f t="shared" si="22"/>
        <v xml:space="preserve"> -</v>
      </c>
      <c r="CG34" s="378" t="str">
        <f t="shared" si="23"/>
        <v xml:space="preserve"> -</v>
      </c>
      <c r="CH34" s="55">
        <v>12647</v>
      </c>
      <c r="CI34" s="60">
        <v>0</v>
      </c>
      <c r="CJ34" s="60">
        <v>0</v>
      </c>
      <c r="CK34" s="125">
        <f t="shared" si="24"/>
        <v>0</v>
      </c>
      <c r="CL34" s="378" t="str">
        <f t="shared" si="25"/>
        <v xml:space="preserve"> -</v>
      </c>
      <c r="CM34" s="326">
        <f t="shared" si="26"/>
        <v>12647</v>
      </c>
      <c r="CN34" s="322">
        <f t="shared" si="27"/>
        <v>0</v>
      </c>
      <c r="CO34" s="322">
        <f t="shared" si="28"/>
        <v>0</v>
      </c>
      <c r="CP34" s="504">
        <f t="shared" si="29"/>
        <v>0</v>
      </c>
      <c r="CQ34" s="378" t="str">
        <f t="shared" si="30"/>
        <v xml:space="preserve"> -</v>
      </c>
      <c r="CR34" s="591" t="s">
        <v>1495</v>
      </c>
      <c r="CS34" s="212" t="s">
        <v>1204</v>
      </c>
      <c r="CT34" s="102" t="s">
        <v>1966</v>
      </c>
    </row>
    <row r="35" spans="2:98" ht="30" customHeight="1">
      <c r="B35" s="994"/>
      <c r="C35" s="990"/>
      <c r="D35" s="1015"/>
      <c r="E35" s="947"/>
      <c r="F35" s="956"/>
      <c r="G35" s="883"/>
      <c r="H35" s="858"/>
      <c r="I35" s="1040"/>
      <c r="J35" s="883"/>
      <c r="K35" s="1040"/>
      <c r="L35" s="883"/>
      <c r="M35" s="883"/>
      <c r="N35" s="1203"/>
      <c r="O35" s="883"/>
      <c r="P35" s="883"/>
      <c r="Q35" s="1040"/>
      <c r="R35" s="883"/>
      <c r="S35" s="858"/>
      <c r="T35" s="1040"/>
      <c r="U35" s="914"/>
      <c r="V35" s="1038"/>
      <c r="W35" s="845"/>
      <c r="X35" s="883"/>
      <c r="Y35" s="845"/>
      <c r="Z35" s="858"/>
      <c r="AA35" s="845"/>
      <c r="AB35" s="1065"/>
      <c r="AC35" s="1067"/>
      <c r="AD35" s="1020"/>
      <c r="AE35" s="790"/>
      <c r="AF35" s="798"/>
      <c r="AG35" s="790"/>
      <c r="AH35" s="798"/>
      <c r="AI35" s="790"/>
      <c r="AJ35" s="798"/>
      <c r="AK35" s="790"/>
      <c r="AL35" s="798"/>
      <c r="AM35" s="790"/>
      <c r="AN35" s="798"/>
      <c r="AO35" s="950"/>
      <c r="AP35" s="939"/>
      <c r="AQ35" s="254" t="s">
        <v>458</v>
      </c>
      <c r="AR35" s="276">
        <v>0</v>
      </c>
      <c r="AS35" s="119" t="s">
        <v>1653</v>
      </c>
      <c r="AT35" s="43">
        <v>1</v>
      </c>
      <c r="AU35" s="85">
        <v>1</v>
      </c>
      <c r="AV35" s="85">
        <v>1</v>
      </c>
      <c r="AW35" s="413">
        <v>0.25</v>
      </c>
      <c r="AX35" s="85">
        <v>1</v>
      </c>
      <c r="AY35" s="413">
        <v>0.25</v>
      </c>
      <c r="AZ35" s="85">
        <v>1</v>
      </c>
      <c r="BA35" s="415">
        <v>0.25</v>
      </c>
      <c r="BB35" s="125">
        <v>1</v>
      </c>
      <c r="BC35" s="422">
        <v>0.25</v>
      </c>
      <c r="BD35" s="318">
        <v>1</v>
      </c>
      <c r="BE35" s="85">
        <v>1</v>
      </c>
      <c r="BF35" s="85">
        <v>1</v>
      </c>
      <c r="BG35" s="71">
        <v>0</v>
      </c>
      <c r="BH35" s="333">
        <f t="shared" si="2"/>
        <v>1</v>
      </c>
      <c r="BI35" s="453">
        <f t="shared" si="3"/>
        <v>1</v>
      </c>
      <c r="BJ35" s="334">
        <f t="shared" si="4"/>
        <v>1</v>
      </c>
      <c r="BK35" s="453">
        <f t="shared" si="5"/>
        <v>1</v>
      </c>
      <c r="BL35" s="334">
        <f t="shared" si="6"/>
        <v>1</v>
      </c>
      <c r="BM35" s="453">
        <f t="shared" si="7"/>
        <v>1</v>
      </c>
      <c r="BN35" s="334">
        <f t="shared" si="8"/>
        <v>0</v>
      </c>
      <c r="BO35" s="453">
        <f t="shared" si="9"/>
        <v>0</v>
      </c>
      <c r="BP35" s="657">
        <f t="shared" si="10"/>
        <v>0.75</v>
      </c>
      <c r="BQ35" s="652">
        <f t="shared" si="11"/>
        <v>0.75</v>
      </c>
      <c r="BR35" s="642">
        <f t="shared" si="12"/>
        <v>0.75</v>
      </c>
      <c r="BS35" s="55">
        <v>0</v>
      </c>
      <c r="BT35" s="60">
        <v>0</v>
      </c>
      <c r="BU35" s="60">
        <v>0</v>
      </c>
      <c r="BV35" s="125" t="str">
        <f t="shared" si="18"/>
        <v xml:space="preserve"> -</v>
      </c>
      <c r="BW35" s="378" t="str">
        <f t="shared" si="19"/>
        <v xml:space="preserve"> -</v>
      </c>
      <c r="BX35" s="55">
        <v>30000</v>
      </c>
      <c r="BY35" s="60">
        <v>30000</v>
      </c>
      <c r="BZ35" s="60">
        <v>20000</v>
      </c>
      <c r="CA35" s="125">
        <f t="shared" si="20"/>
        <v>1</v>
      </c>
      <c r="CB35" s="378">
        <f t="shared" si="21"/>
        <v>0.66666666666666663</v>
      </c>
      <c r="CC35" s="54">
        <v>0</v>
      </c>
      <c r="CD35" s="60">
        <v>0</v>
      </c>
      <c r="CE35" s="60">
        <v>0</v>
      </c>
      <c r="CF35" s="125" t="str">
        <f t="shared" si="22"/>
        <v xml:space="preserve"> -</v>
      </c>
      <c r="CG35" s="378" t="str">
        <f t="shared" si="23"/>
        <v xml:space="preserve"> -</v>
      </c>
      <c r="CH35" s="55">
        <v>311310</v>
      </c>
      <c r="CI35" s="60">
        <v>0</v>
      </c>
      <c r="CJ35" s="60">
        <v>0</v>
      </c>
      <c r="CK35" s="125">
        <f t="shared" si="24"/>
        <v>0</v>
      </c>
      <c r="CL35" s="378" t="str">
        <f t="shared" si="25"/>
        <v xml:space="preserve"> -</v>
      </c>
      <c r="CM35" s="326">
        <f t="shared" si="26"/>
        <v>341310</v>
      </c>
      <c r="CN35" s="322">
        <f t="shared" si="27"/>
        <v>30000</v>
      </c>
      <c r="CO35" s="322">
        <f t="shared" si="28"/>
        <v>20000</v>
      </c>
      <c r="CP35" s="504">
        <f t="shared" si="29"/>
        <v>8.7896633558934692E-2</v>
      </c>
      <c r="CQ35" s="378">
        <f t="shared" si="30"/>
        <v>0.66666666666666663</v>
      </c>
      <c r="CR35" s="591" t="s">
        <v>1495</v>
      </c>
      <c r="CS35" s="212" t="s">
        <v>1204</v>
      </c>
      <c r="CT35" s="102" t="s">
        <v>1966</v>
      </c>
    </row>
    <row r="36" spans="2:98" ht="45.75" customHeight="1">
      <c r="B36" s="994"/>
      <c r="C36" s="990"/>
      <c r="D36" s="1015"/>
      <c r="E36" s="947"/>
      <c r="F36" s="956" t="s">
        <v>491</v>
      </c>
      <c r="G36" s="883">
        <v>4.3999999999999997E-2</v>
      </c>
      <c r="H36" s="858">
        <v>0.04</v>
      </c>
      <c r="I36" s="1040">
        <f>+H36-G36</f>
        <v>-3.9999999999999966E-3</v>
      </c>
      <c r="J36" s="883">
        <v>4.2999999999999997E-2</v>
      </c>
      <c r="K36" s="1040">
        <f>+J36-G36</f>
        <v>-1.0000000000000009E-3</v>
      </c>
      <c r="L36" s="883"/>
      <c r="M36" s="883">
        <v>4.2000000000000003E-2</v>
      </c>
      <c r="N36" s="1071">
        <f t="shared" si="70"/>
        <v>-9.9999999999999395E-4</v>
      </c>
      <c r="O36" s="883"/>
      <c r="P36" s="883">
        <v>4.1000000000000002E-2</v>
      </c>
      <c r="Q36" s="1040">
        <f t="shared" ref="Q36" si="87">+P36-M36</f>
        <v>-1.0000000000000009E-3</v>
      </c>
      <c r="R36" s="883"/>
      <c r="S36" s="858">
        <v>0.04</v>
      </c>
      <c r="T36" s="1040">
        <f t="shared" ref="T36" si="88">+S36-P36</f>
        <v>-1.0000000000000009E-3</v>
      </c>
      <c r="U36" s="914"/>
      <c r="V36" s="1038">
        <v>6.7000000000000004E-2</v>
      </c>
      <c r="W36" s="845">
        <f t="shared" ref="W36:W46" si="89">+IF(V36=0,0,V36-G36)</f>
        <v>2.3000000000000007E-2</v>
      </c>
      <c r="X36" s="858">
        <v>0.03</v>
      </c>
      <c r="Y36" s="845">
        <f t="shared" ref="Y36" si="90">+IF(X36=0,0,X36-V36)</f>
        <v>-3.7000000000000005E-2</v>
      </c>
      <c r="Z36" s="858"/>
      <c r="AA36" s="845">
        <f t="shared" ref="AA36" si="91">+IF(Z36=0,0,Z36-X36)</f>
        <v>0</v>
      </c>
      <c r="AB36" s="1065"/>
      <c r="AC36" s="1067">
        <f t="shared" ref="AC36" si="92">+IF(AB36=0,0,AB36-Z36)</f>
        <v>0</v>
      </c>
      <c r="AD36" s="1020">
        <f t="shared" ref="AD36" si="93">+IF(K36=0," -",W36/K36)</f>
        <v>-22.999999999999986</v>
      </c>
      <c r="AE36" s="790">
        <f t="shared" ref="AE36" si="94">+IF(K36=0," -",IF(AD36&gt;100%,100%,AD36))</f>
        <v>-22.999999999999986</v>
      </c>
      <c r="AF36" s="798">
        <f t="shared" ref="AF36" si="95">+IF(N36=0," -",Y36/N36)</f>
        <v>37.000000000000227</v>
      </c>
      <c r="AG36" s="790">
        <f t="shared" ref="AG36" si="96">+IF(N36=0," -",IF(AF36&gt;100%,100%,AF36))</f>
        <v>1</v>
      </c>
      <c r="AH36" s="798">
        <f t="shared" ref="AH36" si="97">+IF(Q36=0," -",AA36/Q36)</f>
        <v>0</v>
      </c>
      <c r="AI36" s="790">
        <f t="shared" ref="AI36" si="98">+IF(Q36=0," -",IF(AH36&gt;100%,100%,AH36))</f>
        <v>0</v>
      </c>
      <c r="AJ36" s="798">
        <f t="shared" ref="AJ36" si="99">+IF(T36=0," -",AC36/T36)</f>
        <v>0</v>
      </c>
      <c r="AK36" s="790">
        <f t="shared" ref="AK36" si="100">+IF(T36=0," -",IF(AJ36&gt;100%,100%,AJ36))</f>
        <v>0</v>
      </c>
      <c r="AL36" s="798">
        <f t="shared" ref="AL36" si="101">+SUM(AC36,AA36,Y36,W36)/I36</f>
        <v>3.5000000000000027</v>
      </c>
      <c r="AM36" s="790">
        <f t="shared" ref="AM36" si="102">+IF(AL36&gt;100%,100%,IF(AL36&lt;0%,0%,AL36))</f>
        <v>1</v>
      </c>
      <c r="AN36" s="798"/>
      <c r="AO36" s="950"/>
      <c r="AP36" s="939"/>
      <c r="AQ36" s="254" t="s">
        <v>459</v>
      </c>
      <c r="AR36" s="276">
        <v>0</v>
      </c>
      <c r="AS36" s="119" t="s">
        <v>1654</v>
      </c>
      <c r="AT36" s="40">
        <v>1</v>
      </c>
      <c r="AU36" s="60">
        <v>1</v>
      </c>
      <c r="AV36" s="60">
        <v>1</v>
      </c>
      <c r="AW36" s="413">
        <v>0.25</v>
      </c>
      <c r="AX36" s="60">
        <v>1</v>
      </c>
      <c r="AY36" s="413">
        <v>0.25</v>
      </c>
      <c r="AZ36" s="60">
        <v>1</v>
      </c>
      <c r="BA36" s="415">
        <v>0.25</v>
      </c>
      <c r="BB36" s="47">
        <v>1</v>
      </c>
      <c r="BC36" s="422">
        <v>0.25</v>
      </c>
      <c r="BD36" s="54">
        <v>1</v>
      </c>
      <c r="BE36" s="60">
        <v>1</v>
      </c>
      <c r="BF36" s="60">
        <v>1</v>
      </c>
      <c r="BG36" s="49">
        <v>0</v>
      </c>
      <c r="BH36" s="333">
        <f t="shared" si="2"/>
        <v>1</v>
      </c>
      <c r="BI36" s="453">
        <f t="shared" si="3"/>
        <v>1</v>
      </c>
      <c r="BJ36" s="334">
        <f t="shared" si="4"/>
        <v>1</v>
      </c>
      <c r="BK36" s="453">
        <f t="shared" si="5"/>
        <v>1</v>
      </c>
      <c r="BL36" s="334">
        <f t="shared" si="6"/>
        <v>1</v>
      </c>
      <c r="BM36" s="453">
        <f t="shared" si="7"/>
        <v>1</v>
      </c>
      <c r="BN36" s="334">
        <f t="shared" si="8"/>
        <v>0</v>
      </c>
      <c r="BO36" s="453">
        <f t="shared" si="9"/>
        <v>0</v>
      </c>
      <c r="BP36" s="657">
        <f>+AVERAGE(BD36:BG36)/AU36</f>
        <v>0.75</v>
      </c>
      <c r="BQ36" s="652">
        <f t="shared" si="11"/>
        <v>0.75</v>
      </c>
      <c r="BR36" s="642">
        <f t="shared" si="12"/>
        <v>0.75</v>
      </c>
      <c r="BS36" s="55">
        <v>0</v>
      </c>
      <c r="BT36" s="60">
        <v>0</v>
      </c>
      <c r="BU36" s="60">
        <v>0</v>
      </c>
      <c r="BV36" s="125" t="str">
        <f t="shared" si="18"/>
        <v xml:space="preserve"> -</v>
      </c>
      <c r="BW36" s="378" t="str">
        <f t="shared" si="19"/>
        <v xml:space="preserve"> -</v>
      </c>
      <c r="BX36" s="55">
        <v>0</v>
      </c>
      <c r="BY36" s="60">
        <v>0</v>
      </c>
      <c r="BZ36" s="60">
        <v>0</v>
      </c>
      <c r="CA36" s="125" t="str">
        <f t="shared" si="20"/>
        <v xml:space="preserve"> -</v>
      </c>
      <c r="CB36" s="378" t="str">
        <f t="shared" si="21"/>
        <v xml:space="preserve"> -</v>
      </c>
      <c r="CC36" s="54">
        <v>0</v>
      </c>
      <c r="CD36" s="60">
        <v>0</v>
      </c>
      <c r="CE36" s="60">
        <v>0</v>
      </c>
      <c r="CF36" s="125" t="str">
        <f t="shared" si="22"/>
        <v xml:space="preserve"> -</v>
      </c>
      <c r="CG36" s="378" t="str">
        <f t="shared" si="23"/>
        <v xml:space="preserve"> -</v>
      </c>
      <c r="CH36" s="55">
        <v>75880</v>
      </c>
      <c r="CI36" s="60">
        <v>0</v>
      </c>
      <c r="CJ36" s="60">
        <v>0</v>
      </c>
      <c r="CK36" s="125">
        <f t="shared" si="24"/>
        <v>0</v>
      </c>
      <c r="CL36" s="378" t="str">
        <f t="shared" si="25"/>
        <v xml:space="preserve"> -</v>
      </c>
      <c r="CM36" s="326">
        <f t="shared" si="26"/>
        <v>75880</v>
      </c>
      <c r="CN36" s="322">
        <f t="shared" si="27"/>
        <v>0</v>
      </c>
      <c r="CO36" s="322">
        <f t="shared" si="28"/>
        <v>0</v>
      </c>
      <c r="CP36" s="504">
        <f t="shared" si="29"/>
        <v>0</v>
      </c>
      <c r="CQ36" s="378" t="str">
        <f t="shared" si="30"/>
        <v xml:space="preserve"> -</v>
      </c>
      <c r="CR36" s="591" t="s">
        <v>1495</v>
      </c>
      <c r="CS36" s="212" t="s">
        <v>1204</v>
      </c>
      <c r="CT36" s="102" t="s">
        <v>1966</v>
      </c>
    </row>
    <row r="37" spans="2:98" ht="30" customHeight="1">
      <c r="B37" s="994"/>
      <c r="C37" s="990"/>
      <c r="D37" s="1015"/>
      <c r="E37" s="947"/>
      <c r="F37" s="956"/>
      <c r="G37" s="883"/>
      <c r="H37" s="858"/>
      <c r="I37" s="1040"/>
      <c r="J37" s="883"/>
      <c r="K37" s="1040"/>
      <c r="L37" s="883"/>
      <c r="M37" s="883"/>
      <c r="N37" s="1072"/>
      <c r="O37" s="883"/>
      <c r="P37" s="883"/>
      <c r="Q37" s="1040"/>
      <c r="R37" s="883"/>
      <c r="S37" s="858"/>
      <c r="T37" s="1040"/>
      <c r="U37" s="914"/>
      <c r="V37" s="1038"/>
      <c r="W37" s="845"/>
      <c r="X37" s="858"/>
      <c r="Y37" s="845"/>
      <c r="Z37" s="858"/>
      <c r="AA37" s="845"/>
      <c r="AB37" s="1065"/>
      <c r="AC37" s="1067"/>
      <c r="AD37" s="1020"/>
      <c r="AE37" s="790"/>
      <c r="AF37" s="798"/>
      <c r="AG37" s="790"/>
      <c r="AH37" s="798"/>
      <c r="AI37" s="790"/>
      <c r="AJ37" s="798"/>
      <c r="AK37" s="790"/>
      <c r="AL37" s="798"/>
      <c r="AM37" s="790"/>
      <c r="AN37" s="798"/>
      <c r="AO37" s="950"/>
      <c r="AP37" s="939"/>
      <c r="AQ37" s="254" t="s">
        <v>460</v>
      </c>
      <c r="AR37" s="276">
        <v>2210803</v>
      </c>
      <c r="AS37" s="119" t="s">
        <v>1655</v>
      </c>
      <c r="AT37" s="43">
        <v>1</v>
      </c>
      <c r="AU37" s="85">
        <v>1</v>
      </c>
      <c r="AV37" s="85">
        <v>1</v>
      </c>
      <c r="AW37" s="413">
        <v>0.25</v>
      </c>
      <c r="AX37" s="85">
        <v>1</v>
      </c>
      <c r="AY37" s="413">
        <v>0.25</v>
      </c>
      <c r="AZ37" s="85">
        <v>1</v>
      </c>
      <c r="BA37" s="415">
        <v>0.25</v>
      </c>
      <c r="BB37" s="125">
        <v>1</v>
      </c>
      <c r="BC37" s="422">
        <v>0.25</v>
      </c>
      <c r="BD37" s="318">
        <v>1</v>
      </c>
      <c r="BE37" s="85">
        <v>0.85</v>
      </c>
      <c r="BF37" s="85">
        <v>0.92</v>
      </c>
      <c r="BG37" s="71">
        <v>0</v>
      </c>
      <c r="BH37" s="333">
        <f t="shared" si="2"/>
        <v>1</v>
      </c>
      <c r="BI37" s="453">
        <f t="shared" si="3"/>
        <v>1</v>
      </c>
      <c r="BJ37" s="334">
        <f t="shared" si="4"/>
        <v>0.85</v>
      </c>
      <c r="BK37" s="453">
        <f t="shared" si="5"/>
        <v>0.85</v>
      </c>
      <c r="BL37" s="334">
        <f t="shared" si="6"/>
        <v>0.92</v>
      </c>
      <c r="BM37" s="453">
        <f t="shared" si="7"/>
        <v>0.92</v>
      </c>
      <c r="BN37" s="334">
        <f t="shared" si="8"/>
        <v>0</v>
      </c>
      <c r="BO37" s="453">
        <f t="shared" si="9"/>
        <v>0</v>
      </c>
      <c r="BP37" s="657">
        <f t="shared" si="10"/>
        <v>0.6925</v>
      </c>
      <c r="BQ37" s="652">
        <f t="shared" si="11"/>
        <v>0.6925</v>
      </c>
      <c r="BR37" s="642">
        <f t="shared" si="12"/>
        <v>0.6925</v>
      </c>
      <c r="BS37" s="55">
        <v>195683</v>
      </c>
      <c r="BT37" s="60">
        <v>66082</v>
      </c>
      <c r="BU37" s="60">
        <v>0</v>
      </c>
      <c r="BV37" s="125">
        <f t="shared" si="18"/>
        <v>0.33769923805338226</v>
      </c>
      <c r="BW37" s="378" t="str">
        <f t="shared" si="19"/>
        <v xml:space="preserve"> -</v>
      </c>
      <c r="BX37" s="55">
        <v>2550702</v>
      </c>
      <c r="BY37" s="60">
        <v>2120736</v>
      </c>
      <c r="BZ37" s="60">
        <v>0</v>
      </c>
      <c r="CA37" s="125">
        <f t="shared" si="20"/>
        <v>0.83143228805246561</v>
      </c>
      <c r="CB37" s="378" t="str">
        <f t="shared" si="21"/>
        <v xml:space="preserve"> -</v>
      </c>
      <c r="CC37" s="54">
        <v>2022141</v>
      </c>
      <c r="CD37" s="60">
        <v>0</v>
      </c>
      <c r="CE37" s="60">
        <v>0</v>
      </c>
      <c r="CF37" s="125">
        <f t="shared" si="22"/>
        <v>0</v>
      </c>
      <c r="CG37" s="378" t="str">
        <f t="shared" si="23"/>
        <v xml:space="preserve"> -</v>
      </c>
      <c r="CH37" s="55">
        <v>12879000</v>
      </c>
      <c r="CI37" s="60">
        <v>0</v>
      </c>
      <c r="CJ37" s="60">
        <v>0</v>
      </c>
      <c r="CK37" s="125">
        <f t="shared" si="24"/>
        <v>0</v>
      </c>
      <c r="CL37" s="378" t="str">
        <f t="shared" si="25"/>
        <v xml:space="preserve"> -</v>
      </c>
      <c r="CM37" s="326">
        <f t="shared" si="26"/>
        <v>17647526</v>
      </c>
      <c r="CN37" s="322">
        <f t="shared" si="27"/>
        <v>2186818</v>
      </c>
      <c r="CO37" s="322">
        <f t="shared" si="28"/>
        <v>0</v>
      </c>
      <c r="CP37" s="504">
        <f t="shared" si="29"/>
        <v>0.12391640618634023</v>
      </c>
      <c r="CQ37" s="378" t="str">
        <f t="shared" si="30"/>
        <v xml:space="preserve"> -</v>
      </c>
      <c r="CR37" s="591" t="s">
        <v>1495</v>
      </c>
      <c r="CS37" s="212" t="s">
        <v>1204</v>
      </c>
      <c r="CT37" s="102" t="s">
        <v>1966</v>
      </c>
    </row>
    <row r="38" spans="2:98" ht="30" customHeight="1">
      <c r="B38" s="994"/>
      <c r="C38" s="990"/>
      <c r="D38" s="1015"/>
      <c r="E38" s="947"/>
      <c r="F38" s="956"/>
      <c r="G38" s="883"/>
      <c r="H38" s="858"/>
      <c r="I38" s="1040"/>
      <c r="J38" s="883"/>
      <c r="K38" s="1040"/>
      <c r="L38" s="883"/>
      <c r="M38" s="883"/>
      <c r="N38" s="1072"/>
      <c r="O38" s="883"/>
      <c r="P38" s="883"/>
      <c r="Q38" s="1040"/>
      <c r="R38" s="883"/>
      <c r="S38" s="858"/>
      <c r="T38" s="1040"/>
      <c r="U38" s="914"/>
      <c r="V38" s="1038"/>
      <c r="W38" s="845"/>
      <c r="X38" s="858"/>
      <c r="Y38" s="845"/>
      <c r="Z38" s="858"/>
      <c r="AA38" s="845"/>
      <c r="AB38" s="1065"/>
      <c r="AC38" s="1067"/>
      <c r="AD38" s="1020"/>
      <c r="AE38" s="790"/>
      <c r="AF38" s="798"/>
      <c r="AG38" s="790"/>
      <c r="AH38" s="798"/>
      <c r="AI38" s="790"/>
      <c r="AJ38" s="798"/>
      <c r="AK38" s="790"/>
      <c r="AL38" s="798"/>
      <c r="AM38" s="790"/>
      <c r="AN38" s="798"/>
      <c r="AO38" s="950"/>
      <c r="AP38" s="939"/>
      <c r="AQ38" s="119" t="s">
        <v>461</v>
      </c>
      <c r="AR38" s="366">
        <v>0</v>
      </c>
      <c r="AS38" s="119" t="s">
        <v>1656</v>
      </c>
      <c r="AT38" s="40">
        <v>1</v>
      </c>
      <c r="AU38" s="60">
        <v>2</v>
      </c>
      <c r="AV38" s="60">
        <v>1</v>
      </c>
      <c r="AW38" s="413">
        <f t="shared" si="13"/>
        <v>0.5</v>
      </c>
      <c r="AX38" s="60">
        <v>0</v>
      </c>
      <c r="AY38" s="413">
        <f t="shared" si="14"/>
        <v>0</v>
      </c>
      <c r="AZ38" s="60">
        <v>1</v>
      </c>
      <c r="BA38" s="415">
        <f t="shared" si="15"/>
        <v>0.5</v>
      </c>
      <c r="BB38" s="47">
        <v>0</v>
      </c>
      <c r="BC38" s="422">
        <f t="shared" si="16"/>
        <v>0</v>
      </c>
      <c r="BD38" s="54">
        <v>1</v>
      </c>
      <c r="BE38" s="60">
        <v>1</v>
      </c>
      <c r="BF38" s="60">
        <v>1</v>
      </c>
      <c r="BG38" s="49">
        <v>0</v>
      </c>
      <c r="BH38" s="333">
        <f t="shared" si="2"/>
        <v>1</v>
      </c>
      <c r="BI38" s="453">
        <f t="shared" si="3"/>
        <v>1</v>
      </c>
      <c r="BJ38" s="334" t="str">
        <f t="shared" si="4"/>
        <v xml:space="preserve"> -</v>
      </c>
      <c r="BK38" s="453" t="str">
        <f t="shared" si="5"/>
        <v xml:space="preserve"> -</v>
      </c>
      <c r="BL38" s="334">
        <f t="shared" si="6"/>
        <v>1</v>
      </c>
      <c r="BM38" s="453">
        <f t="shared" si="7"/>
        <v>1</v>
      </c>
      <c r="BN38" s="334" t="str">
        <f t="shared" si="8"/>
        <v xml:space="preserve"> -</v>
      </c>
      <c r="BO38" s="453" t="str">
        <f t="shared" si="9"/>
        <v xml:space="preserve"> -</v>
      </c>
      <c r="BP38" s="657">
        <f t="shared" ref="BP38:BP39" si="103">+SUM(BD38:BG38)/AU38</f>
        <v>1.5</v>
      </c>
      <c r="BQ38" s="652">
        <f t="shared" si="11"/>
        <v>1</v>
      </c>
      <c r="BR38" s="642">
        <f t="shared" si="12"/>
        <v>1</v>
      </c>
      <c r="BS38" s="55">
        <v>0</v>
      </c>
      <c r="BT38" s="60">
        <v>0</v>
      </c>
      <c r="BU38" s="60">
        <v>0</v>
      </c>
      <c r="BV38" s="125" t="str">
        <f t="shared" si="18"/>
        <v xml:space="preserve"> -</v>
      </c>
      <c r="BW38" s="378" t="str">
        <f t="shared" si="19"/>
        <v xml:space="preserve"> -</v>
      </c>
      <c r="BX38" s="55">
        <v>0</v>
      </c>
      <c r="BY38" s="60">
        <v>0</v>
      </c>
      <c r="BZ38" s="60">
        <v>0</v>
      </c>
      <c r="CA38" s="125" t="str">
        <f t="shared" si="20"/>
        <v xml:space="preserve"> -</v>
      </c>
      <c r="CB38" s="378" t="str">
        <f t="shared" si="21"/>
        <v xml:space="preserve"> -</v>
      </c>
      <c r="CC38" s="54">
        <v>0</v>
      </c>
      <c r="CD38" s="60">
        <v>0</v>
      </c>
      <c r="CE38" s="60">
        <v>0</v>
      </c>
      <c r="CF38" s="125" t="str">
        <f t="shared" si="22"/>
        <v xml:space="preserve"> -</v>
      </c>
      <c r="CG38" s="378" t="str">
        <f t="shared" si="23"/>
        <v xml:space="preserve"> -</v>
      </c>
      <c r="CH38" s="55">
        <v>0</v>
      </c>
      <c r="CI38" s="60">
        <v>0</v>
      </c>
      <c r="CJ38" s="60">
        <v>0</v>
      </c>
      <c r="CK38" s="125" t="str">
        <f t="shared" si="24"/>
        <v xml:space="preserve"> -</v>
      </c>
      <c r="CL38" s="378" t="str">
        <f t="shared" si="25"/>
        <v xml:space="preserve"> -</v>
      </c>
      <c r="CM38" s="326">
        <f t="shared" si="26"/>
        <v>0</v>
      </c>
      <c r="CN38" s="322">
        <f t="shared" si="27"/>
        <v>0</v>
      </c>
      <c r="CO38" s="322">
        <f t="shared" si="28"/>
        <v>0</v>
      </c>
      <c r="CP38" s="504" t="str">
        <f t="shared" si="29"/>
        <v xml:space="preserve"> -</v>
      </c>
      <c r="CQ38" s="378" t="str">
        <f t="shared" si="30"/>
        <v xml:space="preserve"> -</v>
      </c>
      <c r="CR38" s="591" t="s">
        <v>1495</v>
      </c>
      <c r="CS38" s="212" t="s">
        <v>1204</v>
      </c>
      <c r="CT38" s="102" t="s">
        <v>1966</v>
      </c>
    </row>
    <row r="39" spans="2:98" ht="30" customHeight="1" thickBot="1">
      <c r="B39" s="994"/>
      <c r="C39" s="990"/>
      <c r="D39" s="1015"/>
      <c r="E39" s="947"/>
      <c r="F39" s="956"/>
      <c r="G39" s="883"/>
      <c r="H39" s="858"/>
      <c r="I39" s="1040"/>
      <c r="J39" s="883"/>
      <c r="K39" s="1040"/>
      <c r="L39" s="883"/>
      <c r="M39" s="883"/>
      <c r="N39" s="1072"/>
      <c r="O39" s="883"/>
      <c r="P39" s="883"/>
      <c r="Q39" s="1040"/>
      <c r="R39" s="883"/>
      <c r="S39" s="858"/>
      <c r="T39" s="1040"/>
      <c r="U39" s="914"/>
      <c r="V39" s="1038"/>
      <c r="W39" s="845"/>
      <c r="X39" s="858"/>
      <c r="Y39" s="845"/>
      <c r="Z39" s="858"/>
      <c r="AA39" s="845"/>
      <c r="AB39" s="1065"/>
      <c r="AC39" s="1067"/>
      <c r="AD39" s="1020"/>
      <c r="AE39" s="790"/>
      <c r="AF39" s="798"/>
      <c r="AG39" s="790"/>
      <c r="AH39" s="798"/>
      <c r="AI39" s="790"/>
      <c r="AJ39" s="798"/>
      <c r="AK39" s="790"/>
      <c r="AL39" s="798"/>
      <c r="AM39" s="790"/>
      <c r="AN39" s="798"/>
      <c r="AO39" s="953"/>
      <c r="AP39" s="942"/>
      <c r="AQ39" s="123" t="s">
        <v>462</v>
      </c>
      <c r="AR39" s="10">
        <v>0</v>
      </c>
      <c r="AS39" s="123" t="s">
        <v>1657</v>
      </c>
      <c r="AT39" s="45">
        <v>0</v>
      </c>
      <c r="AU39" s="92">
        <v>10</v>
      </c>
      <c r="AV39" s="92">
        <v>0</v>
      </c>
      <c r="AW39" s="423">
        <f t="shared" si="13"/>
        <v>0</v>
      </c>
      <c r="AX39" s="92">
        <v>3</v>
      </c>
      <c r="AY39" s="423">
        <f t="shared" si="14"/>
        <v>0.3</v>
      </c>
      <c r="AZ39" s="92">
        <v>0</v>
      </c>
      <c r="BA39" s="424">
        <f t="shared" si="15"/>
        <v>0</v>
      </c>
      <c r="BB39" s="51">
        <v>7</v>
      </c>
      <c r="BC39" s="425">
        <f t="shared" si="16"/>
        <v>0.7</v>
      </c>
      <c r="BD39" s="62">
        <v>0</v>
      </c>
      <c r="BE39" s="92">
        <v>25</v>
      </c>
      <c r="BF39" s="92">
        <v>0</v>
      </c>
      <c r="BG39" s="70">
        <v>0</v>
      </c>
      <c r="BH39" s="331" t="str">
        <f t="shared" si="2"/>
        <v xml:space="preserve"> -</v>
      </c>
      <c r="BI39" s="457" t="str">
        <f t="shared" si="3"/>
        <v xml:space="preserve"> -</v>
      </c>
      <c r="BJ39" s="332">
        <f t="shared" si="4"/>
        <v>8.3333333333333339</v>
      </c>
      <c r="BK39" s="457">
        <f t="shared" si="5"/>
        <v>1</v>
      </c>
      <c r="BL39" s="332" t="str">
        <f t="shared" si="6"/>
        <v xml:space="preserve"> -</v>
      </c>
      <c r="BM39" s="457" t="str">
        <f t="shared" si="7"/>
        <v xml:space="preserve"> -</v>
      </c>
      <c r="BN39" s="332">
        <f t="shared" si="8"/>
        <v>0</v>
      </c>
      <c r="BO39" s="457">
        <f t="shared" si="9"/>
        <v>0</v>
      </c>
      <c r="BP39" s="658">
        <f t="shared" si="103"/>
        <v>2.5</v>
      </c>
      <c r="BQ39" s="653">
        <f t="shared" si="11"/>
        <v>1</v>
      </c>
      <c r="BR39" s="643">
        <f t="shared" si="12"/>
        <v>1</v>
      </c>
      <c r="BS39" s="57">
        <v>0</v>
      </c>
      <c r="BT39" s="105">
        <v>0</v>
      </c>
      <c r="BU39" s="105">
        <v>0</v>
      </c>
      <c r="BV39" s="147" t="str">
        <f t="shared" si="18"/>
        <v xml:space="preserve"> -</v>
      </c>
      <c r="BW39" s="381" t="str">
        <f t="shared" si="19"/>
        <v xml:space="preserve"> -</v>
      </c>
      <c r="BX39" s="57">
        <v>0</v>
      </c>
      <c r="BY39" s="105">
        <v>0</v>
      </c>
      <c r="BZ39" s="105">
        <v>0</v>
      </c>
      <c r="CA39" s="147" t="str">
        <f t="shared" si="20"/>
        <v xml:space="preserve"> -</v>
      </c>
      <c r="CB39" s="381" t="str">
        <f t="shared" si="21"/>
        <v xml:space="preserve"> -</v>
      </c>
      <c r="CC39" s="56">
        <v>0</v>
      </c>
      <c r="CD39" s="105">
        <v>0</v>
      </c>
      <c r="CE39" s="105">
        <v>0</v>
      </c>
      <c r="CF39" s="147" t="str">
        <f t="shared" si="22"/>
        <v xml:space="preserve"> -</v>
      </c>
      <c r="CG39" s="381" t="str">
        <f t="shared" si="23"/>
        <v xml:space="preserve"> -</v>
      </c>
      <c r="CH39" s="57">
        <v>30000</v>
      </c>
      <c r="CI39" s="105">
        <v>0</v>
      </c>
      <c r="CJ39" s="105">
        <v>0</v>
      </c>
      <c r="CK39" s="147">
        <f t="shared" si="24"/>
        <v>0</v>
      </c>
      <c r="CL39" s="381" t="str">
        <f t="shared" si="25"/>
        <v xml:space="preserve"> -</v>
      </c>
      <c r="CM39" s="355">
        <f t="shared" si="26"/>
        <v>30000</v>
      </c>
      <c r="CN39" s="323">
        <f t="shared" si="27"/>
        <v>0</v>
      </c>
      <c r="CO39" s="323">
        <f t="shared" si="28"/>
        <v>0</v>
      </c>
      <c r="CP39" s="507">
        <f t="shared" si="29"/>
        <v>0</v>
      </c>
      <c r="CQ39" s="381" t="str">
        <f t="shared" si="30"/>
        <v xml:space="preserve"> -</v>
      </c>
      <c r="CR39" s="592" t="s">
        <v>1495</v>
      </c>
      <c r="CS39" s="106" t="s">
        <v>1204</v>
      </c>
      <c r="CT39" s="107" t="s">
        <v>213</v>
      </c>
    </row>
    <row r="40" spans="2:98" ht="30" customHeight="1">
      <c r="B40" s="994"/>
      <c r="C40" s="990"/>
      <c r="D40" s="1015"/>
      <c r="E40" s="947"/>
      <c r="F40" s="956"/>
      <c r="G40" s="883"/>
      <c r="H40" s="858"/>
      <c r="I40" s="1040"/>
      <c r="J40" s="883"/>
      <c r="K40" s="1040"/>
      <c r="L40" s="883"/>
      <c r="M40" s="883"/>
      <c r="N40" s="1203"/>
      <c r="O40" s="883"/>
      <c r="P40" s="883"/>
      <c r="Q40" s="1040"/>
      <c r="R40" s="883"/>
      <c r="S40" s="858"/>
      <c r="T40" s="1040"/>
      <c r="U40" s="914"/>
      <c r="V40" s="1038"/>
      <c r="W40" s="845"/>
      <c r="X40" s="858"/>
      <c r="Y40" s="845"/>
      <c r="Z40" s="858"/>
      <c r="AA40" s="845"/>
      <c r="AB40" s="1065"/>
      <c r="AC40" s="1067"/>
      <c r="AD40" s="1020"/>
      <c r="AE40" s="790"/>
      <c r="AF40" s="798"/>
      <c r="AG40" s="790"/>
      <c r="AH40" s="798"/>
      <c r="AI40" s="790"/>
      <c r="AJ40" s="798"/>
      <c r="AK40" s="790"/>
      <c r="AL40" s="798"/>
      <c r="AM40" s="790"/>
      <c r="AN40" s="798"/>
      <c r="AO40" s="949">
        <f>+RESUMEN!J84</f>
        <v>0.63031914893617025</v>
      </c>
      <c r="AP40" s="938" t="s">
        <v>500</v>
      </c>
      <c r="AQ40" s="251" t="s">
        <v>463</v>
      </c>
      <c r="AR40" s="285">
        <v>2210258</v>
      </c>
      <c r="AS40" s="129" t="s">
        <v>1658</v>
      </c>
      <c r="AT40" s="41">
        <v>47</v>
      </c>
      <c r="AU40" s="59">
        <v>47</v>
      </c>
      <c r="AV40" s="59">
        <v>47</v>
      </c>
      <c r="AW40" s="419">
        <v>0.25</v>
      </c>
      <c r="AX40" s="59">
        <v>47</v>
      </c>
      <c r="AY40" s="419">
        <v>0.25</v>
      </c>
      <c r="AZ40" s="59">
        <v>47</v>
      </c>
      <c r="BA40" s="420">
        <v>0.25</v>
      </c>
      <c r="BB40" s="48">
        <v>47</v>
      </c>
      <c r="BC40" s="420">
        <v>0.25</v>
      </c>
      <c r="BD40" s="52">
        <v>47</v>
      </c>
      <c r="BE40" s="90">
        <v>47</v>
      </c>
      <c r="BF40" s="90">
        <v>47</v>
      </c>
      <c r="BG40" s="69">
        <v>0</v>
      </c>
      <c r="BH40" s="458">
        <f t="shared" si="2"/>
        <v>1</v>
      </c>
      <c r="BI40" s="459">
        <f t="shared" si="3"/>
        <v>1</v>
      </c>
      <c r="BJ40" s="460">
        <f t="shared" si="4"/>
        <v>1</v>
      </c>
      <c r="BK40" s="459">
        <f t="shared" si="5"/>
        <v>1</v>
      </c>
      <c r="BL40" s="460">
        <f t="shared" si="6"/>
        <v>1</v>
      </c>
      <c r="BM40" s="459">
        <f t="shared" si="7"/>
        <v>1</v>
      </c>
      <c r="BN40" s="460">
        <f t="shared" si="8"/>
        <v>0</v>
      </c>
      <c r="BO40" s="459">
        <f t="shared" si="9"/>
        <v>0</v>
      </c>
      <c r="BP40" s="659">
        <f t="shared" si="10"/>
        <v>0.75</v>
      </c>
      <c r="BQ40" s="654">
        <f t="shared" si="11"/>
        <v>0.75</v>
      </c>
      <c r="BR40" s="644">
        <f t="shared" si="12"/>
        <v>0.75</v>
      </c>
      <c r="BS40" s="52">
        <v>0</v>
      </c>
      <c r="BT40" s="90">
        <v>0</v>
      </c>
      <c r="BU40" s="90">
        <v>0</v>
      </c>
      <c r="BV40" s="146" t="str">
        <f t="shared" si="18"/>
        <v xml:space="preserve"> -</v>
      </c>
      <c r="BW40" s="384" t="str">
        <f t="shared" si="19"/>
        <v xml:space="preserve"> -</v>
      </c>
      <c r="BX40" s="53">
        <v>124542</v>
      </c>
      <c r="BY40" s="90">
        <v>84542</v>
      </c>
      <c r="BZ40" s="90">
        <v>70961</v>
      </c>
      <c r="CA40" s="146">
        <f t="shared" si="20"/>
        <v>0.67882320823497289</v>
      </c>
      <c r="CB40" s="384">
        <f t="shared" si="21"/>
        <v>0.83935795226041499</v>
      </c>
      <c r="CC40" s="52">
        <v>200000</v>
      </c>
      <c r="CD40" s="90">
        <v>200000</v>
      </c>
      <c r="CE40" s="90">
        <v>80300</v>
      </c>
      <c r="CF40" s="146">
        <f t="shared" si="22"/>
        <v>1</v>
      </c>
      <c r="CG40" s="384">
        <f t="shared" si="23"/>
        <v>0.40150000000000002</v>
      </c>
      <c r="CH40" s="53">
        <v>330938</v>
      </c>
      <c r="CI40" s="90">
        <v>0</v>
      </c>
      <c r="CJ40" s="90">
        <v>0</v>
      </c>
      <c r="CK40" s="146">
        <f t="shared" si="24"/>
        <v>0</v>
      </c>
      <c r="CL40" s="384" t="str">
        <f t="shared" si="25"/>
        <v xml:space="preserve"> -</v>
      </c>
      <c r="CM40" s="324">
        <f t="shared" si="26"/>
        <v>655480</v>
      </c>
      <c r="CN40" s="325">
        <f t="shared" si="27"/>
        <v>284542</v>
      </c>
      <c r="CO40" s="325">
        <f t="shared" si="28"/>
        <v>151261</v>
      </c>
      <c r="CP40" s="503">
        <f t="shared" si="29"/>
        <v>0.43409715018002076</v>
      </c>
      <c r="CQ40" s="384">
        <f t="shared" si="30"/>
        <v>0.53159463277828933</v>
      </c>
      <c r="CR40" s="590" t="s">
        <v>1495</v>
      </c>
      <c r="CS40" s="211" t="s">
        <v>1204</v>
      </c>
      <c r="CT40" s="101" t="s">
        <v>1966</v>
      </c>
    </row>
    <row r="41" spans="2:98" ht="30" customHeight="1">
      <c r="B41" s="994"/>
      <c r="C41" s="990"/>
      <c r="D41" s="1015"/>
      <c r="E41" s="947"/>
      <c r="F41" s="956" t="s">
        <v>492</v>
      </c>
      <c r="G41" s="883">
        <v>5.6000000000000001E-2</v>
      </c>
      <c r="H41" s="858">
        <v>0.05</v>
      </c>
      <c r="I41" s="1040">
        <f>+H41-G41</f>
        <v>-5.9999999999999984E-3</v>
      </c>
      <c r="J41" s="883">
        <v>5.5E-2</v>
      </c>
      <c r="K41" s="1040">
        <f>+J41-G41</f>
        <v>-1.0000000000000009E-3</v>
      </c>
      <c r="L41" s="883"/>
      <c r="M41" s="883">
        <v>5.2999999999999999E-2</v>
      </c>
      <c r="N41" s="1071">
        <f t="shared" ref="N41:N46" si="104">+M41-J41</f>
        <v>-2.0000000000000018E-3</v>
      </c>
      <c r="O41" s="883"/>
      <c r="P41" s="883">
        <v>5.0999999999999997E-2</v>
      </c>
      <c r="Q41" s="1040">
        <f t="shared" ref="Q41:Q46" si="105">+P41-M41</f>
        <v>-2.0000000000000018E-3</v>
      </c>
      <c r="R41" s="883"/>
      <c r="S41" s="858">
        <v>0.05</v>
      </c>
      <c r="T41" s="1040">
        <f t="shared" ref="T41" si="106">+S41-P41</f>
        <v>-9.9999999999999395E-4</v>
      </c>
      <c r="U41" s="914"/>
      <c r="V41" s="1038">
        <v>2.7E-2</v>
      </c>
      <c r="W41" s="845">
        <f t="shared" si="89"/>
        <v>-2.9000000000000001E-2</v>
      </c>
      <c r="X41" s="883">
        <v>1.9E-2</v>
      </c>
      <c r="Y41" s="845">
        <f t="shared" ref="Y41" si="107">+IF(X41=0,0,X41-V41)</f>
        <v>-8.0000000000000002E-3</v>
      </c>
      <c r="Z41" s="858"/>
      <c r="AA41" s="845">
        <f t="shared" ref="AA41" si="108">+IF(Z41=0,0,Z41-X41)</f>
        <v>0</v>
      </c>
      <c r="AB41" s="1065"/>
      <c r="AC41" s="1067">
        <f t="shared" ref="AC41" si="109">+IF(AB41=0,0,AB41-Z41)</f>
        <v>0</v>
      </c>
      <c r="AD41" s="1020">
        <f t="shared" ref="AD41" si="110">+IF(K41=0," -",W41/K41)</f>
        <v>28.999999999999975</v>
      </c>
      <c r="AE41" s="790">
        <f t="shared" ref="AE41" si="111">+IF(K41=0," -",IF(AD41&gt;100%,100%,AD41))</f>
        <v>1</v>
      </c>
      <c r="AF41" s="798">
        <f t="shared" ref="AF41" si="112">+IF(N41=0," -",Y41/N41)</f>
        <v>3.9999999999999964</v>
      </c>
      <c r="AG41" s="790">
        <f t="shared" ref="AG41" si="113">+IF(N41=0," -",IF(AF41&gt;100%,100%,AF41))</f>
        <v>1</v>
      </c>
      <c r="AH41" s="798">
        <f t="shared" ref="AH41:AH46" si="114">+IF(Q41=0," -",AA41/Q41)</f>
        <v>0</v>
      </c>
      <c r="AI41" s="790">
        <f t="shared" ref="AI41" si="115">+IF(Q41=0," -",IF(AH41&gt;100%,100%,AH41))</f>
        <v>0</v>
      </c>
      <c r="AJ41" s="798">
        <f t="shared" ref="AJ41" si="116">+IF(T41=0," -",AC41/T41)</f>
        <v>0</v>
      </c>
      <c r="AK41" s="790">
        <f t="shared" ref="AK41" si="117">+IF(T41=0," -",IF(AJ41&gt;100%,100%,AJ41))</f>
        <v>0</v>
      </c>
      <c r="AL41" s="798">
        <f t="shared" ref="AL41" si="118">+SUM(AC41,AA41,Y41,W41)/I41</f>
        <v>6.1666666666666687</v>
      </c>
      <c r="AM41" s="790">
        <f t="shared" ref="AM41" si="119">+IF(AL41&gt;100%,100%,IF(AL41&lt;0%,0%,AL41))</f>
        <v>1</v>
      </c>
      <c r="AN41" s="798"/>
      <c r="AO41" s="950"/>
      <c r="AP41" s="939"/>
      <c r="AQ41" s="119" t="s">
        <v>464</v>
      </c>
      <c r="AR41" s="117" t="s">
        <v>1217</v>
      </c>
      <c r="AS41" s="119" t="s">
        <v>1659</v>
      </c>
      <c r="AT41" s="40">
        <v>9</v>
      </c>
      <c r="AU41" s="60">
        <v>188</v>
      </c>
      <c r="AV41" s="60">
        <v>0</v>
      </c>
      <c r="AW41" s="413">
        <f t="shared" si="13"/>
        <v>0</v>
      </c>
      <c r="AX41" s="60">
        <v>94</v>
      </c>
      <c r="AY41" s="413">
        <f t="shared" si="14"/>
        <v>0.5</v>
      </c>
      <c r="AZ41" s="60">
        <v>47</v>
      </c>
      <c r="BA41" s="415">
        <f t="shared" si="15"/>
        <v>0.25</v>
      </c>
      <c r="BB41" s="47">
        <v>47</v>
      </c>
      <c r="BC41" s="415">
        <f t="shared" si="16"/>
        <v>0.25</v>
      </c>
      <c r="BD41" s="54">
        <v>0</v>
      </c>
      <c r="BE41" s="60">
        <v>4</v>
      </c>
      <c r="BF41" s="60">
        <v>0</v>
      </c>
      <c r="BG41" s="49">
        <v>0</v>
      </c>
      <c r="BH41" s="333" t="str">
        <f t="shared" si="2"/>
        <v xml:space="preserve"> -</v>
      </c>
      <c r="BI41" s="453" t="str">
        <f t="shared" si="3"/>
        <v xml:space="preserve"> -</v>
      </c>
      <c r="BJ41" s="334">
        <f t="shared" si="4"/>
        <v>4.2553191489361701E-2</v>
      </c>
      <c r="BK41" s="453">
        <f t="shared" si="5"/>
        <v>4.2553191489361701E-2</v>
      </c>
      <c r="BL41" s="334">
        <f t="shared" si="6"/>
        <v>0</v>
      </c>
      <c r="BM41" s="453">
        <f t="shared" si="7"/>
        <v>0</v>
      </c>
      <c r="BN41" s="334">
        <f t="shared" si="8"/>
        <v>0</v>
      </c>
      <c r="BO41" s="453">
        <f t="shared" si="9"/>
        <v>0</v>
      </c>
      <c r="BP41" s="657">
        <f t="shared" ref="BP41" si="120">+SUM(BD41:BG41)/AU41</f>
        <v>2.1276595744680851E-2</v>
      </c>
      <c r="BQ41" s="652">
        <f t="shared" si="11"/>
        <v>2.1276595744680851E-2</v>
      </c>
      <c r="BR41" s="642">
        <f t="shared" si="12"/>
        <v>2.1276595744680851E-2</v>
      </c>
      <c r="BS41" s="54">
        <v>0</v>
      </c>
      <c r="BT41" s="60">
        <v>0</v>
      </c>
      <c r="BU41" s="60">
        <v>0</v>
      </c>
      <c r="BV41" s="125" t="str">
        <f t="shared" si="18"/>
        <v xml:space="preserve"> -</v>
      </c>
      <c r="BW41" s="378" t="str">
        <f t="shared" si="19"/>
        <v xml:space="preserve"> -</v>
      </c>
      <c r="BX41" s="55">
        <v>0</v>
      </c>
      <c r="BY41" s="60">
        <v>0</v>
      </c>
      <c r="BZ41" s="60">
        <v>0</v>
      </c>
      <c r="CA41" s="125" t="str">
        <f t="shared" si="20"/>
        <v xml:space="preserve"> -</v>
      </c>
      <c r="CB41" s="378" t="str">
        <f t="shared" si="21"/>
        <v xml:space="preserve"> -</v>
      </c>
      <c r="CC41" s="54">
        <v>0</v>
      </c>
      <c r="CD41" s="60">
        <v>0</v>
      </c>
      <c r="CE41" s="60">
        <v>0</v>
      </c>
      <c r="CF41" s="125" t="str">
        <f t="shared" si="22"/>
        <v xml:space="preserve"> -</v>
      </c>
      <c r="CG41" s="378" t="str">
        <f t="shared" si="23"/>
        <v xml:space="preserve"> -</v>
      </c>
      <c r="CH41" s="55">
        <v>0</v>
      </c>
      <c r="CI41" s="60">
        <v>0</v>
      </c>
      <c r="CJ41" s="60">
        <v>0</v>
      </c>
      <c r="CK41" s="125" t="str">
        <f t="shared" si="24"/>
        <v xml:space="preserve"> -</v>
      </c>
      <c r="CL41" s="378" t="str">
        <f t="shared" si="25"/>
        <v xml:space="preserve"> -</v>
      </c>
      <c r="CM41" s="326">
        <f t="shared" si="26"/>
        <v>0</v>
      </c>
      <c r="CN41" s="322">
        <f t="shared" si="27"/>
        <v>0</v>
      </c>
      <c r="CO41" s="322">
        <f t="shared" si="28"/>
        <v>0</v>
      </c>
      <c r="CP41" s="504" t="str">
        <f t="shared" si="29"/>
        <v xml:space="preserve"> -</v>
      </c>
      <c r="CQ41" s="378" t="str">
        <f t="shared" si="30"/>
        <v xml:space="preserve"> -</v>
      </c>
      <c r="CR41" s="591" t="s">
        <v>1495</v>
      </c>
      <c r="CS41" s="212" t="s">
        <v>1204</v>
      </c>
      <c r="CT41" s="102" t="s">
        <v>1966</v>
      </c>
    </row>
    <row r="42" spans="2:98" ht="45.75" customHeight="1">
      <c r="B42" s="994"/>
      <c r="C42" s="990"/>
      <c r="D42" s="1015"/>
      <c r="E42" s="947"/>
      <c r="F42" s="956"/>
      <c r="G42" s="883"/>
      <c r="H42" s="858"/>
      <c r="I42" s="1040"/>
      <c r="J42" s="883"/>
      <c r="K42" s="1040"/>
      <c r="L42" s="883"/>
      <c r="M42" s="883"/>
      <c r="N42" s="1072"/>
      <c r="O42" s="883"/>
      <c r="P42" s="883"/>
      <c r="Q42" s="1040"/>
      <c r="R42" s="883"/>
      <c r="S42" s="858"/>
      <c r="T42" s="1040"/>
      <c r="U42" s="914"/>
      <c r="V42" s="1038"/>
      <c r="W42" s="845"/>
      <c r="X42" s="883"/>
      <c r="Y42" s="845"/>
      <c r="Z42" s="858"/>
      <c r="AA42" s="845"/>
      <c r="AB42" s="1065"/>
      <c r="AC42" s="1067"/>
      <c r="AD42" s="1020"/>
      <c r="AE42" s="790"/>
      <c r="AF42" s="798"/>
      <c r="AG42" s="790"/>
      <c r="AH42" s="798"/>
      <c r="AI42" s="790"/>
      <c r="AJ42" s="798"/>
      <c r="AK42" s="790"/>
      <c r="AL42" s="798"/>
      <c r="AM42" s="790"/>
      <c r="AN42" s="798"/>
      <c r="AO42" s="950"/>
      <c r="AP42" s="939"/>
      <c r="AQ42" s="236" t="s">
        <v>465</v>
      </c>
      <c r="AR42" s="231">
        <v>2210257</v>
      </c>
      <c r="AS42" s="119" t="s">
        <v>1660</v>
      </c>
      <c r="AT42" s="43">
        <v>0</v>
      </c>
      <c r="AU42" s="85">
        <v>1</v>
      </c>
      <c r="AV42" s="85">
        <v>1</v>
      </c>
      <c r="AW42" s="413">
        <v>0.25</v>
      </c>
      <c r="AX42" s="85">
        <v>1</v>
      </c>
      <c r="AY42" s="413">
        <v>0.25</v>
      </c>
      <c r="AZ42" s="85">
        <v>1</v>
      </c>
      <c r="BA42" s="415">
        <v>0.25</v>
      </c>
      <c r="BB42" s="125">
        <v>1</v>
      </c>
      <c r="BC42" s="415">
        <v>0.25</v>
      </c>
      <c r="BD42" s="318">
        <v>1</v>
      </c>
      <c r="BE42" s="85">
        <v>1</v>
      </c>
      <c r="BF42" s="85">
        <v>1</v>
      </c>
      <c r="BG42" s="71">
        <v>0</v>
      </c>
      <c r="BH42" s="333">
        <f t="shared" si="2"/>
        <v>1</v>
      </c>
      <c r="BI42" s="453">
        <f t="shared" si="3"/>
        <v>1</v>
      </c>
      <c r="BJ42" s="334">
        <f t="shared" si="4"/>
        <v>1</v>
      </c>
      <c r="BK42" s="453">
        <f t="shared" si="5"/>
        <v>1</v>
      </c>
      <c r="BL42" s="334">
        <f t="shared" si="6"/>
        <v>1</v>
      </c>
      <c r="BM42" s="453">
        <f t="shared" si="7"/>
        <v>1</v>
      </c>
      <c r="BN42" s="334">
        <f t="shared" si="8"/>
        <v>0</v>
      </c>
      <c r="BO42" s="453">
        <f t="shared" si="9"/>
        <v>0</v>
      </c>
      <c r="BP42" s="657">
        <f t="shared" si="10"/>
        <v>0.75</v>
      </c>
      <c r="BQ42" s="652">
        <f t="shared" si="11"/>
        <v>0.75</v>
      </c>
      <c r="BR42" s="642">
        <f t="shared" si="12"/>
        <v>0.75</v>
      </c>
      <c r="BS42" s="54">
        <v>132496</v>
      </c>
      <c r="BT42" s="60">
        <v>35550</v>
      </c>
      <c r="BU42" s="60">
        <v>0</v>
      </c>
      <c r="BV42" s="125">
        <f t="shared" si="18"/>
        <v>0.26830998671658013</v>
      </c>
      <c r="BW42" s="378" t="str">
        <f t="shared" si="19"/>
        <v xml:space="preserve"> -</v>
      </c>
      <c r="BX42" s="55">
        <v>154280</v>
      </c>
      <c r="BY42" s="60">
        <v>149900</v>
      </c>
      <c r="BZ42" s="60">
        <v>0</v>
      </c>
      <c r="CA42" s="125">
        <f t="shared" si="20"/>
        <v>0.97161005963183822</v>
      </c>
      <c r="CB42" s="378" t="str">
        <f t="shared" si="21"/>
        <v xml:space="preserve"> -</v>
      </c>
      <c r="CC42" s="54">
        <v>138410</v>
      </c>
      <c r="CD42" s="60">
        <v>105906</v>
      </c>
      <c r="CE42" s="60">
        <v>0</v>
      </c>
      <c r="CF42" s="125">
        <f t="shared" si="22"/>
        <v>0.7651614767719096</v>
      </c>
      <c r="CG42" s="378" t="str">
        <f t="shared" si="23"/>
        <v xml:space="preserve"> -</v>
      </c>
      <c r="CH42" s="55">
        <v>189280</v>
      </c>
      <c r="CI42" s="60">
        <v>0</v>
      </c>
      <c r="CJ42" s="60">
        <v>0</v>
      </c>
      <c r="CK42" s="125">
        <f t="shared" si="24"/>
        <v>0</v>
      </c>
      <c r="CL42" s="378" t="str">
        <f t="shared" si="25"/>
        <v xml:space="preserve"> -</v>
      </c>
      <c r="CM42" s="326">
        <f t="shared" si="26"/>
        <v>614466</v>
      </c>
      <c r="CN42" s="322">
        <f t="shared" si="27"/>
        <v>291356</v>
      </c>
      <c r="CO42" s="322">
        <f t="shared" si="28"/>
        <v>0</v>
      </c>
      <c r="CP42" s="504">
        <f t="shared" si="29"/>
        <v>0.47416130428697439</v>
      </c>
      <c r="CQ42" s="378" t="str">
        <f t="shared" si="30"/>
        <v xml:space="preserve"> -</v>
      </c>
      <c r="CR42" s="591" t="s">
        <v>1495</v>
      </c>
      <c r="CS42" s="212" t="s">
        <v>1204</v>
      </c>
      <c r="CT42" s="102" t="s">
        <v>1966</v>
      </c>
    </row>
    <row r="43" spans="2:98" ht="45.75" customHeight="1" thickBot="1">
      <c r="B43" s="994"/>
      <c r="C43" s="990"/>
      <c r="D43" s="1015"/>
      <c r="E43" s="947"/>
      <c r="F43" s="956"/>
      <c r="G43" s="883"/>
      <c r="H43" s="858"/>
      <c r="I43" s="1040"/>
      <c r="J43" s="883"/>
      <c r="K43" s="1040"/>
      <c r="L43" s="883"/>
      <c r="M43" s="883"/>
      <c r="N43" s="1072"/>
      <c r="O43" s="883"/>
      <c r="P43" s="883"/>
      <c r="Q43" s="1040"/>
      <c r="R43" s="883"/>
      <c r="S43" s="858"/>
      <c r="T43" s="1040"/>
      <c r="U43" s="914"/>
      <c r="V43" s="1038"/>
      <c r="W43" s="845"/>
      <c r="X43" s="883"/>
      <c r="Y43" s="845"/>
      <c r="Z43" s="858"/>
      <c r="AA43" s="845"/>
      <c r="AB43" s="1065"/>
      <c r="AC43" s="1067"/>
      <c r="AD43" s="1020"/>
      <c r="AE43" s="790"/>
      <c r="AF43" s="798"/>
      <c r="AG43" s="790"/>
      <c r="AH43" s="798"/>
      <c r="AI43" s="790"/>
      <c r="AJ43" s="798"/>
      <c r="AK43" s="790"/>
      <c r="AL43" s="798"/>
      <c r="AM43" s="790"/>
      <c r="AN43" s="798"/>
      <c r="AO43" s="951"/>
      <c r="AP43" s="940"/>
      <c r="AQ43" s="239" t="s">
        <v>466</v>
      </c>
      <c r="AR43" s="277">
        <v>2210900</v>
      </c>
      <c r="AS43" s="121" t="s">
        <v>1661</v>
      </c>
      <c r="AT43" s="44">
        <v>0</v>
      </c>
      <c r="AU43" s="105">
        <v>15</v>
      </c>
      <c r="AV43" s="105">
        <v>0</v>
      </c>
      <c r="AW43" s="416">
        <f t="shared" si="13"/>
        <v>0</v>
      </c>
      <c r="AX43" s="105">
        <v>15</v>
      </c>
      <c r="AY43" s="416">
        <v>0.33</v>
      </c>
      <c r="AZ43" s="105">
        <v>15</v>
      </c>
      <c r="BA43" s="417">
        <v>0.33</v>
      </c>
      <c r="BB43" s="50">
        <v>15</v>
      </c>
      <c r="BC43" s="417">
        <v>0.34</v>
      </c>
      <c r="BD43" s="62">
        <v>0</v>
      </c>
      <c r="BE43" s="92">
        <v>47</v>
      </c>
      <c r="BF43" s="92">
        <v>47</v>
      </c>
      <c r="BG43" s="70">
        <v>0</v>
      </c>
      <c r="BH43" s="455" t="str">
        <f t="shared" si="2"/>
        <v xml:space="preserve"> -</v>
      </c>
      <c r="BI43" s="456" t="str">
        <f t="shared" si="3"/>
        <v xml:space="preserve"> -</v>
      </c>
      <c r="BJ43" s="365">
        <f t="shared" si="4"/>
        <v>3.1333333333333333</v>
      </c>
      <c r="BK43" s="456">
        <f t="shared" si="5"/>
        <v>1</v>
      </c>
      <c r="BL43" s="365">
        <f t="shared" si="6"/>
        <v>3.1333333333333333</v>
      </c>
      <c r="BM43" s="456">
        <f t="shared" si="7"/>
        <v>1</v>
      </c>
      <c r="BN43" s="365">
        <f t="shared" si="8"/>
        <v>0</v>
      </c>
      <c r="BO43" s="456">
        <f t="shared" si="9"/>
        <v>0</v>
      </c>
      <c r="BP43" s="660">
        <f>+AVERAGE(BE43:BG43)/AU43</f>
        <v>2.088888888888889</v>
      </c>
      <c r="BQ43" s="655">
        <f t="shared" si="11"/>
        <v>1</v>
      </c>
      <c r="BR43" s="645">
        <f t="shared" si="12"/>
        <v>1</v>
      </c>
      <c r="BS43" s="62">
        <v>0</v>
      </c>
      <c r="BT43" s="92">
        <v>0</v>
      </c>
      <c r="BU43" s="92">
        <v>0</v>
      </c>
      <c r="BV43" s="148" t="str">
        <f t="shared" si="18"/>
        <v xml:space="preserve"> -</v>
      </c>
      <c r="BW43" s="385" t="str">
        <f t="shared" si="19"/>
        <v xml:space="preserve"> -</v>
      </c>
      <c r="BX43" s="63">
        <v>0</v>
      </c>
      <c r="BY43" s="92">
        <v>0</v>
      </c>
      <c r="BZ43" s="92">
        <v>0</v>
      </c>
      <c r="CA43" s="148" t="str">
        <f t="shared" si="20"/>
        <v xml:space="preserve"> -</v>
      </c>
      <c r="CB43" s="385" t="str">
        <f t="shared" si="21"/>
        <v xml:space="preserve"> -</v>
      </c>
      <c r="CC43" s="62">
        <v>170000</v>
      </c>
      <c r="CD43" s="92">
        <v>170000</v>
      </c>
      <c r="CE43" s="92">
        <v>13500</v>
      </c>
      <c r="CF43" s="148">
        <f t="shared" si="22"/>
        <v>1</v>
      </c>
      <c r="CG43" s="385">
        <f t="shared" si="23"/>
        <v>7.9411764705882348E-2</v>
      </c>
      <c r="CH43" s="63">
        <v>168718</v>
      </c>
      <c r="CI43" s="92">
        <v>0</v>
      </c>
      <c r="CJ43" s="92">
        <v>0</v>
      </c>
      <c r="CK43" s="148">
        <f t="shared" si="24"/>
        <v>0</v>
      </c>
      <c r="CL43" s="385" t="str">
        <f t="shared" si="25"/>
        <v xml:space="preserve"> -</v>
      </c>
      <c r="CM43" s="327">
        <f t="shared" si="26"/>
        <v>338718</v>
      </c>
      <c r="CN43" s="328">
        <f t="shared" si="27"/>
        <v>170000</v>
      </c>
      <c r="CO43" s="328">
        <f t="shared" si="28"/>
        <v>13500</v>
      </c>
      <c r="CP43" s="505">
        <f t="shared" si="29"/>
        <v>0.50189242969077519</v>
      </c>
      <c r="CQ43" s="385">
        <f t="shared" si="30"/>
        <v>7.9411764705882348E-2</v>
      </c>
      <c r="CR43" s="593" t="s">
        <v>1495</v>
      </c>
      <c r="CS43" s="213" t="s">
        <v>1204</v>
      </c>
      <c r="CT43" s="103" t="s">
        <v>1966</v>
      </c>
    </row>
    <row r="44" spans="2:98" ht="30" customHeight="1">
      <c r="B44" s="994"/>
      <c r="C44" s="990"/>
      <c r="D44" s="1015"/>
      <c r="E44" s="947"/>
      <c r="F44" s="956"/>
      <c r="G44" s="883"/>
      <c r="H44" s="858"/>
      <c r="I44" s="1040"/>
      <c r="J44" s="883"/>
      <c r="K44" s="1040"/>
      <c r="L44" s="883"/>
      <c r="M44" s="883"/>
      <c r="N44" s="1072"/>
      <c r="O44" s="883"/>
      <c r="P44" s="883"/>
      <c r="Q44" s="1040"/>
      <c r="R44" s="883"/>
      <c r="S44" s="858"/>
      <c r="T44" s="1040"/>
      <c r="U44" s="914"/>
      <c r="V44" s="1038"/>
      <c r="W44" s="845"/>
      <c r="X44" s="883"/>
      <c r="Y44" s="845"/>
      <c r="Z44" s="858"/>
      <c r="AA44" s="845"/>
      <c r="AB44" s="1065"/>
      <c r="AC44" s="1067"/>
      <c r="AD44" s="1020"/>
      <c r="AE44" s="790"/>
      <c r="AF44" s="798"/>
      <c r="AG44" s="790"/>
      <c r="AH44" s="798"/>
      <c r="AI44" s="790"/>
      <c r="AJ44" s="798"/>
      <c r="AK44" s="790"/>
      <c r="AL44" s="798"/>
      <c r="AM44" s="790"/>
      <c r="AN44" s="798"/>
      <c r="AO44" s="952">
        <f>+RESUMEN!J85</f>
        <v>0.62989737775289278</v>
      </c>
      <c r="AP44" s="941" t="s">
        <v>501</v>
      </c>
      <c r="AQ44" s="237" t="s">
        <v>467</v>
      </c>
      <c r="AR44" s="275" t="s">
        <v>1217</v>
      </c>
      <c r="AS44" s="120" t="s">
        <v>1662</v>
      </c>
      <c r="AT44" s="42">
        <v>0</v>
      </c>
      <c r="AU44" s="93">
        <v>1</v>
      </c>
      <c r="AV44" s="93">
        <v>1</v>
      </c>
      <c r="AW44" s="412">
        <v>0.25</v>
      </c>
      <c r="AX44" s="93">
        <v>1</v>
      </c>
      <c r="AY44" s="412">
        <v>0.25</v>
      </c>
      <c r="AZ44" s="93">
        <v>1</v>
      </c>
      <c r="BA44" s="414">
        <v>0.25</v>
      </c>
      <c r="BB44" s="146">
        <v>1</v>
      </c>
      <c r="BC44" s="421">
        <v>0.25</v>
      </c>
      <c r="BD44" s="314">
        <v>1</v>
      </c>
      <c r="BE44" s="93">
        <v>1</v>
      </c>
      <c r="BF44" s="93">
        <v>1</v>
      </c>
      <c r="BG44" s="74">
        <v>0</v>
      </c>
      <c r="BH44" s="329">
        <f t="shared" si="2"/>
        <v>1</v>
      </c>
      <c r="BI44" s="452">
        <f t="shared" si="3"/>
        <v>1</v>
      </c>
      <c r="BJ44" s="330">
        <f t="shared" si="4"/>
        <v>1</v>
      </c>
      <c r="BK44" s="452">
        <f t="shared" si="5"/>
        <v>1</v>
      </c>
      <c r="BL44" s="330">
        <f t="shared" si="6"/>
        <v>1</v>
      </c>
      <c r="BM44" s="452">
        <f t="shared" si="7"/>
        <v>1</v>
      </c>
      <c r="BN44" s="330">
        <f t="shared" si="8"/>
        <v>0</v>
      </c>
      <c r="BO44" s="452">
        <f t="shared" si="9"/>
        <v>0</v>
      </c>
      <c r="BP44" s="656">
        <f t="shared" si="10"/>
        <v>0.75</v>
      </c>
      <c r="BQ44" s="651">
        <f t="shared" si="11"/>
        <v>0.75</v>
      </c>
      <c r="BR44" s="641">
        <f t="shared" si="12"/>
        <v>0.75</v>
      </c>
      <c r="BS44" s="52">
        <v>0</v>
      </c>
      <c r="BT44" s="90">
        <v>0</v>
      </c>
      <c r="BU44" s="90">
        <v>0</v>
      </c>
      <c r="BV44" s="146" t="str">
        <f t="shared" si="18"/>
        <v xml:space="preserve"> -</v>
      </c>
      <c r="BW44" s="384" t="str">
        <f t="shared" si="19"/>
        <v xml:space="preserve"> -</v>
      </c>
      <c r="BX44" s="53">
        <v>0</v>
      </c>
      <c r="BY44" s="90">
        <v>0</v>
      </c>
      <c r="BZ44" s="90">
        <v>0</v>
      </c>
      <c r="CA44" s="146" t="str">
        <f t="shared" si="20"/>
        <v xml:space="preserve"> -</v>
      </c>
      <c r="CB44" s="384" t="str">
        <f t="shared" si="21"/>
        <v xml:space="preserve"> -</v>
      </c>
      <c r="CC44" s="52">
        <v>0</v>
      </c>
      <c r="CD44" s="90">
        <v>0</v>
      </c>
      <c r="CE44" s="90">
        <v>0</v>
      </c>
      <c r="CF44" s="146" t="str">
        <f t="shared" si="22"/>
        <v xml:space="preserve"> -</v>
      </c>
      <c r="CG44" s="384" t="str">
        <f t="shared" si="23"/>
        <v xml:space="preserve"> -</v>
      </c>
      <c r="CH44" s="53">
        <v>0</v>
      </c>
      <c r="CI44" s="90">
        <v>0</v>
      </c>
      <c r="CJ44" s="90">
        <v>0</v>
      </c>
      <c r="CK44" s="146" t="str">
        <f t="shared" si="24"/>
        <v xml:space="preserve"> -</v>
      </c>
      <c r="CL44" s="384" t="str">
        <f t="shared" si="25"/>
        <v xml:space="preserve"> -</v>
      </c>
      <c r="CM44" s="324">
        <f t="shared" si="26"/>
        <v>0</v>
      </c>
      <c r="CN44" s="325">
        <f t="shared" si="27"/>
        <v>0</v>
      </c>
      <c r="CO44" s="325">
        <f t="shared" si="28"/>
        <v>0</v>
      </c>
      <c r="CP44" s="503" t="str">
        <f t="shared" si="29"/>
        <v xml:space="preserve"> -</v>
      </c>
      <c r="CQ44" s="384" t="str">
        <f t="shared" si="30"/>
        <v xml:space="preserve"> -</v>
      </c>
      <c r="CR44" s="590" t="s">
        <v>1495</v>
      </c>
      <c r="CS44" s="211" t="s">
        <v>1204</v>
      </c>
      <c r="CT44" s="101" t="s">
        <v>1966</v>
      </c>
    </row>
    <row r="45" spans="2:98" ht="30" customHeight="1">
      <c r="B45" s="994"/>
      <c r="C45" s="990"/>
      <c r="D45" s="1015"/>
      <c r="E45" s="947"/>
      <c r="F45" s="956"/>
      <c r="G45" s="883"/>
      <c r="H45" s="858"/>
      <c r="I45" s="1040"/>
      <c r="J45" s="883"/>
      <c r="K45" s="1040"/>
      <c r="L45" s="883"/>
      <c r="M45" s="883"/>
      <c r="N45" s="1203"/>
      <c r="O45" s="883"/>
      <c r="P45" s="883"/>
      <c r="Q45" s="1040"/>
      <c r="R45" s="883"/>
      <c r="S45" s="858"/>
      <c r="T45" s="1040"/>
      <c r="U45" s="914"/>
      <c r="V45" s="1038"/>
      <c r="W45" s="845"/>
      <c r="X45" s="883"/>
      <c r="Y45" s="845"/>
      <c r="Z45" s="858"/>
      <c r="AA45" s="845"/>
      <c r="AB45" s="1065"/>
      <c r="AC45" s="1067"/>
      <c r="AD45" s="1020"/>
      <c r="AE45" s="790"/>
      <c r="AF45" s="798"/>
      <c r="AG45" s="790"/>
      <c r="AH45" s="798"/>
      <c r="AI45" s="790"/>
      <c r="AJ45" s="798"/>
      <c r="AK45" s="790"/>
      <c r="AL45" s="798"/>
      <c r="AM45" s="790"/>
      <c r="AN45" s="798"/>
      <c r="AO45" s="950"/>
      <c r="AP45" s="939"/>
      <c r="AQ45" s="119" t="s">
        <v>468</v>
      </c>
      <c r="AR45" s="366">
        <v>2210900</v>
      </c>
      <c r="AS45" s="119" t="s">
        <v>1663</v>
      </c>
      <c r="AT45" s="40">
        <v>725</v>
      </c>
      <c r="AU45" s="60">
        <v>480</v>
      </c>
      <c r="AV45" s="60">
        <v>0</v>
      </c>
      <c r="AW45" s="413">
        <f t="shared" si="13"/>
        <v>0</v>
      </c>
      <c r="AX45" s="60">
        <v>160</v>
      </c>
      <c r="AY45" s="413">
        <f t="shared" si="14"/>
        <v>0.33333333333333331</v>
      </c>
      <c r="AZ45" s="60">
        <v>160</v>
      </c>
      <c r="BA45" s="415">
        <f t="shared" si="15"/>
        <v>0.33333333333333331</v>
      </c>
      <c r="BB45" s="47">
        <v>160</v>
      </c>
      <c r="BC45" s="422">
        <f t="shared" si="16"/>
        <v>0.33333333333333331</v>
      </c>
      <c r="BD45" s="54">
        <v>0</v>
      </c>
      <c r="BE45" s="60">
        <v>160</v>
      </c>
      <c r="BF45" s="60">
        <v>247</v>
      </c>
      <c r="BG45" s="49">
        <v>0</v>
      </c>
      <c r="BH45" s="333" t="str">
        <f t="shared" si="2"/>
        <v xml:space="preserve"> -</v>
      </c>
      <c r="BI45" s="453" t="str">
        <f t="shared" si="3"/>
        <v xml:space="preserve"> -</v>
      </c>
      <c r="BJ45" s="334">
        <f t="shared" si="4"/>
        <v>1</v>
      </c>
      <c r="BK45" s="453">
        <f t="shared" si="5"/>
        <v>1</v>
      </c>
      <c r="BL45" s="334">
        <f t="shared" si="6"/>
        <v>1.54375</v>
      </c>
      <c r="BM45" s="453">
        <f t="shared" si="7"/>
        <v>1</v>
      </c>
      <c r="BN45" s="334">
        <f t="shared" si="8"/>
        <v>0</v>
      </c>
      <c r="BO45" s="453">
        <f t="shared" si="9"/>
        <v>0</v>
      </c>
      <c r="BP45" s="657">
        <f t="shared" ref="BP45" si="121">+SUM(BD45:BG45)/AU45</f>
        <v>0.84791666666666665</v>
      </c>
      <c r="BQ45" s="652">
        <f t="shared" si="11"/>
        <v>0.84791666666666665</v>
      </c>
      <c r="BR45" s="642">
        <f t="shared" si="12"/>
        <v>0.84791666666666665</v>
      </c>
      <c r="BS45" s="54">
        <v>70000</v>
      </c>
      <c r="BT45" s="60">
        <v>0</v>
      </c>
      <c r="BU45" s="60">
        <v>0</v>
      </c>
      <c r="BV45" s="125">
        <f t="shared" si="18"/>
        <v>0</v>
      </c>
      <c r="BW45" s="378" t="str">
        <f t="shared" si="19"/>
        <v xml:space="preserve"> -</v>
      </c>
      <c r="BX45" s="55">
        <v>265000</v>
      </c>
      <c r="BY45" s="60">
        <v>265000</v>
      </c>
      <c r="BZ45" s="60">
        <v>206939</v>
      </c>
      <c r="CA45" s="125">
        <f t="shared" si="20"/>
        <v>1</v>
      </c>
      <c r="CB45" s="378">
        <f t="shared" si="21"/>
        <v>0.78090188679245287</v>
      </c>
      <c r="CC45" s="54">
        <v>253500</v>
      </c>
      <c r="CD45" s="60">
        <v>253500</v>
      </c>
      <c r="CE45" s="60">
        <v>204745</v>
      </c>
      <c r="CF45" s="125">
        <f t="shared" si="22"/>
        <v>1</v>
      </c>
      <c r="CG45" s="378">
        <f t="shared" si="23"/>
        <v>0.80767258382643004</v>
      </c>
      <c r="CH45" s="55">
        <v>114117</v>
      </c>
      <c r="CI45" s="60">
        <v>0</v>
      </c>
      <c r="CJ45" s="60">
        <v>0</v>
      </c>
      <c r="CK45" s="125">
        <f t="shared" si="24"/>
        <v>0</v>
      </c>
      <c r="CL45" s="378" t="str">
        <f t="shared" si="25"/>
        <v xml:space="preserve"> -</v>
      </c>
      <c r="CM45" s="326">
        <f t="shared" si="26"/>
        <v>702617</v>
      </c>
      <c r="CN45" s="322">
        <f t="shared" si="27"/>
        <v>518500</v>
      </c>
      <c r="CO45" s="322">
        <f t="shared" si="28"/>
        <v>411684</v>
      </c>
      <c r="CP45" s="504">
        <f t="shared" si="29"/>
        <v>0.73795538678967343</v>
      </c>
      <c r="CQ45" s="378">
        <f t="shared" si="30"/>
        <v>0.79399035679845709</v>
      </c>
      <c r="CR45" s="591" t="s">
        <v>1495</v>
      </c>
      <c r="CS45" s="212" t="s">
        <v>1204</v>
      </c>
      <c r="CT45" s="102" t="s">
        <v>1966</v>
      </c>
    </row>
    <row r="46" spans="2:98" ht="45.75" customHeight="1">
      <c r="B46" s="994"/>
      <c r="C46" s="990"/>
      <c r="D46" s="1015"/>
      <c r="E46" s="947"/>
      <c r="F46" s="956" t="s">
        <v>493</v>
      </c>
      <c r="G46" s="883">
        <v>5.0999999999999997E-2</v>
      </c>
      <c r="H46" s="858">
        <v>0.04</v>
      </c>
      <c r="I46" s="1040">
        <f>+H46-G46</f>
        <v>-1.0999999999999996E-2</v>
      </c>
      <c r="J46" s="858">
        <v>0.05</v>
      </c>
      <c r="K46" s="1040">
        <f>+J46-G46</f>
        <v>-9.9999999999999395E-4</v>
      </c>
      <c r="L46" s="858"/>
      <c r="M46" s="883">
        <v>4.7E-2</v>
      </c>
      <c r="N46" s="1071">
        <f t="shared" si="104"/>
        <v>-3.0000000000000027E-3</v>
      </c>
      <c r="O46" s="883"/>
      <c r="P46" s="883">
        <v>4.2999999999999997E-2</v>
      </c>
      <c r="Q46" s="1040">
        <f t="shared" si="105"/>
        <v>-4.0000000000000036E-3</v>
      </c>
      <c r="R46" s="883"/>
      <c r="S46" s="858">
        <v>0.04</v>
      </c>
      <c r="T46" s="1040">
        <f t="shared" ref="T46" si="122">+S46-P46</f>
        <v>-2.9999999999999957E-3</v>
      </c>
      <c r="U46" s="914"/>
      <c r="V46" s="1038">
        <v>1.7000000000000001E-2</v>
      </c>
      <c r="W46" s="845">
        <f t="shared" si="89"/>
        <v>-3.3999999999999996E-2</v>
      </c>
      <c r="X46" s="883">
        <v>2.1999999999999999E-2</v>
      </c>
      <c r="Y46" s="845">
        <f t="shared" ref="Y46" si="123">+IF(X46=0,0,X46-V46)</f>
        <v>4.9999999999999975E-3</v>
      </c>
      <c r="Z46" s="858"/>
      <c r="AA46" s="845">
        <f>+IF(Z46=0,0,Z46-X46)</f>
        <v>0</v>
      </c>
      <c r="AB46" s="1065"/>
      <c r="AC46" s="1067">
        <f>+IF(AB46=0,0,AB46-Z46)</f>
        <v>0</v>
      </c>
      <c r="AD46" s="1020">
        <f t="shared" ref="AD46" si="124">+IF(K46=0," -",W46/K46)</f>
        <v>34.000000000000199</v>
      </c>
      <c r="AE46" s="790">
        <f t="shared" ref="AE46" si="125">+IF(K46=0," -",IF(AD46&gt;100%,100%,AD46))</f>
        <v>1</v>
      </c>
      <c r="AF46" s="798">
        <f t="shared" ref="AF46" si="126">+IF(N46=0," -",Y46/N46)</f>
        <v>-1.6666666666666643</v>
      </c>
      <c r="AG46" s="790">
        <f>+IF(N46=0," -",IF(AF46&gt;100%,100%,AF46))</f>
        <v>-1.6666666666666643</v>
      </c>
      <c r="AH46" s="798">
        <f t="shared" si="114"/>
        <v>0</v>
      </c>
      <c r="AI46" s="790">
        <f t="shared" ref="AI46" si="127">+IF(Q46=0," -",IF(AH46&gt;100%,100%,AH46))</f>
        <v>0</v>
      </c>
      <c r="AJ46" s="798">
        <f t="shared" ref="AJ46" si="128">+IF(T46=0," -",AC46/T46)</f>
        <v>0</v>
      </c>
      <c r="AK46" s="790">
        <f t="shared" ref="AK46" si="129">+IF(T46=0," -",IF(AJ46&gt;100%,100%,AJ46))</f>
        <v>0</v>
      </c>
      <c r="AL46" s="798">
        <f t="shared" ref="AL46" si="130">+SUM(AC46,AA46,Y46,W46)/I46</f>
        <v>2.6363636363636371</v>
      </c>
      <c r="AM46" s="790">
        <f t="shared" ref="AM46" si="131">+IF(AL46&gt;100%,100%,IF(AL46&lt;0%,0%,AL46))</f>
        <v>1</v>
      </c>
      <c r="AN46" s="798"/>
      <c r="AO46" s="950"/>
      <c r="AP46" s="939"/>
      <c r="AQ46" s="300" t="s">
        <v>469</v>
      </c>
      <c r="AR46" s="301">
        <v>2210900</v>
      </c>
      <c r="AS46" s="27" t="s">
        <v>1664</v>
      </c>
      <c r="AT46" s="40">
        <v>8173</v>
      </c>
      <c r="AU46" s="60">
        <v>8173</v>
      </c>
      <c r="AV46" s="60">
        <v>8173</v>
      </c>
      <c r="AW46" s="413">
        <v>0.25</v>
      </c>
      <c r="AX46" s="60">
        <v>8173</v>
      </c>
      <c r="AY46" s="413">
        <v>0.25</v>
      </c>
      <c r="AZ46" s="60">
        <v>8173</v>
      </c>
      <c r="BA46" s="415">
        <v>0.25</v>
      </c>
      <c r="BB46" s="47">
        <v>8173</v>
      </c>
      <c r="BC46" s="422">
        <v>0.25</v>
      </c>
      <c r="BD46" s="54">
        <v>3461</v>
      </c>
      <c r="BE46" s="60">
        <v>19407</v>
      </c>
      <c r="BF46" s="60">
        <v>25741</v>
      </c>
      <c r="BG46" s="49">
        <v>0</v>
      </c>
      <c r="BH46" s="333">
        <f t="shared" si="2"/>
        <v>0.42346751498837637</v>
      </c>
      <c r="BI46" s="453">
        <f t="shared" si="3"/>
        <v>0.42346751498837637</v>
      </c>
      <c r="BJ46" s="334">
        <f t="shared" si="4"/>
        <v>2.3745258778906155</v>
      </c>
      <c r="BK46" s="453">
        <f t="shared" si="5"/>
        <v>1</v>
      </c>
      <c r="BL46" s="334">
        <f t="shared" si="6"/>
        <v>3.1495167013336598</v>
      </c>
      <c r="BM46" s="453">
        <f t="shared" si="7"/>
        <v>1</v>
      </c>
      <c r="BN46" s="334">
        <f t="shared" si="8"/>
        <v>0</v>
      </c>
      <c r="BO46" s="453">
        <f t="shared" si="9"/>
        <v>0</v>
      </c>
      <c r="BP46" s="657">
        <f t="shared" si="10"/>
        <v>1.4868775235531628</v>
      </c>
      <c r="BQ46" s="652">
        <f t="shared" si="11"/>
        <v>1</v>
      </c>
      <c r="BR46" s="642">
        <f t="shared" si="12"/>
        <v>1</v>
      </c>
      <c r="BS46" s="54">
        <v>0</v>
      </c>
      <c r="BT46" s="60">
        <v>0</v>
      </c>
      <c r="BU46" s="60">
        <v>385000</v>
      </c>
      <c r="BV46" s="125" t="str">
        <f t="shared" si="18"/>
        <v xml:space="preserve"> -</v>
      </c>
      <c r="BW46" s="71">
        <f t="shared" si="19"/>
        <v>1</v>
      </c>
      <c r="BX46" s="55">
        <v>75000</v>
      </c>
      <c r="BY46" s="60">
        <v>75000</v>
      </c>
      <c r="BZ46" s="60">
        <v>100000</v>
      </c>
      <c r="CA46" s="125">
        <f t="shared" si="20"/>
        <v>1</v>
      </c>
      <c r="CB46" s="378">
        <f t="shared" si="21"/>
        <v>1.3333333333333333</v>
      </c>
      <c r="CC46" s="54">
        <v>253500</v>
      </c>
      <c r="CD46" s="60">
        <v>253500</v>
      </c>
      <c r="CE46" s="60">
        <v>204745</v>
      </c>
      <c r="CF46" s="125">
        <f t="shared" si="22"/>
        <v>1</v>
      </c>
      <c r="CG46" s="378">
        <f t="shared" si="23"/>
        <v>0.80767258382643004</v>
      </c>
      <c r="CH46" s="55">
        <v>136940</v>
      </c>
      <c r="CI46" s="60">
        <v>0</v>
      </c>
      <c r="CJ46" s="60">
        <v>0</v>
      </c>
      <c r="CK46" s="125">
        <f t="shared" si="24"/>
        <v>0</v>
      </c>
      <c r="CL46" s="378" t="str">
        <f t="shared" si="25"/>
        <v xml:space="preserve"> -</v>
      </c>
      <c r="CM46" s="326">
        <f t="shared" si="26"/>
        <v>465440</v>
      </c>
      <c r="CN46" s="322">
        <f t="shared" si="27"/>
        <v>328500</v>
      </c>
      <c r="CO46" s="322">
        <f t="shared" si="28"/>
        <v>689745</v>
      </c>
      <c r="CP46" s="504">
        <f t="shared" si="29"/>
        <v>0.70578377449295293</v>
      </c>
      <c r="CQ46" s="378">
        <f t="shared" si="30"/>
        <v>2.0996803652968037</v>
      </c>
      <c r="CR46" s="591" t="s">
        <v>1495</v>
      </c>
      <c r="CS46" s="212" t="s">
        <v>1204</v>
      </c>
      <c r="CT46" s="102" t="s">
        <v>1966</v>
      </c>
    </row>
    <row r="47" spans="2:98" ht="30" customHeight="1">
      <c r="B47" s="994"/>
      <c r="C47" s="990"/>
      <c r="D47" s="1015"/>
      <c r="E47" s="947"/>
      <c r="F47" s="956"/>
      <c r="G47" s="883"/>
      <c r="H47" s="858"/>
      <c r="I47" s="1040"/>
      <c r="J47" s="858"/>
      <c r="K47" s="1040"/>
      <c r="L47" s="858"/>
      <c r="M47" s="883"/>
      <c r="N47" s="1072"/>
      <c r="O47" s="883"/>
      <c r="P47" s="883"/>
      <c r="Q47" s="1040"/>
      <c r="R47" s="883"/>
      <c r="S47" s="858"/>
      <c r="T47" s="1040"/>
      <c r="U47" s="914"/>
      <c r="V47" s="1038"/>
      <c r="W47" s="845"/>
      <c r="X47" s="883"/>
      <c r="Y47" s="845"/>
      <c r="Z47" s="858"/>
      <c r="AA47" s="845"/>
      <c r="AB47" s="1065"/>
      <c r="AC47" s="1067"/>
      <c r="AD47" s="1020"/>
      <c r="AE47" s="790"/>
      <c r="AF47" s="798"/>
      <c r="AG47" s="790"/>
      <c r="AH47" s="798"/>
      <c r="AI47" s="790"/>
      <c r="AJ47" s="798"/>
      <c r="AK47" s="790"/>
      <c r="AL47" s="798"/>
      <c r="AM47" s="790"/>
      <c r="AN47" s="798"/>
      <c r="AO47" s="950"/>
      <c r="AP47" s="939"/>
      <c r="AQ47" s="300" t="s">
        <v>470</v>
      </c>
      <c r="AR47" s="301">
        <v>2210900</v>
      </c>
      <c r="AS47" s="27" t="s">
        <v>1665</v>
      </c>
      <c r="AT47" s="40">
        <v>47</v>
      </c>
      <c r="AU47" s="60">
        <v>47</v>
      </c>
      <c r="AV47" s="60">
        <v>47</v>
      </c>
      <c r="AW47" s="413">
        <v>0.25</v>
      </c>
      <c r="AX47" s="60">
        <v>47</v>
      </c>
      <c r="AY47" s="413">
        <v>0.25</v>
      </c>
      <c r="AZ47" s="60">
        <v>47</v>
      </c>
      <c r="BA47" s="415">
        <v>0.25</v>
      </c>
      <c r="BB47" s="47">
        <v>47</v>
      </c>
      <c r="BC47" s="422">
        <v>0.25</v>
      </c>
      <c r="BD47" s="54">
        <v>47</v>
      </c>
      <c r="BE47" s="60">
        <v>30</v>
      </c>
      <c r="BF47" s="60">
        <v>47</v>
      </c>
      <c r="BG47" s="49">
        <v>0</v>
      </c>
      <c r="BH47" s="333">
        <f t="shared" si="2"/>
        <v>1</v>
      </c>
      <c r="BI47" s="453">
        <f t="shared" si="3"/>
        <v>1</v>
      </c>
      <c r="BJ47" s="334">
        <f t="shared" si="4"/>
        <v>0.63829787234042556</v>
      </c>
      <c r="BK47" s="453">
        <f t="shared" si="5"/>
        <v>0.63829787234042556</v>
      </c>
      <c r="BL47" s="334">
        <f t="shared" si="6"/>
        <v>1</v>
      </c>
      <c r="BM47" s="453">
        <f t="shared" si="7"/>
        <v>1</v>
      </c>
      <c r="BN47" s="334">
        <f t="shared" si="8"/>
        <v>0</v>
      </c>
      <c r="BO47" s="453">
        <f t="shared" si="9"/>
        <v>0</v>
      </c>
      <c r="BP47" s="657">
        <f t="shared" si="10"/>
        <v>0.65957446808510634</v>
      </c>
      <c r="BQ47" s="652">
        <f t="shared" si="11"/>
        <v>0.65957446808510634</v>
      </c>
      <c r="BR47" s="642">
        <f t="shared" si="12"/>
        <v>0.65957446808510634</v>
      </c>
      <c r="BS47" s="54">
        <v>0</v>
      </c>
      <c r="BT47" s="60">
        <v>0</v>
      </c>
      <c r="BU47" s="60">
        <v>0</v>
      </c>
      <c r="BV47" s="125" t="str">
        <f t="shared" si="18"/>
        <v xml:space="preserve"> -</v>
      </c>
      <c r="BW47" s="378" t="str">
        <f t="shared" si="19"/>
        <v xml:space="preserve"> -</v>
      </c>
      <c r="BX47" s="55">
        <v>50000</v>
      </c>
      <c r="BY47" s="60">
        <v>50000</v>
      </c>
      <c r="BZ47" s="60">
        <v>12000</v>
      </c>
      <c r="CA47" s="125">
        <f t="shared" si="20"/>
        <v>1</v>
      </c>
      <c r="CB47" s="378">
        <f t="shared" si="21"/>
        <v>0.24</v>
      </c>
      <c r="CC47" s="54">
        <v>160000</v>
      </c>
      <c r="CD47" s="60">
        <v>160000</v>
      </c>
      <c r="CE47" s="60">
        <v>35100</v>
      </c>
      <c r="CF47" s="125">
        <f t="shared" si="22"/>
        <v>1</v>
      </c>
      <c r="CG47" s="378">
        <f t="shared" si="23"/>
        <v>0.21937499999999999</v>
      </c>
      <c r="CH47" s="55">
        <v>114117</v>
      </c>
      <c r="CI47" s="60">
        <v>0</v>
      </c>
      <c r="CJ47" s="60">
        <v>0</v>
      </c>
      <c r="CK47" s="125">
        <f t="shared" si="24"/>
        <v>0</v>
      </c>
      <c r="CL47" s="378" t="str">
        <f t="shared" si="25"/>
        <v xml:space="preserve"> -</v>
      </c>
      <c r="CM47" s="326">
        <f t="shared" si="26"/>
        <v>324117</v>
      </c>
      <c r="CN47" s="322">
        <f t="shared" si="27"/>
        <v>210000</v>
      </c>
      <c r="CO47" s="322">
        <f t="shared" si="28"/>
        <v>47100</v>
      </c>
      <c r="CP47" s="504">
        <f t="shared" si="29"/>
        <v>0.64791417913901461</v>
      </c>
      <c r="CQ47" s="378">
        <f t="shared" si="30"/>
        <v>0.22428571428571428</v>
      </c>
      <c r="CR47" s="591" t="s">
        <v>1495</v>
      </c>
      <c r="CS47" s="212" t="s">
        <v>1204</v>
      </c>
      <c r="CT47" s="102" t="s">
        <v>1966</v>
      </c>
    </row>
    <row r="48" spans="2:98" ht="30" customHeight="1">
      <c r="B48" s="994"/>
      <c r="C48" s="990"/>
      <c r="D48" s="1015"/>
      <c r="E48" s="947"/>
      <c r="F48" s="956"/>
      <c r="G48" s="883"/>
      <c r="H48" s="858"/>
      <c r="I48" s="1040"/>
      <c r="J48" s="858"/>
      <c r="K48" s="1040"/>
      <c r="L48" s="858"/>
      <c r="M48" s="883"/>
      <c r="N48" s="1072"/>
      <c r="O48" s="883"/>
      <c r="P48" s="883"/>
      <c r="Q48" s="1040"/>
      <c r="R48" s="883"/>
      <c r="S48" s="858"/>
      <c r="T48" s="1040"/>
      <c r="U48" s="914"/>
      <c r="V48" s="1038"/>
      <c r="W48" s="845"/>
      <c r="X48" s="883"/>
      <c r="Y48" s="845"/>
      <c r="Z48" s="858"/>
      <c r="AA48" s="845"/>
      <c r="AB48" s="1065"/>
      <c r="AC48" s="1067"/>
      <c r="AD48" s="1020"/>
      <c r="AE48" s="790"/>
      <c r="AF48" s="798"/>
      <c r="AG48" s="790"/>
      <c r="AH48" s="798"/>
      <c r="AI48" s="790"/>
      <c r="AJ48" s="798"/>
      <c r="AK48" s="790"/>
      <c r="AL48" s="798"/>
      <c r="AM48" s="790"/>
      <c r="AN48" s="798"/>
      <c r="AO48" s="950"/>
      <c r="AP48" s="939"/>
      <c r="AQ48" s="300" t="s">
        <v>471</v>
      </c>
      <c r="AR48" s="301">
        <v>2210900</v>
      </c>
      <c r="AS48" s="27" t="s">
        <v>1666</v>
      </c>
      <c r="AT48" s="43">
        <v>0</v>
      </c>
      <c r="AU48" s="85">
        <v>1</v>
      </c>
      <c r="AV48" s="85">
        <v>1</v>
      </c>
      <c r="AW48" s="413">
        <v>0.25</v>
      </c>
      <c r="AX48" s="85">
        <v>1</v>
      </c>
      <c r="AY48" s="413">
        <v>0.25</v>
      </c>
      <c r="AZ48" s="85">
        <v>1</v>
      </c>
      <c r="BA48" s="415">
        <v>0.25</v>
      </c>
      <c r="BB48" s="125">
        <v>1</v>
      </c>
      <c r="BC48" s="422">
        <v>0.25</v>
      </c>
      <c r="BD48" s="318">
        <v>0.1333</v>
      </c>
      <c r="BE48" s="85">
        <v>1</v>
      </c>
      <c r="BF48" s="85">
        <v>1</v>
      </c>
      <c r="BG48" s="71">
        <v>0</v>
      </c>
      <c r="BH48" s="333">
        <f t="shared" si="2"/>
        <v>0.1333</v>
      </c>
      <c r="BI48" s="453">
        <f t="shared" si="3"/>
        <v>0.1333</v>
      </c>
      <c r="BJ48" s="334">
        <f t="shared" si="4"/>
        <v>1</v>
      </c>
      <c r="BK48" s="453">
        <f t="shared" si="5"/>
        <v>1</v>
      </c>
      <c r="BL48" s="334">
        <f t="shared" si="6"/>
        <v>1</v>
      </c>
      <c r="BM48" s="453">
        <f t="shared" si="7"/>
        <v>1</v>
      </c>
      <c r="BN48" s="334">
        <f t="shared" si="8"/>
        <v>0</v>
      </c>
      <c r="BO48" s="453">
        <f t="shared" si="9"/>
        <v>0</v>
      </c>
      <c r="BP48" s="657">
        <f t="shared" si="10"/>
        <v>0.53332500000000005</v>
      </c>
      <c r="BQ48" s="652">
        <f t="shared" si="11"/>
        <v>0.53332500000000005</v>
      </c>
      <c r="BR48" s="642">
        <f t="shared" si="12"/>
        <v>0.53332500000000005</v>
      </c>
      <c r="BS48" s="54">
        <v>0</v>
      </c>
      <c r="BT48" s="60">
        <v>0</v>
      </c>
      <c r="BU48" s="60">
        <v>0</v>
      </c>
      <c r="BV48" s="125" t="str">
        <f t="shared" si="18"/>
        <v xml:space="preserve"> -</v>
      </c>
      <c r="BW48" s="378" t="str">
        <f t="shared" si="19"/>
        <v xml:space="preserve"> -</v>
      </c>
      <c r="BX48" s="55">
        <v>49500</v>
      </c>
      <c r="BY48" s="60">
        <v>49500</v>
      </c>
      <c r="BZ48" s="60">
        <v>0</v>
      </c>
      <c r="CA48" s="125">
        <f t="shared" si="20"/>
        <v>1</v>
      </c>
      <c r="CB48" s="378" t="str">
        <f t="shared" si="21"/>
        <v xml:space="preserve"> -</v>
      </c>
      <c r="CC48" s="54">
        <v>100000</v>
      </c>
      <c r="CD48" s="60">
        <v>99710</v>
      </c>
      <c r="CE48" s="60">
        <v>43232</v>
      </c>
      <c r="CF48" s="125">
        <f t="shared" si="22"/>
        <v>0.99709999999999999</v>
      </c>
      <c r="CG48" s="378">
        <f t="shared" si="23"/>
        <v>0.43357737438571858</v>
      </c>
      <c r="CH48" s="55">
        <v>285292</v>
      </c>
      <c r="CI48" s="60">
        <v>0</v>
      </c>
      <c r="CJ48" s="60">
        <v>0</v>
      </c>
      <c r="CK48" s="125">
        <f t="shared" si="24"/>
        <v>0</v>
      </c>
      <c r="CL48" s="378" t="str">
        <f t="shared" si="25"/>
        <v xml:space="preserve"> -</v>
      </c>
      <c r="CM48" s="326">
        <f t="shared" si="26"/>
        <v>434792</v>
      </c>
      <c r="CN48" s="322">
        <f t="shared" si="27"/>
        <v>149210</v>
      </c>
      <c r="CO48" s="322">
        <f t="shared" si="28"/>
        <v>43232</v>
      </c>
      <c r="CP48" s="504">
        <f t="shared" si="29"/>
        <v>0.34317558740731202</v>
      </c>
      <c r="CQ48" s="378">
        <f t="shared" si="30"/>
        <v>0.28973929361302864</v>
      </c>
      <c r="CR48" s="591" t="s">
        <v>1495</v>
      </c>
      <c r="CS48" s="212" t="s">
        <v>1204</v>
      </c>
      <c r="CT48" s="102" t="s">
        <v>1966</v>
      </c>
    </row>
    <row r="49" spans="2:98" ht="30" customHeight="1">
      <c r="B49" s="994"/>
      <c r="C49" s="990"/>
      <c r="D49" s="1015"/>
      <c r="E49" s="947"/>
      <c r="F49" s="956"/>
      <c r="G49" s="883"/>
      <c r="H49" s="858"/>
      <c r="I49" s="1040"/>
      <c r="J49" s="858"/>
      <c r="K49" s="1040"/>
      <c r="L49" s="858"/>
      <c r="M49" s="883"/>
      <c r="N49" s="1072"/>
      <c r="O49" s="883"/>
      <c r="P49" s="883"/>
      <c r="Q49" s="1040"/>
      <c r="R49" s="883"/>
      <c r="S49" s="858"/>
      <c r="T49" s="1040"/>
      <c r="U49" s="914"/>
      <c r="V49" s="1038"/>
      <c r="W49" s="845"/>
      <c r="X49" s="883"/>
      <c r="Y49" s="845"/>
      <c r="Z49" s="858"/>
      <c r="AA49" s="845"/>
      <c r="AB49" s="1065"/>
      <c r="AC49" s="1067"/>
      <c r="AD49" s="1020"/>
      <c r="AE49" s="790"/>
      <c r="AF49" s="798"/>
      <c r="AG49" s="790"/>
      <c r="AH49" s="798"/>
      <c r="AI49" s="790"/>
      <c r="AJ49" s="798"/>
      <c r="AK49" s="790"/>
      <c r="AL49" s="798"/>
      <c r="AM49" s="790"/>
      <c r="AN49" s="798"/>
      <c r="AO49" s="950"/>
      <c r="AP49" s="939"/>
      <c r="AQ49" s="300" t="s">
        <v>472</v>
      </c>
      <c r="AR49" s="301">
        <v>0</v>
      </c>
      <c r="AS49" s="27" t="s">
        <v>1667</v>
      </c>
      <c r="AT49" s="43">
        <v>0</v>
      </c>
      <c r="AU49" s="85">
        <v>1</v>
      </c>
      <c r="AV49" s="85">
        <v>1</v>
      </c>
      <c r="AW49" s="413">
        <v>0.25</v>
      </c>
      <c r="AX49" s="85">
        <v>1</v>
      </c>
      <c r="AY49" s="413">
        <v>0.25</v>
      </c>
      <c r="AZ49" s="85">
        <v>1</v>
      </c>
      <c r="BA49" s="415">
        <v>0.25</v>
      </c>
      <c r="BB49" s="125">
        <v>1</v>
      </c>
      <c r="BC49" s="422">
        <v>0.25</v>
      </c>
      <c r="BD49" s="318">
        <v>0</v>
      </c>
      <c r="BE49" s="85">
        <v>0.56999999999999995</v>
      </c>
      <c r="BF49" s="85">
        <v>0.64</v>
      </c>
      <c r="BG49" s="71">
        <v>0</v>
      </c>
      <c r="BH49" s="333">
        <f t="shared" si="2"/>
        <v>0</v>
      </c>
      <c r="BI49" s="453">
        <f t="shared" si="3"/>
        <v>0</v>
      </c>
      <c r="BJ49" s="334">
        <f t="shared" si="4"/>
        <v>0.56999999999999995</v>
      </c>
      <c r="BK49" s="453">
        <f t="shared" si="5"/>
        <v>0.56999999999999995</v>
      </c>
      <c r="BL49" s="334">
        <f t="shared" si="6"/>
        <v>0.64</v>
      </c>
      <c r="BM49" s="453">
        <f t="shared" si="7"/>
        <v>0.64</v>
      </c>
      <c r="BN49" s="334">
        <f t="shared" si="8"/>
        <v>0</v>
      </c>
      <c r="BO49" s="453">
        <f t="shared" si="9"/>
        <v>0</v>
      </c>
      <c r="BP49" s="657">
        <f t="shared" si="10"/>
        <v>0.30249999999999999</v>
      </c>
      <c r="BQ49" s="652">
        <f t="shared" si="11"/>
        <v>0.30249999999999999</v>
      </c>
      <c r="BR49" s="642">
        <f t="shared" si="12"/>
        <v>0.30249999999999999</v>
      </c>
      <c r="BS49" s="54">
        <v>0</v>
      </c>
      <c r="BT49" s="60">
        <v>0</v>
      </c>
      <c r="BU49" s="60">
        <v>0</v>
      </c>
      <c r="BV49" s="125" t="str">
        <f t="shared" si="18"/>
        <v xml:space="preserve"> -</v>
      </c>
      <c r="BW49" s="378" t="str">
        <f t="shared" si="19"/>
        <v xml:space="preserve"> -</v>
      </c>
      <c r="BX49" s="55">
        <v>0</v>
      </c>
      <c r="BY49" s="60">
        <v>0</v>
      </c>
      <c r="BZ49" s="60">
        <v>0</v>
      </c>
      <c r="CA49" s="125" t="str">
        <f t="shared" si="20"/>
        <v xml:space="preserve"> -</v>
      </c>
      <c r="CB49" s="378" t="str">
        <f t="shared" si="21"/>
        <v xml:space="preserve"> -</v>
      </c>
      <c r="CC49" s="54">
        <v>0</v>
      </c>
      <c r="CD49" s="60">
        <v>0</v>
      </c>
      <c r="CE49" s="60">
        <v>0</v>
      </c>
      <c r="CF49" s="125" t="str">
        <f t="shared" si="22"/>
        <v xml:space="preserve"> -</v>
      </c>
      <c r="CG49" s="378" t="str">
        <f t="shared" si="23"/>
        <v xml:space="preserve"> -</v>
      </c>
      <c r="CH49" s="55">
        <v>136940</v>
      </c>
      <c r="CI49" s="60">
        <v>0</v>
      </c>
      <c r="CJ49" s="60">
        <v>0</v>
      </c>
      <c r="CK49" s="125">
        <f t="shared" si="24"/>
        <v>0</v>
      </c>
      <c r="CL49" s="378" t="str">
        <f t="shared" si="25"/>
        <v xml:space="preserve"> -</v>
      </c>
      <c r="CM49" s="326">
        <f t="shared" si="26"/>
        <v>136940</v>
      </c>
      <c r="CN49" s="322">
        <f t="shared" si="27"/>
        <v>0</v>
      </c>
      <c r="CO49" s="322">
        <f t="shared" si="28"/>
        <v>0</v>
      </c>
      <c r="CP49" s="504">
        <f t="shared" si="29"/>
        <v>0</v>
      </c>
      <c r="CQ49" s="378" t="str">
        <f t="shared" si="30"/>
        <v xml:space="preserve"> -</v>
      </c>
      <c r="CR49" s="591" t="s">
        <v>1495</v>
      </c>
      <c r="CS49" s="212" t="s">
        <v>1204</v>
      </c>
      <c r="CT49" s="102" t="s">
        <v>1966</v>
      </c>
    </row>
    <row r="50" spans="2:98" ht="45.75" customHeight="1">
      <c r="B50" s="994"/>
      <c r="C50" s="990"/>
      <c r="D50" s="1015"/>
      <c r="E50" s="947"/>
      <c r="F50" s="956"/>
      <c r="G50" s="883"/>
      <c r="H50" s="858"/>
      <c r="I50" s="1040"/>
      <c r="J50" s="858"/>
      <c r="K50" s="1040"/>
      <c r="L50" s="858"/>
      <c r="M50" s="883"/>
      <c r="N50" s="1203"/>
      <c r="O50" s="883"/>
      <c r="P50" s="883"/>
      <c r="Q50" s="1040"/>
      <c r="R50" s="883"/>
      <c r="S50" s="858"/>
      <c r="T50" s="1040"/>
      <c r="U50" s="914"/>
      <c r="V50" s="1038"/>
      <c r="W50" s="845"/>
      <c r="X50" s="883"/>
      <c r="Y50" s="845"/>
      <c r="Z50" s="858"/>
      <c r="AA50" s="845"/>
      <c r="AB50" s="1065"/>
      <c r="AC50" s="1067"/>
      <c r="AD50" s="1020"/>
      <c r="AE50" s="790"/>
      <c r="AF50" s="798"/>
      <c r="AG50" s="790"/>
      <c r="AH50" s="798"/>
      <c r="AI50" s="790"/>
      <c r="AJ50" s="798"/>
      <c r="AK50" s="790"/>
      <c r="AL50" s="798"/>
      <c r="AM50" s="790"/>
      <c r="AN50" s="798"/>
      <c r="AO50" s="950"/>
      <c r="AP50" s="939"/>
      <c r="AQ50" s="119" t="s">
        <v>473</v>
      </c>
      <c r="AR50" s="366">
        <v>0</v>
      </c>
      <c r="AS50" s="119" t="s">
        <v>1668</v>
      </c>
      <c r="AT50" s="40">
        <v>8</v>
      </c>
      <c r="AU50" s="60">
        <v>12</v>
      </c>
      <c r="AV50" s="60">
        <v>0</v>
      </c>
      <c r="AW50" s="413">
        <f t="shared" si="13"/>
        <v>0</v>
      </c>
      <c r="AX50" s="60">
        <v>4</v>
      </c>
      <c r="AY50" s="413">
        <f t="shared" si="14"/>
        <v>0.33333333333333331</v>
      </c>
      <c r="AZ50" s="60">
        <v>4</v>
      </c>
      <c r="BA50" s="415">
        <f t="shared" si="15"/>
        <v>0.33333333333333331</v>
      </c>
      <c r="BB50" s="47">
        <v>4</v>
      </c>
      <c r="BC50" s="422">
        <f t="shared" si="16"/>
        <v>0.33333333333333331</v>
      </c>
      <c r="BD50" s="54">
        <v>0</v>
      </c>
      <c r="BE50" s="60">
        <v>16</v>
      </c>
      <c r="BF50" s="60">
        <v>0</v>
      </c>
      <c r="BG50" s="49">
        <v>0</v>
      </c>
      <c r="BH50" s="333" t="str">
        <f t="shared" si="2"/>
        <v xml:space="preserve"> -</v>
      </c>
      <c r="BI50" s="453" t="str">
        <f t="shared" si="3"/>
        <v xml:space="preserve"> -</v>
      </c>
      <c r="BJ50" s="334">
        <f t="shared" si="4"/>
        <v>4</v>
      </c>
      <c r="BK50" s="453">
        <f t="shared" si="5"/>
        <v>1</v>
      </c>
      <c r="BL50" s="334">
        <f t="shared" si="6"/>
        <v>0</v>
      </c>
      <c r="BM50" s="453">
        <f t="shared" si="7"/>
        <v>0</v>
      </c>
      <c r="BN50" s="334">
        <f t="shared" si="8"/>
        <v>0</v>
      </c>
      <c r="BO50" s="453">
        <f t="shared" si="9"/>
        <v>0</v>
      </c>
      <c r="BP50" s="657">
        <f t="shared" ref="BP50" si="132">+SUM(BD50:BG50)/AU50</f>
        <v>1.3333333333333333</v>
      </c>
      <c r="BQ50" s="652">
        <f t="shared" si="11"/>
        <v>1</v>
      </c>
      <c r="BR50" s="642">
        <f t="shared" si="12"/>
        <v>1</v>
      </c>
      <c r="BS50" s="54">
        <v>0</v>
      </c>
      <c r="BT50" s="60">
        <v>0</v>
      </c>
      <c r="BU50" s="60">
        <v>0</v>
      </c>
      <c r="BV50" s="125" t="str">
        <f t="shared" si="18"/>
        <v xml:space="preserve"> -</v>
      </c>
      <c r="BW50" s="378" t="str">
        <f t="shared" si="19"/>
        <v xml:space="preserve"> -</v>
      </c>
      <c r="BX50" s="55">
        <v>0</v>
      </c>
      <c r="BY50" s="60">
        <v>0</v>
      </c>
      <c r="BZ50" s="60">
        <v>0</v>
      </c>
      <c r="CA50" s="125" t="str">
        <f t="shared" si="20"/>
        <v xml:space="preserve"> -</v>
      </c>
      <c r="CB50" s="378" t="str">
        <f t="shared" si="21"/>
        <v xml:space="preserve"> -</v>
      </c>
      <c r="CC50" s="54">
        <v>0</v>
      </c>
      <c r="CD50" s="60">
        <v>0</v>
      </c>
      <c r="CE50" s="60">
        <v>0</v>
      </c>
      <c r="CF50" s="125" t="str">
        <f t="shared" si="22"/>
        <v xml:space="preserve"> -</v>
      </c>
      <c r="CG50" s="378" t="str">
        <f t="shared" si="23"/>
        <v xml:space="preserve"> -</v>
      </c>
      <c r="CH50" s="55">
        <v>650465</v>
      </c>
      <c r="CI50" s="60">
        <v>0</v>
      </c>
      <c r="CJ50" s="60">
        <v>0</v>
      </c>
      <c r="CK50" s="125">
        <f t="shared" si="24"/>
        <v>0</v>
      </c>
      <c r="CL50" s="378" t="str">
        <f t="shared" si="25"/>
        <v xml:space="preserve"> -</v>
      </c>
      <c r="CM50" s="326">
        <f t="shared" si="26"/>
        <v>650465</v>
      </c>
      <c r="CN50" s="322">
        <f t="shared" si="27"/>
        <v>0</v>
      </c>
      <c r="CO50" s="322">
        <f t="shared" si="28"/>
        <v>0</v>
      </c>
      <c r="CP50" s="504">
        <f t="shared" si="29"/>
        <v>0</v>
      </c>
      <c r="CQ50" s="378" t="str">
        <f t="shared" si="30"/>
        <v xml:space="preserve"> -</v>
      </c>
      <c r="CR50" s="591" t="s">
        <v>1495</v>
      </c>
      <c r="CS50" s="212" t="s">
        <v>1204</v>
      </c>
      <c r="CT50" s="102" t="s">
        <v>1966</v>
      </c>
    </row>
    <row r="51" spans="2:98" ht="45.75" customHeight="1">
      <c r="B51" s="994"/>
      <c r="C51" s="990"/>
      <c r="D51" s="1015"/>
      <c r="E51" s="947"/>
      <c r="F51" s="956" t="s">
        <v>494</v>
      </c>
      <c r="G51" s="883">
        <v>0.123</v>
      </c>
      <c r="H51" s="858">
        <v>0.1</v>
      </c>
      <c r="I51" s="1040">
        <f>+H51-G51</f>
        <v>-2.2999999999999993E-2</v>
      </c>
      <c r="J51" s="858">
        <v>0.12</v>
      </c>
      <c r="K51" s="1040">
        <f>+J51-G51</f>
        <v>-3.0000000000000027E-3</v>
      </c>
      <c r="L51" s="858"/>
      <c r="M51" s="883">
        <v>0.115</v>
      </c>
      <c r="N51" s="1040">
        <f>+M51-J51</f>
        <v>-4.9999999999999906E-3</v>
      </c>
      <c r="O51" s="883"/>
      <c r="P51" s="858">
        <v>0.106</v>
      </c>
      <c r="Q51" s="1040">
        <f>+P51-M51</f>
        <v>-9.000000000000008E-3</v>
      </c>
      <c r="R51" s="858"/>
      <c r="S51" s="858">
        <v>0.1</v>
      </c>
      <c r="T51" s="1040">
        <f>+S51-P51</f>
        <v>-5.9999999999999915E-3</v>
      </c>
      <c r="U51" s="914"/>
      <c r="V51" s="1038">
        <v>3.4000000000000002E-2</v>
      </c>
      <c r="W51" s="845">
        <f>+IF(V51=0,0,V51-G51)</f>
        <v>-8.8999999999999996E-2</v>
      </c>
      <c r="X51" s="883">
        <v>4.3999999999999997E-2</v>
      </c>
      <c r="Y51" s="845">
        <f>+IF(X51=0,0,X51-V51)</f>
        <v>9.999999999999995E-3</v>
      </c>
      <c r="Z51" s="858"/>
      <c r="AA51" s="845">
        <f>+IF(Z51=0,0,Z51-X51)</f>
        <v>0</v>
      </c>
      <c r="AB51" s="1065"/>
      <c r="AC51" s="1067">
        <f>+IF(AB51=0,0,AB51-Z51)</f>
        <v>0</v>
      </c>
      <c r="AD51" s="1020">
        <f>+IF(K51=0," -",W51/K51)</f>
        <v>29.666666666666639</v>
      </c>
      <c r="AE51" s="790">
        <f>+IF(K51=0," -",IF(AD51&gt;100%,100%,AD51))</f>
        <v>1</v>
      </c>
      <c r="AF51" s="798">
        <f>+IF(N51=0," -",Y51/N51)</f>
        <v>-2.0000000000000027</v>
      </c>
      <c r="AG51" s="790">
        <f>+IF(N51=0," -",IF(AF51&gt;100%,100%,AF51))</f>
        <v>-2.0000000000000027</v>
      </c>
      <c r="AH51" s="798">
        <f>+IF(Q51=0," -",AA51/Q51)</f>
        <v>0</v>
      </c>
      <c r="AI51" s="790">
        <f>+IF(Q51=0," -",IF(AH51&gt;100%,100%,AH51))</f>
        <v>0</v>
      </c>
      <c r="AJ51" s="798">
        <f>+IF(T51=0," -",AC51/T51)</f>
        <v>0</v>
      </c>
      <c r="AK51" s="790">
        <f>+IF(T51=0," -",IF(AJ51&gt;100%,100%,AJ51))</f>
        <v>0</v>
      </c>
      <c r="AL51" s="798">
        <f>+SUM(AC51,AA51,Y51,W51)/I51</f>
        <v>3.4347826086956532</v>
      </c>
      <c r="AM51" s="790">
        <f>+IF(AL51&gt;100%,100%,IF(AL51&lt;0%,0%,AL51))</f>
        <v>1</v>
      </c>
      <c r="AN51" s="798"/>
      <c r="AO51" s="950"/>
      <c r="AP51" s="939"/>
      <c r="AQ51" s="254" t="s">
        <v>474</v>
      </c>
      <c r="AR51" s="276">
        <v>2210900</v>
      </c>
      <c r="AS51" s="119" t="s">
        <v>1669</v>
      </c>
      <c r="AT51" s="40">
        <v>4</v>
      </c>
      <c r="AU51" s="60">
        <v>4</v>
      </c>
      <c r="AV51" s="60">
        <v>4</v>
      </c>
      <c r="AW51" s="413">
        <v>0.25</v>
      </c>
      <c r="AX51" s="60">
        <v>4</v>
      </c>
      <c r="AY51" s="413">
        <v>0.25</v>
      </c>
      <c r="AZ51" s="60">
        <v>4</v>
      </c>
      <c r="BA51" s="415">
        <v>0.25</v>
      </c>
      <c r="BB51" s="47">
        <v>4</v>
      </c>
      <c r="BC51" s="422">
        <v>0.25</v>
      </c>
      <c r="BD51" s="54">
        <v>0</v>
      </c>
      <c r="BE51" s="60">
        <v>4</v>
      </c>
      <c r="BF51" s="60">
        <v>4</v>
      </c>
      <c r="BG51" s="49">
        <v>0</v>
      </c>
      <c r="BH51" s="333">
        <f t="shared" si="2"/>
        <v>0</v>
      </c>
      <c r="BI51" s="453">
        <f t="shared" si="3"/>
        <v>0</v>
      </c>
      <c r="BJ51" s="334">
        <f t="shared" si="4"/>
        <v>1</v>
      </c>
      <c r="BK51" s="453">
        <f t="shared" si="5"/>
        <v>1</v>
      </c>
      <c r="BL51" s="334">
        <f t="shared" si="6"/>
        <v>1</v>
      </c>
      <c r="BM51" s="453">
        <f t="shared" si="7"/>
        <v>1</v>
      </c>
      <c r="BN51" s="334">
        <f t="shared" si="8"/>
        <v>0</v>
      </c>
      <c r="BO51" s="453">
        <f t="shared" si="9"/>
        <v>0</v>
      </c>
      <c r="BP51" s="657">
        <f t="shared" si="10"/>
        <v>0.5</v>
      </c>
      <c r="BQ51" s="652">
        <f t="shared" si="11"/>
        <v>0.5</v>
      </c>
      <c r="BR51" s="642">
        <f t="shared" si="12"/>
        <v>0.5</v>
      </c>
      <c r="BS51" s="54">
        <v>70000</v>
      </c>
      <c r="BT51" s="60">
        <v>0</v>
      </c>
      <c r="BU51" s="60">
        <v>0</v>
      </c>
      <c r="BV51" s="125">
        <f t="shared" si="18"/>
        <v>0</v>
      </c>
      <c r="BW51" s="378" t="str">
        <f t="shared" si="19"/>
        <v xml:space="preserve"> -</v>
      </c>
      <c r="BX51" s="55">
        <v>120125</v>
      </c>
      <c r="BY51" s="60">
        <v>120125</v>
      </c>
      <c r="BZ51" s="60">
        <v>51801</v>
      </c>
      <c r="CA51" s="125">
        <f t="shared" si="20"/>
        <v>1</v>
      </c>
      <c r="CB51" s="378">
        <f t="shared" si="21"/>
        <v>0.4312258064516129</v>
      </c>
      <c r="CC51" s="54">
        <v>228059</v>
      </c>
      <c r="CD51" s="60">
        <v>228059</v>
      </c>
      <c r="CE51" s="60">
        <v>97829</v>
      </c>
      <c r="CF51" s="125">
        <f t="shared" si="22"/>
        <v>1</v>
      </c>
      <c r="CG51" s="378">
        <f t="shared" si="23"/>
        <v>0.42896355767586458</v>
      </c>
      <c r="CH51" s="55">
        <v>88528</v>
      </c>
      <c r="CI51" s="60">
        <v>0</v>
      </c>
      <c r="CJ51" s="60">
        <v>0</v>
      </c>
      <c r="CK51" s="125">
        <f t="shared" si="24"/>
        <v>0</v>
      </c>
      <c r="CL51" s="378" t="str">
        <f t="shared" si="25"/>
        <v xml:space="preserve"> -</v>
      </c>
      <c r="CM51" s="326">
        <f t="shared" si="26"/>
        <v>506712</v>
      </c>
      <c r="CN51" s="322">
        <f t="shared" si="27"/>
        <v>348184</v>
      </c>
      <c r="CO51" s="322">
        <f t="shared" si="28"/>
        <v>149630</v>
      </c>
      <c r="CP51" s="504">
        <f t="shared" si="29"/>
        <v>0.68714378187214831</v>
      </c>
      <c r="CQ51" s="378">
        <f t="shared" si="30"/>
        <v>0.42974404337936262</v>
      </c>
      <c r="CR51" s="591" t="s">
        <v>1495</v>
      </c>
      <c r="CS51" s="212" t="s">
        <v>1204</v>
      </c>
      <c r="CT51" s="102" t="s">
        <v>1966</v>
      </c>
    </row>
    <row r="52" spans="2:98" ht="30" customHeight="1">
      <c r="B52" s="994"/>
      <c r="C52" s="990"/>
      <c r="D52" s="1015"/>
      <c r="E52" s="947"/>
      <c r="F52" s="956"/>
      <c r="G52" s="883"/>
      <c r="H52" s="858"/>
      <c r="I52" s="1040"/>
      <c r="J52" s="858"/>
      <c r="K52" s="1040"/>
      <c r="L52" s="858"/>
      <c r="M52" s="883"/>
      <c r="N52" s="1040"/>
      <c r="O52" s="883"/>
      <c r="P52" s="858"/>
      <c r="Q52" s="1040"/>
      <c r="R52" s="858"/>
      <c r="S52" s="858"/>
      <c r="T52" s="1040"/>
      <c r="U52" s="914"/>
      <c r="V52" s="1038"/>
      <c r="W52" s="845"/>
      <c r="X52" s="883"/>
      <c r="Y52" s="845"/>
      <c r="Z52" s="858"/>
      <c r="AA52" s="845"/>
      <c r="AB52" s="1065"/>
      <c r="AC52" s="1067"/>
      <c r="AD52" s="1020"/>
      <c r="AE52" s="790"/>
      <c r="AF52" s="798"/>
      <c r="AG52" s="790"/>
      <c r="AH52" s="798"/>
      <c r="AI52" s="790"/>
      <c r="AJ52" s="798"/>
      <c r="AK52" s="790"/>
      <c r="AL52" s="798"/>
      <c r="AM52" s="790"/>
      <c r="AN52" s="798"/>
      <c r="AO52" s="950"/>
      <c r="AP52" s="939"/>
      <c r="AQ52" s="119" t="s">
        <v>475</v>
      </c>
      <c r="AR52" s="366" t="s">
        <v>2008</v>
      </c>
      <c r="AS52" s="119" t="s">
        <v>1670</v>
      </c>
      <c r="AT52" s="40">
        <v>6</v>
      </c>
      <c r="AU52" s="60">
        <v>8</v>
      </c>
      <c r="AV52" s="60">
        <v>0</v>
      </c>
      <c r="AW52" s="413">
        <f t="shared" si="13"/>
        <v>0</v>
      </c>
      <c r="AX52" s="60">
        <v>4</v>
      </c>
      <c r="AY52" s="413">
        <f t="shared" si="14"/>
        <v>0.5</v>
      </c>
      <c r="AZ52" s="60">
        <v>2</v>
      </c>
      <c r="BA52" s="415">
        <f t="shared" si="15"/>
        <v>0.25</v>
      </c>
      <c r="BB52" s="47">
        <v>2</v>
      </c>
      <c r="BC52" s="422">
        <f t="shared" si="16"/>
        <v>0.25</v>
      </c>
      <c r="BD52" s="54">
        <v>0</v>
      </c>
      <c r="BE52" s="60">
        <v>2</v>
      </c>
      <c r="BF52" s="60">
        <v>1</v>
      </c>
      <c r="BG52" s="49">
        <v>0</v>
      </c>
      <c r="BH52" s="333" t="str">
        <f t="shared" si="2"/>
        <v xml:space="preserve"> -</v>
      </c>
      <c r="BI52" s="453" t="str">
        <f t="shared" si="3"/>
        <v xml:space="preserve"> -</v>
      </c>
      <c r="BJ52" s="334">
        <f t="shared" si="4"/>
        <v>0.5</v>
      </c>
      <c r="BK52" s="453">
        <f t="shared" si="5"/>
        <v>0.5</v>
      </c>
      <c r="BL52" s="334">
        <f t="shared" si="6"/>
        <v>0.5</v>
      </c>
      <c r="BM52" s="453">
        <f t="shared" si="7"/>
        <v>0.5</v>
      </c>
      <c r="BN52" s="334">
        <f t="shared" si="8"/>
        <v>0</v>
      </c>
      <c r="BO52" s="453">
        <f t="shared" si="9"/>
        <v>0</v>
      </c>
      <c r="BP52" s="657">
        <f t="shared" ref="BP52:BP55" si="133">+SUM(BD52:BG52)/AU52</f>
        <v>0.375</v>
      </c>
      <c r="BQ52" s="652">
        <f t="shared" si="11"/>
        <v>0.375</v>
      </c>
      <c r="BR52" s="642">
        <f t="shared" si="12"/>
        <v>0.375</v>
      </c>
      <c r="BS52" s="54">
        <v>0</v>
      </c>
      <c r="BT52" s="60">
        <v>0</v>
      </c>
      <c r="BU52" s="60">
        <v>0</v>
      </c>
      <c r="BV52" s="125" t="str">
        <f t="shared" si="18"/>
        <v xml:space="preserve"> -</v>
      </c>
      <c r="BW52" s="378" t="str">
        <f t="shared" si="19"/>
        <v xml:space="preserve"> -</v>
      </c>
      <c r="BX52" s="55">
        <v>42432</v>
      </c>
      <c r="BY52" s="60">
        <v>42432</v>
      </c>
      <c r="BZ52" s="60">
        <v>0</v>
      </c>
      <c r="CA52" s="125">
        <f t="shared" si="20"/>
        <v>1</v>
      </c>
      <c r="CB52" s="378" t="str">
        <f t="shared" si="21"/>
        <v xml:space="preserve"> -</v>
      </c>
      <c r="CC52" s="54">
        <v>80143</v>
      </c>
      <c r="CD52" s="60">
        <v>16474</v>
      </c>
      <c r="CE52" s="60">
        <v>0</v>
      </c>
      <c r="CF52" s="125">
        <f t="shared" si="22"/>
        <v>0.20555756585104126</v>
      </c>
      <c r="CG52" s="378" t="str">
        <f t="shared" si="23"/>
        <v xml:space="preserve"> -</v>
      </c>
      <c r="CH52" s="55">
        <v>53509</v>
      </c>
      <c r="CI52" s="60">
        <v>0</v>
      </c>
      <c r="CJ52" s="60">
        <v>0</v>
      </c>
      <c r="CK52" s="125">
        <f t="shared" si="24"/>
        <v>0</v>
      </c>
      <c r="CL52" s="378" t="str">
        <f t="shared" si="25"/>
        <v xml:space="preserve"> -</v>
      </c>
      <c r="CM52" s="326">
        <f t="shared" si="26"/>
        <v>176084</v>
      </c>
      <c r="CN52" s="322">
        <f t="shared" si="27"/>
        <v>58906</v>
      </c>
      <c r="CO52" s="322">
        <f t="shared" si="28"/>
        <v>0</v>
      </c>
      <c r="CP52" s="504">
        <f t="shared" si="29"/>
        <v>0.33453351809363713</v>
      </c>
      <c r="CQ52" s="378" t="str">
        <f t="shared" si="30"/>
        <v xml:space="preserve"> -</v>
      </c>
      <c r="CR52" s="591" t="s">
        <v>1495</v>
      </c>
      <c r="CS52" s="212" t="s">
        <v>1204</v>
      </c>
      <c r="CT52" s="102" t="s">
        <v>1966</v>
      </c>
    </row>
    <row r="53" spans="2:98" ht="30" customHeight="1">
      <c r="B53" s="994"/>
      <c r="C53" s="990"/>
      <c r="D53" s="1015"/>
      <c r="E53" s="947"/>
      <c r="F53" s="956"/>
      <c r="G53" s="883"/>
      <c r="H53" s="858"/>
      <c r="I53" s="1040"/>
      <c r="J53" s="858"/>
      <c r="K53" s="1040"/>
      <c r="L53" s="858"/>
      <c r="M53" s="883"/>
      <c r="N53" s="1040"/>
      <c r="O53" s="883"/>
      <c r="P53" s="858"/>
      <c r="Q53" s="1040"/>
      <c r="R53" s="858"/>
      <c r="S53" s="858"/>
      <c r="T53" s="1040"/>
      <c r="U53" s="914"/>
      <c r="V53" s="1038"/>
      <c r="W53" s="845"/>
      <c r="X53" s="883"/>
      <c r="Y53" s="845"/>
      <c r="Z53" s="858"/>
      <c r="AA53" s="845"/>
      <c r="AB53" s="1065"/>
      <c r="AC53" s="1067"/>
      <c r="AD53" s="1020"/>
      <c r="AE53" s="790"/>
      <c r="AF53" s="798"/>
      <c r="AG53" s="790"/>
      <c r="AH53" s="798"/>
      <c r="AI53" s="790"/>
      <c r="AJ53" s="798"/>
      <c r="AK53" s="790"/>
      <c r="AL53" s="798"/>
      <c r="AM53" s="790"/>
      <c r="AN53" s="798"/>
      <c r="AO53" s="950"/>
      <c r="AP53" s="939"/>
      <c r="AQ53" s="119" t="s">
        <v>476</v>
      </c>
      <c r="AR53" s="366">
        <v>0</v>
      </c>
      <c r="AS53" s="119" t="s">
        <v>1671</v>
      </c>
      <c r="AT53" s="40">
        <v>0</v>
      </c>
      <c r="AU53" s="60">
        <v>340</v>
      </c>
      <c r="AV53" s="60">
        <v>0</v>
      </c>
      <c r="AW53" s="413">
        <f t="shared" si="13"/>
        <v>0</v>
      </c>
      <c r="AX53" s="60">
        <v>110</v>
      </c>
      <c r="AY53" s="413">
        <f t="shared" si="14"/>
        <v>0.3235294117647059</v>
      </c>
      <c r="AZ53" s="60">
        <v>115</v>
      </c>
      <c r="BA53" s="415">
        <f t="shared" si="15"/>
        <v>0.33823529411764708</v>
      </c>
      <c r="BB53" s="47">
        <v>115</v>
      </c>
      <c r="BC53" s="422">
        <f t="shared" si="16"/>
        <v>0.33823529411764708</v>
      </c>
      <c r="BD53" s="54">
        <v>51</v>
      </c>
      <c r="BE53" s="60">
        <v>0</v>
      </c>
      <c r="BF53" s="60">
        <v>0</v>
      </c>
      <c r="BG53" s="49">
        <v>0</v>
      </c>
      <c r="BH53" s="333" t="str">
        <f t="shared" si="2"/>
        <v xml:space="preserve"> -</v>
      </c>
      <c r="BI53" s="453" t="str">
        <f t="shared" si="3"/>
        <v xml:space="preserve"> -</v>
      </c>
      <c r="BJ53" s="334">
        <f t="shared" si="4"/>
        <v>0</v>
      </c>
      <c r="BK53" s="453">
        <f t="shared" si="5"/>
        <v>0</v>
      </c>
      <c r="BL53" s="334">
        <f t="shared" si="6"/>
        <v>0</v>
      </c>
      <c r="BM53" s="453">
        <f t="shared" si="7"/>
        <v>0</v>
      </c>
      <c r="BN53" s="334">
        <f t="shared" si="8"/>
        <v>0</v>
      </c>
      <c r="BO53" s="453">
        <f t="shared" si="9"/>
        <v>0</v>
      </c>
      <c r="BP53" s="657">
        <f t="shared" si="133"/>
        <v>0.15</v>
      </c>
      <c r="BQ53" s="652">
        <f t="shared" si="11"/>
        <v>0.15</v>
      </c>
      <c r="BR53" s="642">
        <f t="shared" si="12"/>
        <v>0.15</v>
      </c>
      <c r="BS53" s="54">
        <v>0</v>
      </c>
      <c r="BT53" s="60">
        <v>0</v>
      </c>
      <c r="BU53" s="60">
        <v>462000</v>
      </c>
      <c r="BV53" s="125" t="str">
        <f t="shared" si="18"/>
        <v xml:space="preserve"> -</v>
      </c>
      <c r="BW53" s="378">
        <f t="shared" si="19"/>
        <v>1</v>
      </c>
      <c r="BX53" s="55">
        <v>0</v>
      </c>
      <c r="BY53" s="60">
        <v>0</v>
      </c>
      <c r="BZ53" s="60">
        <v>0</v>
      </c>
      <c r="CA53" s="125" t="str">
        <f t="shared" si="20"/>
        <v xml:space="preserve"> -</v>
      </c>
      <c r="CB53" s="378" t="str">
        <f t="shared" si="21"/>
        <v xml:space="preserve"> -</v>
      </c>
      <c r="CC53" s="54">
        <v>0</v>
      </c>
      <c r="CD53" s="60">
        <v>0</v>
      </c>
      <c r="CE53" s="60">
        <v>0</v>
      </c>
      <c r="CF53" s="125" t="str">
        <f t="shared" si="22"/>
        <v xml:space="preserve"> -</v>
      </c>
      <c r="CG53" s="378" t="str">
        <f t="shared" si="23"/>
        <v xml:space="preserve"> -</v>
      </c>
      <c r="CH53" s="55">
        <v>2125000</v>
      </c>
      <c r="CI53" s="60">
        <v>0</v>
      </c>
      <c r="CJ53" s="60">
        <v>0</v>
      </c>
      <c r="CK53" s="125">
        <f t="shared" si="24"/>
        <v>0</v>
      </c>
      <c r="CL53" s="378" t="str">
        <f t="shared" si="25"/>
        <v xml:space="preserve"> -</v>
      </c>
      <c r="CM53" s="326">
        <f t="shared" si="26"/>
        <v>2125000</v>
      </c>
      <c r="CN53" s="322">
        <f t="shared" si="27"/>
        <v>0</v>
      </c>
      <c r="CO53" s="322">
        <f t="shared" si="28"/>
        <v>462000</v>
      </c>
      <c r="CP53" s="504">
        <f t="shared" si="29"/>
        <v>0</v>
      </c>
      <c r="CQ53" s="378">
        <f t="shared" si="30"/>
        <v>1</v>
      </c>
      <c r="CR53" s="591" t="s">
        <v>1495</v>
      </c>
      <c r="CS53" s="212" t="s">
        <v>1204</v>
      </c>
      <c r="CT53" s="102" t="s">
        <v>1966</v>
      </c>
    </row>
    <row r="54" spans="2:98" ht="45.75" customHeight="1">
      <c r="B54" s="994"/>
      <c r="C54" s="990"/>
      <c r="D54" s="1015"/>
      <c r="E54" s="947"/>
      <c r="F54" s="956"/>
      <c r="G54" s="883"/>
      <c r="H54" s="858"/>
      <c r="I54" s="1040"/>
      <c r="J54" s="858"/>
      <c r="K54" s="1040"/>
      <c r="L54" s="858"/>
      <c r="M54" s="883"/>
      <c r="N54" s="1040"/>
      <c r="O54" s="883"/>
      <c r="P54" s="858"/>
      <c r="Q54" s="1040"/>
      <c r="R54" s="858"/>
      <c r="S54" s="858"/>
      <c r="T54" s="1040"/>
      <c r="U54" s="914"/>
      <c r="V54" s="1038"/>
      <c r="W54" s="845"/>
      <c r="X54" s="883"/>
      <c r="Y54" s="845"/>
      <c r="Z54" s="858"/>
      <c r="AA54" s="845"/>
      <c r="AB54" s="1065"/>
      <c r="AC54" s="1067"/>
      <c r="AD54" s="1020"/>
      <c r="AE54" s="790"/>
      <c r="AF54" s="798"/>
      <c r="AG54" s="790"/>
      <c r="AH54" s="798"/>
      <c r="AI54" s="790"/>
      <c r="AJ54" s="798"/>
      <c r="AK54" s="790"/>
      <c r="AL54" s="798"/>
      <c r="AM54" s="790"/>
      <c r="AN54" s="798"/>
      <c r="AO54" s="950"/>
      <c r="AP54" s="939"/>
      <c r="AQ54" s="119" t="s">
        <v>477</v>
      </c>
      <c r="AR54" s="366">
        <v>2210900</v>
      </c>
      <c r="AS54" s="119" t="s">
        <v>1672</v>
      </c>
      <c r="AT54" s="40">
        <v>5268</v>
      </c>
      <c r="AU54" s="60">
        <v>2500</v>
      </c>
      <c r="AV54" s="60">
        <v>725</v>
      </c>
      <c r="AW54" s="413">
        <f t="shared" si="13"/>
        <v>0.28999999999999998</v>
      </c>
      <c r="AX54" s="60">
        <v>625</v>
      </c>
      <c r="AY54" s="413">
        <f t="shared" si="14"/>
        <v>0.25</v>
      </c>
      <c r="AZ54" s="60">
        <v>625</v>
      </c>
      <c r="BA54" s="415">
        <f t="shared" si="15"/>
        <v>0.25</v>
      </c>
      <c r="BB54" s="47">
        <v>525</v>
      </c>
      <c r="BC54" s="422">
        <f t="shared" si="16"/>
        <v>0.21</v>
      </c>
      <c r="BD54" s="54">
        <v>767</v>
      </c>
      <c r="BE54" s="60">
        <v>791</v>
      </c>
      <c r="BF54" s="60">
        <v>1245</v>
      </c>
      <c r="BG54" s="49">
        <v>0</v>
      </c>
      <c r="BH54" s="333">
        <f t="shared" si="2"/>
        <v>1.0579310344827586</v>
      </c>
      <c r="BI54" s="453">
        <f t="shared" si="3"/>
        <v>1</v>
      </c>
      <c r="BJ54" s="334">
        <f t="shared" si="4"/>
        <v>1.2656000000000001</v>
      </c>
      <c r="BK54" s="453">
        <f t="shared" si="5"/>
        <v>1</v>
      </c>
      <c r="BL54" s="334">
        <f t="shared" si="6"/>
        <v>1.992</v>
      </c>
      <c r="BM54" s="453">
        <f t="shared" si="7"/>
        <v>1</v>
      </c>
      <c r="BN54" s="334">
        <f t="shared" si="8"/>
        <v>0</v>
      </c>
      <c r="BO54" s="453">
        <f t="shared" si="9"/>
        <v>0</v>
      </c>
      <c r="BP54" s="657">
        <f t="shared" si="133"/>
        <v>1.1212</v>
      </c>
      <c r="BQ54" s="652">
        <f t="shared" si="11"/>
        <v>1</v>
      </c>
      <c r="BR54" s="642">
        <f t="shared" si="12"/>
        <v>1</v>
      </c>
      <c r="BS54" s="54">
        <v>160000</v>
      </c>
      <c r="BT54" s="60">
        <v>0</v>
      </c>
      <c r="BU54" s="60">
        <v>0</v>
      </c>
      <c r="BV54" s="125">
        <f t="shared" si="18"/>
        <v>0</v>
      </c>
      <c r="BW54" s="378" t="str">
        <f t="shared" si="19"/>
        <v xml:space="preserve"> -</v>
      </c>
      <c r="BX54" s="55">
        <v>114736</v>
      </c>
      <c r="BY54" s="60">
        <v>0</v>
      </c>
      <c r="BZ54" s="60">
        <v>0</v>
      </c>
      <c r="CA54" s="125">
        <f t="shared" si="20"/>
        <v>0</v>
      </c>
      <c r="CB54" s="378" t="str">
        <f t="shared" si="21"/>
        <v xml:space="preserve"> -</v>
      </c>
      <c r="CC54" s="54">
        <v>192597</v>
      </c>
      <c r="CD54" s="60">
        <v>130000</v>
      </c>
      <c r="CE54" s="60">
        <v>38300</v>
      </c>
      <c r="CF54" s="125">
        <f t="shared" si="22"/>
        <v>0.67498455323810858</v>
      </c>
      <c r="CG54" s="378">
        <f t="shared" si="23"/>
        <v>0.29461538461538461</v>
      </c>
      <c r="CH54" s="55">
        <v>189702</v>
      </c>
      <c r="CI54" s="60">
        <v>0</v>
      </c>
      <c r="CJ54" s="60">
        <v>0</v>
      </c>
      <c r="CK54" s="125">
        <f t="shared" si="24"/>
        <v>0</v>
      </c>
      <c r="CL54" s="378" t="str">
        <f t="shared" si="25"/>
        <v xml:space="preserve"> -</v>
      </c>
      <c r="CM54" s="326">
        <f t="shared" si="26"/>
        <v>657035</v>
      </c>
      <c r="CN54" s="322">
        <f t="shared" si="27"/>
        <v>130000</v>
      </c>
      <c r="CO54" s="322">
        <f t="shared" si="28"/>
        <v>38300</v>
      </c>
      <c r="CP54" s="504">
        <f t="shared" si="29"/>
        <v>0.1978585615682574</v>
      </c>
      <c r="CQ54" s="378">
        <f t="shared" si="30"/>
        <v>0.29461538461538461</v>
      </c>
      <c r="CR54" s="591" t="s">
        <v>1495</v>
      </c>
      <c r="CS54" s="212" t="s">
        <v>1204</v>
      </c>
      <c r="CT54" s="102" t="s">
        <v>1966</v>
      </c>
    </row>
    <row r="55" spans="2:98" ht="30" customHeight="1">
      <c r="B55" s="994"/>
      <c r="C55" s="990"/>
      <c r="D55" s="1015"/>
      <c r="E55" s="947"/>
      <c r="F55" s="956" t="s">
        <v>495</v>
      </c>
      <c r="G55" s="883">
        <v>7.8E-2</v>
      </c>
      <c r="H55" s="858">
        <v>0.05</v>
      </c>
      <c r="I55" s="1040">
        <f>+H55-G55</f>
        <v>-2.7999999999999997E-2</v>
      </c>
      <c r="J55" s="1004">
        <v>7.4999999999999997E-2</v>
      </c>
      <c r="K55" s="1071">
        <f>+J55-G55</f>
        <v>-3.0000000000000027E-3</v>
      </c>
      <c r="L55" s="1004"/>
      <c r="M55" s="1004">
        <v>6.5000000000000002E-2</v>
      </c>
      <c r="N55" s="1071">
        <f>+M55-J55</f>
        <v>-9.999999999999995E-3</v>
      </c>
      <c r="O55" s="1004"/>
      <c r="P55" s="1004">
        <v>5.5E-2</v>
      </c>
      <c r="Q55" s="1071">
        <f>+P55-M55</f>
        <v>-1.0000000000000002E-2</v>
      </c>
      <c r="R55" s="1004"/>
      <c r="S55" s="1204">
        <v>0.05</v>
      </c>
      <c r="T55" s="1071">
        <f>+S55-P55</f>
        <v>-4.9999999999999975E-3</v>
      </c>
      <c r="U55" s="1204"/>
      <c r="V55" s="1062">
        <v>1.2E-2</v>
      </c>
      <c r="W55" s="845">
        <f t="shared" ref="W55" si="134">+IF(V55=0,0,V55-G55)</f>
        <v>-6.6000000000000003E-2</v>
      </c>
      <c r="X55" s="1004">
        <v>2.3E-2</v>
      </c>
      <c r="Y55" s="865">
        <f>+IF(X55=0,0,X55-V55)</f>
        <v>1.0999999999999999E-2</v>
      </c>
      <c r="Z55" s="864"/>
      <c r="AA55" s="845">
        <f t="shared" ref="AA55" si="135">+IF(Z55=0,0,Z55-X55)</f>
        <v>0</v>
      </c>
      <c r="AB55" s="895"/>
      <c r="AC55" s="1067">
        <f t="shared" ref="AC55" si="136">+IF(AB55=0,0,AB55-Z55)</f>
        <v>0</v>
      </c>
      <c r="AD55" s="1020">
        <f t="shared" ref="AD55" si="137">+IF(K55=0," -",W55/K55)</f>
        <v>21.999999999999982</v>
      </c>
      <c r="AE55" s="790">
        <f t="shared" ref="AE55" si="138">+IF(K55=0," -",IF(AD55&gt;100%,100%,AD55))</f>
        <v>1</v>
      </c>
      <c r="AF55" s="798">
        <f t="shared" ref="AF55" si="139">+IF(N55=0," -",Y55/N55)</f>
        <v>-1.1000000000000005</v>
      </c>
      <c r="AG55" s="790">
        <f t="shared" ref="AG55" si="140">+IF(N55=0," -",IF(AF55&gt;100%,100%,AF55))</f>
        <v>-1.1000000000000005</v>
      </c>
      <c r="AH55" s="798">
        <f t="shared" ref="AH55" si="141">+IF(Q55=0," -",AA55/Q55)</f>
        <v>0</v>
      </c>
      <c r="AI55" s="790">
        <f t="shared" ref="AI55" si="142">+IF(Q55=0," -",IF(AH55&gt;100%,100%,AH55))</f>
        <v>0</v>
      </c>
      <c r="AJ55" s="798">
        <f t="shared" ref="AJ55" si="143">+IF(T55=0," -",AC55/T55)</f>
        <v>0</v>
      </c>
      <c r="AK55" s="790">
        <f t="shared" ref="AK55" si="144">+IF(T55=0," -",IF(AJ55&gt;100%,100%,AJ55))</f>
        <v>0</v>
      </c>
      <c r="AL55" s="798">
        <f t="shared" ref="AL55" si="145">+SUM(AC55,AA55,Y55,W55)/I55</f>
        <v>1.9642857142857149</v>
      </c>
      <c r="AM55" s="790">
        <f t="shared" ref="AM55" si="146">+IF(AL55&gt;100%,100%,IF(AL55&lt;0%,0%,AL55))</f>
        <v>1</v>
      </c>
      <c r="AN55" s="787"/>
      <c r="AO55" s="950"/>
      <c r="AP55" s="939"/>
      <c r="AQ55" s="119" t="s">
        <v>478</v>
      </c>
      <c r="AR55" s="366">
        <v>2210902</v>
      </c>
      <c r="AS55" s="119" t="s">
        <v>1673</v>
      </c>
      <c r="AT55" s="40">
        <v>4</v>
      </c>
      <c r="AU55" s="60">
        <v>4</v>
      </c>
      <c r="AV55" s="60">
        <v>1</v>
      </c>
      <c r="AW55" s="413">
        <f t="shared" si="13"/>
        <v>0.25</v>
      </c>
      <c r="AX55" s="60">
        <v>1</v>
      </c>
      <c r="AY55" s="413">
        <f t="shared" si="14"/>
        <v>0.25</v>
      </c>
      <c r="AZ55" s="60">
        <v>1</v>
      </c>
      <c r="BA55" s="415">
        <f t="shared" si="15"/>
        <v>0.25</v>
      </c>
      <c r="BB55" s="47">
        <v>1</v>
      </c>
      <c r="BC55" s="422">
        <f t="shared" si="16"/>
        <v>0.25</v>
      </c>
      <c r="BD55" s="54">
        <v>0</v>
      </c>
      <c r="BE55" s="60">
        <v>2</v>
      </c>
      <c r="BF55" s="60">
        <v>2</v>
      </c>
      <c r="BG55" s="49">
        <v>0</v>
      </c>
      <c r="BH55" s="333">
        <f t="shared" si="2"/>
        <v>0</v>
      </c>
      <c r="BI55" s="453">
        <f t="shared" si="3"/>
        <v>0</v>
      </c>
      <c r="BJ55" s="334">
        <f t="shared" si="4"/>
        <v>2</v>
      </c>
      <c r="BK55" s="453">
        <f t="shared" si="5"/>
        <v>1</v>
      </c>
      <c r="BL55" s="334">
        <f t="shared" si="6"/>
        <v>2</v>
      </c>
      <c r="BM55" s="453">
        <f t="shared" si="7"/>
        <v>1</v>
      </c>
      <c r="BN55" s="334">
        <f t="shared" si="8"/>
        <v>0</v>
      </c>
      <c r="BO55" s="453">
        <f t="shared" si="9"/>
        <v>0</v>
      </c>
      <c r="BP55" s="657">
        <f t="shared" si="133"/>
        <v>1</v>
      </c>
      <c r="BQ55" s="652">
        <f t="shared" si="11"/>
        <v>1</v>
      </c>
      <c r="BR55" s="642">
        <f t="shared" si="12"/>
        <v>1</v>
      </c>
      <c r="BS55" s="54">
        <v>80000</v>
      </c>
      <c r="BT55" s="60">
        <v>0</v>
      </c>
      <c r="BU55" s="60">
        <v>0</v>
      </c>
      <c r="BV55" s="125">
        <f t="shared" si="18"/>
        <v>0</v>
      </c>
      <c r="BW55" s="378" t="str">
        <f t="shared" si="19"/>
        <v xml:space="preserve"> -</v>
      </c>
      <c r="BX55" s="55">
        <v>145000</v>
      </c>
      <c r="BY55" s="60">
        <v>0</v>
      </c>
      <c r="BZ55" s="60">
        <v>0</v>
      </c>
      <c r="CA55" s="125">
        <f t="shared" si="20"/>
        <v>0</v>
      </c>
      <c r="CB55" s="378" t="str">
        <f t="shared" si="21"/>
        <v xml:space="preserve"> -</v>
      </c>
      <c r="CC55" s="54">
        <v>250000</v>
      </c>
      <c r="CD55" s="60">
        <v>168985</v>
      </c>
      <c r="CE55" s="60">
        <v>73265</v>
      </c>
      <c r="CF55" s="125">
        <f t="shared" si="22"/>
        <v>0.67593999999999999</v>
      </c>
      <c r="CG55" s="378">
        <f t="shared" si="23"/>
        <v>0.43355919164422879</v>
      </c>
      <c r="CH55" s="55">
        <v>75881</v>
      </c>
      <c r="CI55" s="60">
        <v>0</v>
      </c>
      <c r="CJ55" s="60">
        <v>0</v>
      </c>
      <c r="CK55" s="125">
        <f t="shared" si="24"/>
        <v>0</v>
      </c>
      <c r="CL55" s="378" t="str">
        <f t="shared" si="25"/>
        <v xml:space="preserve"> -</v>
      </c>
      <c r="CM55" s="326">
        <f t="shared" si="26"/>
        <v>550881</v>
      </c>
      <c r="CN55" s="322">
        <f t="shared" si="27"/>
        <v>168985</v>
      </c>
      <c r="CO55" s="322">
        <f t="shared" si="28"/>
        <v>73265</v>
      </c>
      <c r="CP55" s="504">
        <f t="shared" si="29"/>
        <v>0.30675409026631884</v>
      </c>
      <c r="CQ55" s="378">
        <f t="shared" si="30"/>
        <v>0.43355919164422879</v>
      </c>
      <c r="CR55" s="591" t="s">
        <v>1495</v>
      </c>
      <c r="CS55" s="212" t="s">
        <v>1204</v>
      </c>
      <c r="CT55" s="102" t="s">
        <v>1966</v>
      </c>
    </row>
    <row r="56" spans="2:98" ht="30" customHeight="1">
      <c r="B56" s="994"/>
      <c r="C56" s="990"/>
      <c r="D56" s="1015"/>
      <c r="E56" s="947"/>
      <c r="F56" s="956"/>
      <c r="G56" s="883"/>
      <c r="H56" s="858"/>
      <c r="I56" s="1040"/>
      <c r="J56" s="1005"/>
      <c r="K56" s="1072"/>
      <c r="L56" s="1005"/>
      <c r="M56" s="1005"/>
      <c r="N56" s="1072"/>
      <c r="O56" s="1005"/>
      <c r="P56" s="1005"/>
      <c r="Q56" s="1072"/>
      <c r="R56" s="1005"/>
      <c r="S56" s="1205"/>
      <c r="T56" s="1072"/>
      <c r="U56" s="1205"/>
      <c r="V56" s="1063"/>
      <c r="W56" s="845"/>
      <c r="X56" s="1005"/>
      <c r="Y56" s="900"/>
      <c r="Z56" s="901"/>
      <c r="AA56" s="845"/>
      <c r="AB56" s="896"/>
      <c r="AC56" s="1067"/>
      <c r="AD56" s="1020"/>
      <c r="AE56" s="790"/>
      <c r="AF56" s="798"/>
      <c r="AG56" s="790"/>
      <c r="AH56" s="798"/>
      <c r="AI56" s="790"/>
      <c r="AJ56" s="798"/>
      <c r="AK56" s="790"/>
      <c r="AL56" s="798"/>
      <c r="AM56" s="790"/>
      <c r="AN56" s="788"/>
      <c r="AO56" s="950"/>
      <c r="AP56" s="939"/>
      <c r="AQ56" s="254" t="s">
        <v>479</v>
      </c>
      <c r="AR56" s="276">
        <v>0</v>
      </c>
      <c r="AS56" s="119" t="s">
        <v>1674</v>
      </c>
      <c r="AT56" s="40">
        <v>47</v>
      </c>
      <c r="AU56" s="60">
        <v>47</v>
      </c>
      <c r="AV56" s="60">
        <v>47</v>
      </c>
      <c r="AW56" s="413">
        <v>0.25</v>
      </c>
      <c r="AX56" s="60">
        <v>47</v>
      </c>
      <c r="AY56" s="413">
        <v>0.25</v>
      </c>
      <c r="AZ56" s="60">
        <v>47</v>
      </c>
      <c r="BA56" s="415">
        <v>0.25</v>
      </c>
      <c r="BB56" s="47">
        <v>47</v>
      </c>
      <c r="BC56" s="422">
        <v>0.25</v>
      </c>
      <c r="BD56" s="54">
        <v>12</v>
      </c>
      <c r="BE56" s="60">
        <v>42</v>
      </c>
      <c r="BF56" s="60">
        <v>47</v>
      </c>
      <c r="BG56" s="49">
        <v>0</v>
      </c>
      <c r="BH56" s="333">
        <f t="shared" si="2"/>
        <v>0.25531914893617019</v>
      </c>
      <c r="BI56" s="453">
        <f t="shared" si="3"/>
        <v>0.25531914893617019</v>
      </c>
      <c r="BJ56" s="334">
        <f t="shared" si="4"/>
        <v>0.8936170212765957</v>
      </c>
      <c r="BK56" s="453">
        <f t="shared" si="5"/>
        <v>0.8936170212765957</v>
      </c>
      <c r="BL56" s="334">
        <f t="shared" si="6"/>
        <v>1</v>
      </c>
      <c r="BM56" s="453">
        <f t="shared" si="7"/>
        <v>1</v>
      </c>
      <c r="BN56" s="334">
        <f t="shared" si="8"/>
        <v>0</v>
      </c>
      <c r="BO56" s="453">
        <f t="shared" si="9"/>
        <v>0</v>
      </c>
      <c r="BP56" s="657">
        <f t="shared" si="10"/>
        <v>0.53723404255319152</v>
      </c>
      <c r="BQ56" s="652">
        <f t="shared" si="11"/>
        <v>0.53723404255319152</v>
      </c>
      <c r="BR56" s="642">
        <f t="shared" si="12"/>
        <v>0.53723404255319152</v>
      </c>
      <c r="BS56" s="54">
        <v>0</v>
      </c>
      <c r="BT56" s="60">
        <v>0</v>
      </c>
      <c r="BU56" s="60">
        <v>0</v>
      </c>
      <c r="BV56" s="125" t="str">
        <f t="shared" si="18"/>
        <v xml:space="preserve"> -</v>
      </c>
      <c r="BW56" s="378" t="str">
        <f t="shared" si="19"/>
        <v xml:space="preserve"> -</v>
      </c>
      <c r="BX56" s="55">
        <v>0</v>
      </c>
      <c r="BY56" s="60">
        <v>0</v>
      </c>
      <c r="BZ56" s="60">
        <v>0</v>
      </c>
      <c r="CA56" s="125" t="str">
        <f t="shared" si="20"/>
        <v xml:space="preserve"> -</v>
      </c>
      <c r="CB56" s="378" t="str">
        <f t="shared" si="21"/>
        <v xml:space="preserve"> -</v>
      </c>
      <c r="CC56" s="54">
        <v>0</v>
      </c>
      <c r="CD56" s="60">
        <v>0</v>
      </c>
      <c r="CE56" s="60">
        <v>0</v>
      </c>
      <c r="CF56" s="125" t="str">
        <f t="shared" si="22"/>
        <v xml:space="preserve"> -</v>
      </c>
      <c r="CG56" s="378" t="str">
        <f t="shared" si="23"/>
        <v xml:space="preserve"> -</v>
      </c>
      <c r="CH56" s="55">
        <v>570583</v>
      </c>
      <c r="CI56" s="60">
        <v>0</v>
      </c>
      <c r="CJ56" s="60">
        <v>0</v>
      </c>
      <c r="CK56" s="125">
        <f t="shared" si="24"/>
        <v>0</v>
      </c>
      <c r="CL56" s="378" t="str">
        <f t="shared" si="25"/>
        <v xml:space="preserve"> -</v>
      </c>
      <c r="CM56" s="326">
        <f t="shared" si="26"/>
        <v>570583</v>
      </c>
      <c r="CN56" s="322">
        <f t="shared" si="27"/>
        <v>0</v>
      </c>
      <c r="CO56" s="322">
        <f t="shared" si="28"/>
        <v>0</v>
      </c>
      <c r="CP56" s="504">
        <f t="shared" si="29"/>
        <v>0</v>
      </c>
      <c r="CQ56" s="378" t="str">
        <f t="shared" si="30"/>
        <v xml:space="preserve"> -</v>
      </c>
      <c r="CR56" s="591" t="s">
        <v>1495</v>
      </c>
      <c r="CS56" s="212" t="s">
        <v>1204</v>
      </c>
      <c r="CT56" s="102" t="s">
        <v>1966</v>
      </c>
    </row>
    <row r="57" spans="2:98" ht="30" customHeight="1">
      <c r="B57" s="994"/>
      <c r="C57" s="990"/>
      <c r="D57" s="1015"/>
      <c r="E57" s="947"/>
      <c r="F57" s="956"/>
      <c r="G57" s="883"/>
      <c r="H57" s="858"/>
      <c r="I57" s="1040"/>
      <c r="J57" s="1005"/>
      <c r="K57" s="1072"/>
      <c r="L57" s="1005"/>
      <c r="M57" s="1005"/>
      <c r="N57" s="1072"/>
      <c r="O57" s="1005"/>
      <c r="P57" s="1005"/>
      <c r="Q57" s="1072"/>
      <c r="R57" s="1005"/>
      <c r="S57" s="1205"/>
      <c r="T57" s="1072"/>
      <c r="U57" s="1205"/>
      <c r="V57" s="1063"/>
      <c r="W57" s="845"/>
      <c r="X57" s="1005"/>
      <c r="Y57" s="900"/>
      <c r="Z57" s="901"/>
      <c r="AA57" s="845"/>
      <c r="AB57" s="896"/>
      <c r="AC57" s="1067"/>
      <c r="AD57" s="1020"/>
      <c r="AE57" s="790"/>
      <c r="AF57" s="798"/>
      <c r="AG57" s="790"/>
      <c r="AH57" s="798"/>
      <c r="AI57" s="790"/>
      <c r="AJ57" s="798"/>
      <c r="AK57" s="790"/>
      <c r="AL57" s="798"/>
      <c r="AM57" s="790"/>
      <c r="AN57" s="788"/>
      <c r="AO57" s="950"/>
      <c r="AP57" s="939"/>
      <c r="AQ57" s="119" t="s">
        <v>480</v>
      </c>
      <c r="AR57" s="366">
        <v>0</v>
      </c>
      <c r="AS57" s="119" t="s">
        <v>1675</v>
      </c>
      <c r="AT57" s="40">
        <v>0</v>
      </c>
      <c r="AU57" s="60">
        <v>20</v>
      </c>
      <c r="AV57" s="60">
        <v>0</v>
      </c>
      <c r="AW57" s="413">
        <f t="shared" si="13"/>
        <v>0</v>
      </c>
      <c r="AX57" s="60">
        <v>7</v>
      </c>
      <c r="AY57" s="413">
        <f t="shared" si="14"/>
        <v>0.35</v>
      </c>
      <c r="AZ57" s="60">
        <v>7</v>
      </c>
      <c r="BA57" s="415">
        <f t="shared" si="15"/>
        <v>0.35</v>
      </c>
      <c r="BB57" s="47">
        <v>6</v>
      </c>
      <c r="BC57" s="422">
        <f t="shared" si="16"/>
        <v>0.3</v>
      </c>
      <c r="BD57" s="54">
        <v>0</v>
      </c>
      <c r="BE57" s="60">
        <v>10</v>
      </c>
      <c r="BF57" s="60">
        <v>0</v>
      </c>
      <c r="BG57" s="49">
        <v>0</v>
      </c>
      <c r="BH57" s="333" t="str">
        <f t="shared" si="2"/>
        <v xml:space="preserve"> -</v>
      </c>
      <c r="BI57" s="453" t="str">
        <f t="shared" si="3"/>
        <v xml:space="preserve"> -</v>
      </c>
      <c r="BJ57" s="334">
        <f t="shared" si="4"/>
        <v>1.4285714285714286</v>
      </c>
      <c r="BK57" s="453">
        <f t="shared" si="5"/>
        <v>1</v>
      </c>
      <c r="BL57" s="334">
        <f t="shared" si="6"/>
        <v>0</v>
      </c>
      <c r="BM57" s="453">
        <f t="shared" si="7"/>
        <v>0</v>
      </c>
      <c r="BN57" s="334">
        <f t="shared" si="8"/>
        <v>0</v>
      </c>
      <c r="BO57" s="453">
        <f t="shared" si="9"/>
        <v>0</v>
      </c>
      <c r="BP57" s="657">
        <f t="shared" ref="BP57:BP58" si="147">+SUM(BD57:BG57)/AU57</f>
        <v>0.5</v>
      </c>
      <c r="BQ57" s="652">
        <f t="shared" si="11"/>
        <v>0.5</v>
      </c>
      <c r="BR57" s="642">
        <f t="shared" si="12"/>
        <v>0.5</v>
      </c>
      <c r="BS57" s="54">
        <v>0</v>
      </c>
      <c r="BT57" s="60">
        <v>0</v>
      </c>
      <c r="BU57" s="60">
        <v>0</v>
      </c>
      <c r="BV57" s="125" t="str">
        <f t="shared" si="18"/>
        <v xml:space="preserve"> -</v>
      </c>
      <c r="BW57" s="378" t="str">
        <f t="shared" si="19"/>
        <v xml:space="preserve"> -</v>
      </c>
      <c r="BX57" s="55">
        <v>0</v>
      </c>
      <c r="BY57" s="60">
        <v>0</v>
      </c>
      <c r="BZ57" s="60">
        <v>20000</v>
      </c>
      <c r="CA57" s="125" t="str">
        <f t="shared" si="20"/>
        <v xml:space="preserve"> -</v>
      </c>
      <c r="CB57" s="378">
        <f t="shared" si="21"/>
        <v>1</v>
      </c>
      <c r="CC57" s="54">
        <v>0</v>
      </c>
      <c r="CD57" s="60">
        <v>0</v>
      </c>
      <c r="CE57" s="60">
        <v>0</v>
      </c>
      <c r="CF57" s="125" t="str">
        <f t="shared" si="22"/>
        <v xml:space="preserve"> -</v>
      </c>
      <c r="CG57" s="378" t="str">
        <f t="shared" si="23"/>
        <v xml:space="preserve"> -</v>
      </c>
      <c r="CH57" s="55">
        <v>102705</v>
      </c>
      <c r="CI57" s="60">
        <v>0</v>
      </c>
      <c r="CJ57" s="60">
        <v>0</v>
      </c>
      <c r="CK57" s="125">
        <f t="shared" si="24"/>
        <v>0</v>
      </c>
      <c r="CL57" s="378" t="str">
        <f t="shared" si="25"/>
        <v xml:space="preserve"> -</v>
      </c>
      <c r="CM57" s="326">
        <f t="shared" si="26"/>
        <v>102705</v>
      </c>
      <c r="CN57" s="322">
        <f t="shared" si="27"/>
        <v>0</v>
      </c>
      <c r="CO57" s="322">
        <f t="shared" si="28"/>
        <v>20000</v>
      </c>
      <c r="CP57" s="504">
        <f t="shared" si="29"/>
        <v>0</v>
      </c>
      <c r="CQ57" s="378">
        <f t="shared" si="30"/>
        <v>1</v>
      </c>
      <c r="CR57" s="591" t="s">
        <v>1495</v>
      </c>
      <c r="CS57" s="212" t="s">
        <v>1204</v>
      </c>
      <c r="CT57" s="102" t="s">
        <v>1966</v>
      </c>
    </row>
    <row r="58" spans="2:98" ht="30" customHeight="1">
      <c r="B58" s="994"/>
      <c r="C58" s="990"/>
      <c r="D58" s="1015"/>
      <c r="E58" s="947"/>
      <c r="F58" s="956"/>
      <c r="G58" s="883"/>
      <c r="H58" s="858"/>
      <c r="I58" s="1040"/>
      <c r="J58" s="882"/>
      <c r="K58" s="1203"/>
      <c r="L58" s="882"/>
      <c r="M58" s="882"/>
      <c r="N58" s="1203"/>
      <c r="O58" s="882"/>
      <c r="P58" s="882"/>
      <c r="Q58" s="1203"/>
      <c r="R58" s="882"/>
      <c r="S58" s="1206"/>
      <c r="T58" s="1203"/>
      <c r="U58" s="1206"/>
      <c r="V58" s="1201"/>
      <c r="W58" s="845"/>
      <c r="X58" s="882"/>
      <c r="Y58" s="844"/>
      <c r="Z58" s="872"/>
      <c r="AA58" s="845"/>
      <c r="AB58" s="899"/>
      <c r="AC58" s="1067"/>
      <c r="AD58" s="1020"/>
      <c r="AE58" s="790"/>
      <c r="AF58" s="798"/>
      <c r="AG58" s="790"/>
      <c r="AH58" s="798"/>
      <c r="AI58" s="790"/>
      <c r="AJ58" s="798"/>
      <c r="AK58" s="790"/>
      <c r="AL58" s="798"/>
      <c r="AM58" s="790"/>
      <c r="AN58" s="789"/>
      <c r="AO58" s="950"/>
      <c r="AP58" s="939"/>
      <c r="AQ58" s="119" t="s">
        <v>481</v>
      </c>
      <c r="AR58" s="366" t="s">
        <v>1217</v>
      </c>
      <c r="AS58" s="119" t="s">
        <v>1676</v>
      </c>
      <c r="AT58" s="40">
        <v>1</v>
      </c>
      <c r="AU58" s="60">
        <v>1</v>
      </c>
      <c r="AV58" s="60">
        <v>0</v>
      </c>
      <c r="AW58" s="413">
        <f t="shared" si="13"/>
        <v>0</v>
      </c>
      <c r="AX58" s="60">
        <v>1</v>
      </c>
      <c r="AY58" s="413">
        <f t="shared" si="14"/>
        <v>1</v>
      </c>
      <c r="AZ58" s="60">
        <v>0</v>
      </c>
      <c r="BA58" s="415">
        <f t="shared" si="15"/>
        <v>0</v>
      </c>
      <c r="BB58" s="47">
        <v>0</v>
      </c>
      <c r="BC58" s="422">
        <f t="shared" si="16"/>
        <v>0</v>
      </c>
      <c r="BD58" s="54">
        <v>0</v>
      </c>
      <c r="BE58" s="60">
        <v>0</v>
      </c>
      <c r="BF58" s="60">
        <v>0</v>
      </c>
      <c r="BG58" s="49">
        <v>0</v>
      </c>
      <c r="BH58" s="333" t="str">
        <f t="shared" si="2"/>
        <v xml:space="preserve"> -</v>
      </c>
      <c r="BI58" s="453" t="str">
        <f t="shared" si="3"/>
        <v xml:space="preserve"> -</v>
      </c>
      <c r="BJ58" s="334">
        <f t="shared" si="4"/>
        <v>0</v>
      </c>
      <c r="BK58" s="453">
        <f t="shared" si="5"/>
        <v>0</v>
      </c>
      <c r="BL58" s="334" t="str">
        <f t="shared" si="6"/>
        <v xml:space="preserve"> -</v>
      </c>
      <c r="BM58" s="453" t="str">
        <f t="shared" si="7"/>
        <v xml:space="preserve"> -</v>
      </c>
      <c r="BN58" s="334" t="str">
        <f t="shared" si="8"/>
        <v xml:space="preserve"> -</v>
      </c>
      <c r="BO58" s="453" t="str">
        <f t="shared" si="9"/>
        <v xml:space="preserve"> -</v>
      </c>
      <c r="BP58" s="657">
        <f t="shared" si="147"/>
        <v>0</v>
      </c>
      <c r="BQ58" s="652">
        <f t="shared" si="11"/>
        <v>0</v>
      </c>
      <c r="BR58" s="642">
        <f t="shared" si="12"/>
        <v>0</v>
      </c>
      <c r="BS58" s="54">
        <v>0</v>
      </c>
      <c r="BT58" s="60">
        <v>0</v>
      </c>
      <c r="BU58" s="60">
        <v>0</v>
      </c>
      <c r="BV58" s="125" t="str">
        <f t="shared" si="18"/>
        <v xml:space="preserve"> -</v>
      </c>
      <c r="BW58" s="378" t="str">
        <f t="shared" si="19"/>
        <v xml:space="preserve"> -</v>
      </c>
      <c r="BX58" s="55">
        <v>0</v>
      </c>
      <c r="BY58" s="60">
        <v>0</v>
      </c>
      <c r="BZ58" s="60">
        <v>0</v>
      </c>
      <c r="CA58" s="125" t="str">
        <f t="shared" si="20"/>
        <v xml:space="preserve"> -</v>
      </c>
      <c r="CB58" s="378" t="str">
        <f t="shared" si="21"/>
        <v xml:space="preserve"> -</v>
      </c>
      <c r="CC58" s="54">
        <v>0</v>
      </c>
      <c r="CD58" s="60">
        <v>0</v>
      </c>
      <c r="CE58" s="60">
        <v>0</v>
      </c>
      <c r="CF58" s="125" t="str">
        <f t="shared" si="22"/>
        <v xml:space="preserve"> -</v>
      </c>
      <c r="CG58" s="378" t="str">
        <f t="shared" si="23"/>
        <v xml:space="preserve"> -</v>
      </c>
      <c r="CH58" s="55">
        <v>0</v>
      </c>
      <c r="CI58" s="60">
        <v>0</v>
      </c>
      <c r="CJ58" s="60">
        <v>0</v>
      </c>
      <c r="CK58" s="125" t="str">
        <f t="shared" si="24"/>
        <v xml:space="preserve"> -</v>
      </c>
      <c r="CL58" s="378" t="str">
        <f t="shared" si="25"/>
        <v xml:space="preserve"> -</v>
      </c>
      <c r="CM58" s="326">
        <f t="shared" si="26"/>
        <v>0</v>
      </c>
      <c r="CN58" s="322">
        <f t="shared" si="27"/>
        <v>0</v>
      </c>
      <c r="CO58" s="322">
        <f t="shared" si="28"/>
        <v>0</v>
      </c>
      <c r="CP58" s="504" t="str">
        <f t="shared" si="29"/>
        <v xml:space="preserve"> -</v>
      </c>
      <c r="CQ58" s="378" t="str">
        <f t="shared" si="30"/>
        <v xml:space="preserve"> -</v>
      </c>
      <c r="CR58" s="591" t="s">
        <v>1495</v>
      </c>
      <c r="CS58" s="212" t="s">
        <v>1204</v>
      </c>
      <c r="CT58" s="102" t="s">
        <v>1966</v>
      </c>
    </row>
    <row r="59" spans="2:98" ht="45.75" customHeight="1">
      <c r="B59" s="994"/>
      <c r="C59" s="990"/>
      <c r="D59" s="1015"/>
      <c r="E59" s="947"/>
      <c r="F59" s="956" t="s">
        <v>496</v>
      </c>
      <c r="G59" s="840">
        <v>15</v>
      </c>
      <c r="H59" s="840">
        <v>4</v>
      </c>
      <c r="I59" s="825">
        <f>+H59-G59</f>
        <v>-11</v>
      </c>
      <c r="J59" s="840">
        <v>10</v>
      </c>
      <c r="K59" s="825">
        <f>+J59-G59</f>
        <v>-5</v>
      </c>
      <c r="L59" s="840"/>
      <c r="M59" s="840">
        <v>6</v>
      </c>
      <c r="N59" s="825">
        <f>+M59-J59</f>
        <v>-4</v>
      </c>
      <c r="O59" s="840"/>
      <c r="P59" s="840">
        <v>5</v>
      </c>
      <c r="Q59" s="825">
        <f>+P59-M59</f>
        <v>-1</v>
      </c>
      <c r="R59" s="840"/>
      <c r="S59" s="840">
        <v>4</v>
      </c>
      <c r="T59" s="825">
        <f>+S59-P59</f>
        <v>-1</v>
      </c>
      <c r="U59" s="971"/>
      <c r="V59" s="853">
        <v>15</v>
      </c>
      <c r="W59" s="845">
        <f t="shared" ref="W59" si="148">+IF(V59=0,0,V59-G59)</f>
        <v>0</v>
      </c>
      <c r="X59" s="840">
        <v>11</v>
      </c>
      <c r="Y59" s="825">
        <f>+IF(X59=0,0,X59-V59)</f>
        <v>-4</v>
      </c>
      <c r="Z59" s="840"/>
      <c r="AA59" s="845">
        <f t="shared" ref="AA59" si="149">+IF(Z59=0,0,Z59-X59)</f>
        <v>0</v>
      </c>
      <c r="AB59" s="1023"/>
      <c r="AC59" s="1067">
        <f t="shared" ref="AC59" si="150">+IF(AB59=0,0,AB59-Z59)</f>
        <v>0</v>
      </c>
      <c r="AD59" s="1020">
        <f t="shared" ref="AD59" si="151">+IF(K59=0," -",W59/K59)</f>
        <v>0</v>
      </c>
      <c r="AE59" s="790">
        <f t="shared" ref="AE59" si="152">+IF(K59=0," -",IF(AD59&gt;100%,100%,AD59))</f>
        <v>0</v>
      </c>
      <c r="AF59" s="798">
        <f t="shared" ref="AF59" si="153">+IF(N59=0," -",Y59/N59)</f>
        <v>1</v>
      </c>
      <c r="AG59" s="790">
        <f t="shared" ref="AG59" si="154">+IF(N59=0," -",IF(AF59&gt;100%,100%,AF59))</f>
        <v>1</v>
      </c>
      <c r="AH59" s="798">
        <f t="shared" ref="AH59" si="155">+IF(Q59=0," -",AA59/Q59)</f>
        <v>0</v>
      </c>
      <c r="AI59" s="790">
        <f t="shared" ref="AI59" si="156">+IF(Q59=0," -",IF(AH59&gt;100%,100%,AH59))</f>
        <v>0</v>
      </c>
      <c r="AJ59" s="798">
        <f t="shared" ref="AJ59" si="157">+IF(T59=0," -",AC59/T59)</f>
        <v>0</v>
      </c>
      <c r="AK59" s="790">
        <f t="shared" ref="AK59" si="158">+IF(T59=0," -",IF(AJ59&gt;100%,100%,AJ59))</f>
        <v>0</v>
      </c>
      <c r="AL59" s="798">
        <f t="shared" ref="AL59" si="159">+SUM(AC59,AA59,Y59,W59)/I59</f>
        <v>0.36363636363636365</v>
      </c>
      <c r="AM59" s="790">
        <f t="shared" ref="AM59" si="160">+IF(AL59&gt;100%,100%,IF(AL59&lt;0%,0%,AL59))</f>
        <v>0.36363636363636365</v>
      </c>
      <c r="AN59" s="1164"/>
      <c r="AO59" s="950"/>
      <c r="AP59" s="939"/>
      <c r="AQ59" s="254" t="s">
        <v>482</v>
      </c>
      <c r="AR59" s="276">
        <v>2210326</v>
      </c>
      <c r="AS59" s="119" t="s">
        <v>1677</v>
      </c>
      <c r="AT59" s="43">
        <v>0</v>
      </c>
      <c r="AU59" s="85">
        <v>1</v>
      </c>
      <c r="AV59" s="85">
        <v>1</v>
      </c>
      <c r="AW59" s="413">
        <v>0.25</v>
      </c>
      <c r="AX59" s="85">
        <v>1</v>
      </c>
      <c r="AY59" s="413">
        <v>0.25</v>
      </c>
      <c r="AZ59" s="85">
        <v>1</v>
      </c>
      <c r="BA59" s="415">
        <v>0.25</v>
      </c>
      <c r="BB59" s="125">
        <v>1</v>
      </c>
      <c r="BC59" s="422">
        <v>0.25</v>
      </c>
      <c r="BD59" s="318">
        <v>0</v>
      </c>
      <c r="BE59" s="85">
        <v>0.8</v>
      </c>
      <c r="BF59" s="85">
        <v>0.75</v>
      </c>
      <c r="BG59" s="71">
        <v>0</v>
      </c>
      <c r="BH59" s="333">
        <f t="shared" si="2"/>
        <v>0</v>
      </c>
      <c r="BI59" s="453">
        <f t="shared" si="3"/>
        <v>0</v>
      </c>
      <c r="BJ59" s="334">
        <f t="shared" si="4"/>
        <v>0.8</v>
      </c>
      <c r="BK59" s="453">
        <f t="shared" si="5"/>
        <v>0.8</v>
      </c>
      <c r="BL59" s="334">
        <f t="shared" si="6"/>
        <v>0.75</v>
      </c>
      <c r="BM59" s="453">
        <f t="shared" si="7"/>
        <v>0.75</v>
      </c>
      <c r="BN59" s="334">
        <f t="shared" si="8"/>
        <v>0</v>
      </c>
      <c r="BO59" s="453">
        <f t="shared" si="9"/>
        <v>0</v>
      </c>
      <c r="BP59" s="657">
        <f t="shared" si="10"/>
        <v>0.38750000000000001</v>
      </c>
      <c r="BQ59" s="652">
        <f t="shared" si="11"/>
        <v>0.38750000000000001</v>
      </c>
      <c r="BR59" s="642">
        <f t="shared" si="12"/>
        <v>0.38750000000000001</v>
      </c>
      <c r="BS59" s="54">
        <v>273292</v>
      </c>
      <c r="BT59" s="60">
        <v>0</v>
      </c>
      <c r="BU59" s="60">
        <v>0</v>
      </c>
      <c r="BV59" s="125">
        <f t="shared" si="18"/>
        <v>0</v>
      </c>
      <c r="BW59" s="378" t="str">
        <f t="shared" si="19"/>
        <v xml:space="preserve"> -</v>
      </c>
      <c r="BX59" s="55">
        <v>348428</v>
      </c>
      <c r="BY59" s="60">
        <v>0</v>
      </c>
      <c r="BZ59" s="60">
        <v>0</v>
      </c>
      <c r="CA59" s="125">
        <f t="shared" si="20"/>
        <v>0</v>
      </c>
      <c r="CB59" s="378" t="str">
        <f t="shared" si="21"/>
        <v xml:space="preserve"> -</v>
      </c>
      <c r="CC59" s="54">
        <v>525879</v>
      </c>
      <c r="CD59" s="60">
        <v>0</v>
      </c>
      <c r="CE59" s="60">
        <v>0</v>
      </c>
      <c r="CF59" s="125">
        <f t="shared" si="22"/>
        <v>0</v>
      </c>
      <c r="CG59" s="378" t="str">
        <f t="shared" si="23"/>
        <v xml:space="preserve"> -</v>
      </c>
      <c r="CH59" s="55">
        <v>11412</v>
      </c>
      <c r="CI59" s="60">
        <v>0</v>
      </c>
      <c r="CJ59" s="60">
        <v>0</v>
      </c>
      <c r="CK59" s="125">
        <f t="shared" si="24"/>
        <v>0</v>
      </c>
      <c r="CL59" s="378" t="str">
        <f t="shared" si="25"/>
        <v xml:space="preserve"> -</v>
      </c>
      <c r="CM59" s="326">
        <f t="shared" si="26"/>
        <v>1159011</v>
      </c>
      <c r="CN59" s="322">
        <f t="shared" si="27"/>
        <v>0</v>
      </c>
      <c r="CO59" s="322">
        <f t="shared" si="28"/>
        <v>0</v>
      </c>
      <c r="CP59" s="504">
        <f t="shared" si="29"/>
        <v>0</v>
      </c>
      <c r="CQ59" s="378" t="str">
        <f t="shared" si="30"/>
        <v xml:space="preserve"> -</v>
      </c>
      <c r="CR59" s="591" t="s">
        <v>1495</v>
      </c>
      <c r="CS59" s="212" t="s">
        <v>1204</v>
      </c>
      <c r="CT59" s="102" t="s">
        <v>1966</v>
      </c>
    </row>
    <row r="60" spans="2:98" ht="30" customHeight="1">
      <c r="B60" s="994"/>
      <c r="C60" s="990"/>
      <c r="D60" s="1015"/>
      <c r="E60" s="947"/>
      <c r="F60" s="956"/>
      <c r="G60" s="840"/>
      <c r="H60" s="840"/>
      <c r="I60" s="825"/>
      <c r="J60" s="840"/>
      <c r="K60" s="825"/>
      <c r="L60" s="840"/>
      <c r="M60" s="840"/>
      <c r="N60" s="825"/>
      <c r="O60" s="840"/>
      <c r="P60" s="840"/>
      <c r="Q60" s="825"/>
      <c r="R60" s="840"/>
      <c r="S60" s="840"/>
      <c r="T60" s="825"/>
      <c r="U60" s="971"/>
      <c r="V60" s="853"/>
      <c r="W60" s="845"/>
      <c r="X60" s="840"/>
      <c r="Y60" s="825"/>
      <c r="Z60" s="840"/>
      <c r="AA60" s="845"/>
      <c r="AB60" s="1023"/>
      <c r="AC60" s="1067"/>
      <c r="AD60" s="1020"/>
      <c r="AE60" s="790"/>
      <c r="AF60" s="798"/>
      <c r="AG60" s="790"/>
      <c r="AH60" s="798"/>
      <c r="AI60" s="790"/>
      <c r="AJ60" s="798"/>
      <c r="AK60" s="790"/>
      <c r="AL60" s="798"/>
      <c r="AM60" s="790"/>
      <c r="AN60" s="1164"/>
      <c r="AO60" s="950"/>
      <c r="AP60" s="939"/>
      <c r="AQ60" s="254" t="s">
        <v>483</v>
      </c>
      <c r="AR60" s="276">
        <v>2210899</v>
      </c>
      <c r="AS60" s="119" t="s">
        <v>1678</v>
      </c>
      <c r="AT60" s="43">
        <v>1</v>
      </c>
      <c r="AU60" s="85">
        <v>1</v>
      </c>
      <c r="AV60" s="85">
        <v>1</v>
      </c>
      <c r="AW60" s="413">
        <v>0.25</v>
      </c>
      <c r="AX60" s="85">
        <v>1</v>
      </c>
      <c r="AY60" s="413">
        <v>0.25</v>
      </c>
      <c r="AZ60" s="85">
        <v>1</v>
      </c>
      <c r="BA60" s="415">
        <v>0.25</v>
      </c>
      <c r="BB60" s="125">
        <v>1</v>
      </c>
      <c r="BC60" s="422">
        <v>0.25</v>
      </c>
      <c r="BD60" s="318">
        <v>1</v>
      </c>
      <c r="BE60" s="85">
        <v>1</v>
      </c>
      <c r="BF60" s="85">
        <v>1</v>
      </c>
      <c r="BG60" s="71">
        <v>0</v>
      </c>
      <c r="BH60" s="333">
        <f t="shared" si="2"/>
        <v>1</v>
      </c>
      <c r="BI60" s="453">
        <f t="shared" si="3"/>
        <v>1</v>
      </c>
      <c r="BJ60" s="334">
        <f t="shared" si="4"/>
        <v>1</v>
      </c>
      <c r="BK60" s="453">
        <f t="shared" si="5"/>
        <v>1</v>
      </c>
      <c r="BL60" s="334">
        <f t="shared" si="6"/>
        <v>1</v>
      </c>
      <c r="BM60" s="453">
        <f t="shared" si="7"/>
        <v>1</v>
      </c>
      <c r="BN60" s="334">
        <f t="shared" si="8"/>
        <v>0</v>
      </c>
      <c r="BO60" s="453">
        <f t="shared" si="9"/>
        <v>0</v>
      </c>
      <c r="BP60" s="657">
        <f t="shared" si="10"/>
        <v>0.75</v>
      </c>
      <c r="BQ60" s="652">
        <f t="shared" si="11"/>
        <v>0.75</v>
      </c>
      <c r="BR60" s="642">
        <f t="shared" si="12"/>
        <v>0.75</v>
      </c>
      <c r="BS60" s="54">
        <v>741905</v>
      </c>
      <c r="BT60" s="60">
        <v>693313</v>
      </c>
      <c r="BU60" s="60">
        <v>0</v>
      </c>
      <c r="BV60" s="125">
        <f t="shared" si="18"/>
        <v>0.93450374374077538</v>
      </c>
      <c r="BW60" s="378" t="str">
        <f t="shared" si="19"/>
        <v xml:space="preserve"> -</v>
      </c>
      <c r="BX60" s="55">
        <v>1080833</v>
      </c>
      <c r="BY60" s="60">
        <v>1066033</v>
      </c>
      <c r="BZ60" s="60">
        <v>0</v>
      </c>
      <c r="CA60" s="125">
        <f t="shared" si="20"/>
        <v>0.98630685776618587</v>
      </c>
      <c r="CB60" s="378" t="str">
        <f t="shared" si="21"/>
        <v xml:space="preserve"> -</v>
      </c>
      <c r="CC60" s="54">
        <v>1381789</v>
      </c>
      <c r="CD60" s="60">
        <v>873717</v>
      </c>
      <c r="CE60" s="60">
        <v>0</v>
      </c>
      <c r="CF60" s="125">
        <f t="shared" si="22"/>
        <v>0.6323085507266305</v>
      </c>
      <c r="CG60" s="378" t="str">
        <f t="shared" si="23"/>
        <v xml:space="preserve"> -</v>
      </c>
      <c r="CH60" s="55">
        <v>0</v>
      </c>
      <c r="CI60" s="60">
        <v>0</v>
      </c>
      <c r="CJ60" s="60">
        <v>0</v>
      </c>
      <c r="CK60" s="125" t="str">
        <f t="shared" si="24"/>
        <v xml:space="preserve"> -</v>
      </c>
      <c r="CL60" s="378" t="str">
        <f t="shared" si="25"/>
        <v xml:space="preserve"> -</v>
      </c>
      <c r="CM60" s="326">
        <f t="shared" si="26"/>
        <v>3204527</v>
      </c>
      <c r="CN60" s="322">
        <f t="shared" si="27"/>
        <v>2633063</v>
      </c>
      <c r="CO60" s="322">
        <f t="shared" si="28"/>
        <v>0</v>
      </c>
      <c r="CP60" s="504">
        <f t="shared" si="29"/>
        <v>0.8216697815309405</v>
      </c>
      <c r="CQ60" s="378" t="str">
        <f t="shared" si="30"/>
        <v xml:space="preserve"> -</v>
      </c>
      <c r="CR60" s="591" t="s">
        <v>1495</v>
      </c>
      <c r="CS60" s="212" t="s">
        <v>1204</v>
      </c>
      <c r="CT60" s="102" t="s">
        <v>1966</v>
      </c>
    </row>
    <row r="61" spans="2:98" ht="45.75" customHeight="1">
      <c r="B61" s="994"/>
      <c r="C61" s="990"/>
      <c r="D61" s="1015"/>
      <c r="E61" s="947"/>
      <c r="F61" s="956"/>
      <c r="G61" s="840"/>
      <c r="H61" s="840"/>
      <c r="I61" s="825"/>
      <c r="J61" s="840"/>
      <c r="K61" s="825"/>
      <c r="L61" s="840"/>
      <c r="M61" s="840"/>
      <c r="N61" s="825"/>
      <c r="O61" s="840"/>
      <c r="P61" s="840"/>
      <c r="Q61" s="825"/>
      <c r="R61" s="840"/>
      <c r="S61" s="840"/>
      <c r="T61" s="825"/>
      <c r="U61" s="971"/>
      <c r="V61" s="853"/>
      <c r="W61" s="845"/>
      <c r="X61" s="840"/>
      <c r="Y61" s="825"/>
      <c r="Z61" s="840"/>
      <c r="AA61" s="845"/>
      <c r="AB61" s="1023"/>
      <c r="AC61" s="1067"/>
      <c r="AD61" s="1020"/>
      <c r="AE61" s="790"/>
      <c r="AF61" s="798"/>
      <c r="AG61" s="790"/>
      <c r="AH61" s="798"/>
      <c r="AI61" s="790"/>
      <c r="AJ61" s="798"/>
      <c r="AK61" s="790"/>
      <c r="AL61" s="798"/>
      <c r="AM61" s="790"/>
      <c r="AN61" s="1164"/>
      <c r="AO61" s="950"/>
      <c r="AP61" s="939"/>
      <c r="AQ61" s="254" t="s">
        <v>484</v>
      </c>
      <c r="AR61" s="276">
        <v>2210013</v>
      </c>
      <c r="AS61" s="119" t="s">
        <v>1679</v>
      </c>
      <c r="AT61" s="40">
        <v>1</v>
      </c>
      <c r="AU61" s="60">
        <v>1</v>
      </c>
      <c r="AV61" s="60">
        <v>1</v>
      </c>
      <c r="AW61" s="413">
        <v>0.25</v>
      </c>
      <c r="AX61" s="60">
        <v>1</v>
      </c>
      <c r="AY61" s="413">
        <v>0.25</v>
      </c>
      <c r="AZ61" s="60">
        <v>1</v>
      </c>
      <c r="BA61" s="415">
        <v>0.25</v>
      </c>
      <c r="BB61" s="47">
        <v>1</v>
      </c>
      <c r="BC61" s="422">
        <v>0.25</v>
      </c>
      <c r="BD61" s="54">
        <v>0.7</v>
      </c>
      <c r="BE61" s="60">
        <v>1</v>
      </c>
      <c r="BF61" s="60">
        <v>1</v>
      </c>
      <c r="BG61" s="49">
        <v>0</v>
      </c>
      <c r="BH61" s="333">
        <f t="shared" si="2"/>
        <v>0.7</v>
      </c>
      <c r="BI61" s="453">
        <f t="shared" si="3"/>
        <v>0.7</v>
      </c>
      <c r="BJ61" s="334">
        <f t="shared" si="4"/>
        <v>1</v>
      </c>
      <c r="BK61" s="453">
        <f t="shared" si="5"/>
        <v>1</v>
      </c>
      <c r="BL61" s="334">
        <f t="shared" si="6"/>
        <v>1</v>
      </c>
      <c r="BM61" s="453">
        <f t="shared" si="7"/>
        <v>1</v>
      </c>
      <c r="BN61" s="334">
        <f t="shared" si="8"/>
        <v>0</v>
      </c>
      <c r="BO61" s="453">
        <f t="shared" si="9"/>
        <v>0</v>
      </c>
      <c r="BP61" s="657">
        <f t="shared" si="10"/>
        <v>0.67500000000000004</v>
      </c>
      <c r="BQ61" s="652">
        <f t="shared" si="11"/>
        <v>0.67500000000000004</v>
      </c>
      <c r="BR61" s="642">
        <f t="shared" si="12"/>
        <v>0.67500000000000004</v>
      </c>
      <c r="BS61" s="54">
        <v>42687</v>
      </c>
      <c r="BT61" s="60">
        <v>42687</v>
      </c>
      <c r="BU61" s="60">
        <v>0</v>
      </c>
      <c r="BV61" s="125">
        <f t="shared" si="18"/>
        <v>1</v>
      </c>
      <c r="BW61" s="378" t="str">
        <f t="shared" si="19"/>
        <v xml:space="preserve"> -</v>
      </c>
      <c r="BX61" s="55">
        <v>60000</v>
      </c>
      <c r="BY61" s="60">
        <v>60000</v>
      </c>
      <c r="BZ61" s="60">
        <v>25714</v>
      </c>
      <c r="CA61" s="125">
        <f t="shared" si="20"/>
        <v>1</v>
      </c>
      <c r="CB61" s="378">
        <f t="shared" si="21"/>
        <v>0.42856666666666665</v>
      </c>
      <c r="CC61" s="54">
        <v>100000</v>
      </c>
      <c r="CD61" s="60">
        <v>75116</v>
      </c>
      <c r="CE61" s="60">
        <v>0</v>
      </c>
      <c r="CF61" s="125">
        <f t="shared" si="22"/>
        <v>0.75116000000000005</v>
      </c>
      <c r="CG61" s="378" t="str">
        <f t="shared" si="23"/>
        <v xml:space="preserve"> -</v>
      </c>
      <c r="CH61" s="55">
        <v>595286</v>
      </c>
      <c r="CI61" s="60">
        <v>0</v>
      </c>
      <c r="CJ61" s="60">
        <v>0</v>
      </c>
      <c r="CK61" s="125">
        <f t="shared" si="24"/>
        <v>0</v>
      </c>
      <c r="CL61" s="378" t="str">
        <f t="shared" si="25"/>
        <v xml:space="preserve"> -</v>
      </c>
      <c r="CM61" s="326">
        <f t="shared" si="26"/>
        <v>797973</v>
      </c>
      <c r="CN61" s="322">
        <f t="shared" si="27"/>
        <v>177803</v>
      </c>
      <c r="CO61" s="322">
        <f t="shared" si="28"/>
        <v>25714</v>
      </c>
      <c r="CP61" s="504">
        <f t="shared" si="29"/>
        <v>0.22281831590793172</v>
      </c>
      <c r="CQ61" s="378">
        <f t="shared" si="30"/>
        <v>0.1446207319336569</v>
      </c>
      <c r="CR61" s="591" t="s">
        <v>1495</v>
      </c>
      <c r="CS61" s="212" t="s">
        <v>1204</v>
      </c>
      <c r="CT61" s="102" t="s">
        <v>1966</v>
      </c>
    </row>
    <row r="62" spans="2:98" ht="30" customHeight="1" thickBot="1">
      <c r="B62" s="994"/>
      <c r="C62" s="990"/>
      <c r="D62" s="1016"/>
      <c r="E62" s="948"/>
      <c r="F62" s="957"/>
      <c r="G62" s="849"/>
      <c r="H62" s="849"/>
      <c r="I62" s="833"/>
      <c r="J62" s="849"/>
      <c r="K62" s="833"/>
      <c r="L62" s="849"/>
      <c r="M62" s="849"/>
      <c r="N62" s="833"/>
      <c r="O62" s="849"/>
      <c r="P62" s="849"/>
      <c r="Q62" s="833"/>
      <c r="R62" s="849"/>
      <c r="S62" s="849"/>
      <c r="T62" s="833"/>
      <c r="U62" s="1083"/>
      <c r="V62" s="854"/>
      <c r="W62" s="1060"/>
      <c r="X62" s="849"/>
      <c r="Y62" s="833"/>
      <c r="Z62" s="849"/>
      <c r="AA62" s="1060"/>
      <c r="AB62" s="1024"/>
      <c r="AC62" s="1067"/>
      <c r="AD62" s="1020"/>
      <c r="AE62" s="790"/>
      <c r="AF62" s="798"/>
      <c r="AG62" s="790"/>
      <c r="AH62" s="798"/>
      <c r="AI62" s="790"/>
      <c r="AJ62" s="798"/>
      <c r="AK62" s="790"/>
      <c r="AL62" s="798"/>
      <c r="AM62" s="790"/>
      <c r="AN62" s="1165"/>
      <c r="AO62" s="953"/>
      <c r="AP62" s="942"/>
      <c r="AQ62" s="123" t="s">
        <v>485</v>
      </c>
      <c r="AR62" s="10">
        <v>0</v>
      </c>
      <c r="AS62" s="123" t="s">
        <v>1680</v>
      </c>
      <c r="AT62" s="45">
        <v>20</v>
      </c>
      <c r="AU62" s="92">
        <v>20</v>
      </c>
      <c r="AV62" s="92">
        <v>0</v>
      </c>
      <c r="AW62" s="423">
        <f t="shared" si="13"/>
        <v>0</v>
      </c>
      <c r="AX62" s="92">
        <v>7</v>
      </c>
      <c r="AY62" s="423">
        <f t="shared" si="14"/>
        <v>0.35</v>
      </c>
      <c r="AZ62" s="92">
        <v>7</v>
      </c>
      <c r="BA62" s="424">
        <f t="shared" si="15"/>
        <v>0.35</v>
      </c>
      <c r="BB62" s="51">
        <v>6</v>
      </c>
      <c r="BC62" s="425">
        <f t="shared" si="16"/>
        <v>0.3</v>
      </c>
      <c r="BD62" s="62">
        <v>0</v>
      </c>
      <c r="BE62" s="92">
        <v>21</v>
      </c>
      <c r="BF62" s="92">
        <v>9</v>
      </c>
      <c r="BG62" s="70">
        <v>0</v>
      </c>
      <c r="BH62" s="331" t="str">
        <f t="shared" si="2"/>
        <v xml:space="preserve"> -</v>
      </c>
      <c r="BI62" s="457" t="str">
        <f t="shared" si="3"/>
        <v xml:space="preserve"> -</v>
      </c>
      <c r="BJ62" s="332">
        <f t="shared" si="4"/>
        <v>3</v>
      </c>
      <c r="BK62" s="457">
        <f t="shared" si="5"/>
        <v>1</v>
      </c>
      <c r="BL62" s="332">
        <f t="shared" si="6"/>
        <v>1.2857142857142858</v>
      </c>
      <c r="BM62" s="457">
        <f t="shared" si="7"/>
        <v>1</v>
      </c>
      <c r="BN62" s="332">
        <f t="shared" si="8"/>
        <v>0</v>
      </c>
      <c r="BO62" s="457">
        <f t="shared" si="9"/>
        <v>0</v>
      </c>
      <c r="BP62" s="658">
        <f t="shared" ref="BP62" si="161">+SUM(BD62:BG62)/AU62</f>
        <v>1.5</v>
      </c>
      <c r="BQ62" s="653">
        <f t="shared" si="11"/>
        <v>1</v>
      </c>
      <c r="BR62" s="643">
        <f t="shared" si="12"/>
        <v>1</v>
      </c>
      <c r="BS62" s="62">
        <v>0</v>
      </c>
      <c r="BT62" s="92">
        <v>0</v>
      </c>
      <c r="BU62" s="92">
        <v>0</v>
      </c>
      <c r="BV62" s="148" t="str">
        <f t="shared" si="18"/>
        <v xml:space="preserve"> -</v>
      </c>
      <c r="BW62" s="385" t="str">
        <f t="shared" si="19"/>
        <v xml:space="preserve"> -</v>
      </c>
      <c r="BX62" s="63">
        <v>0</v>
      </c>
      <c r="BY62" s="92">
        <v>0</v>
      </c>
      <c r="BZ62" s="92">
        <v>0</v>
      </c>
      <c r="CA62" s="148" t="str">
        <f t="shared" si="20"/>
        <v xml:space="preserve"> -</v>
      </c>
      <c r="CB62" s="385" t="str">
        <f t="shared" si="21"/>
        <v xml:space="preserve"> -</v>
      </c>
      <c r="CC62" s="62">
        <v>0</v>
      </c>
      <c r="CD62" s="92">
        <v>0</v>
      </c>
      <c r="CE62" s="92">
        <v>0</v>
      </c>
      <c r="CF62" s="148" t="str">
        <f t="shared" si="22"/>
        <v xml:space="preserve"> -</v>
      </c>
      <c r="CG62" s="385" t="str">
        <f t="shared" si="23"/>
        <v xml:space="preserve"> -</v>
      </c>
      <c r="CH62" s="63">
        <v>74175</v>
      </c>
      <c r="CI62" s="92">
        <v>0</v>
      </c>
      <c r="CJ62" s="92">
        <v>0</v>
      </c>
      <c r="CK62" s="148">
        <f t="shared" si="24"/>
        <v>0</v>
      </c>
      <c r="CL62" s="385" t="str">
        <f t="shared" si="25"/>
        <v xml:space="preserve"> -</v>
      </c>
      <c r="CM62" s="327">
        <f t="shared" si="26"/>
        <v>74175</v>
      </c>
      <c r="CN62" s="328">
        <f t="shared" si="27"/>
        <v>0</v>
      </c>
      <c r="CO62" s="328">
        <f t="shared" si="28"/>
        <v>0</v>
      </c>
      <c r="CP62" s="505">
        <f t="shared" si="29"/>
        <v>0</v>
      </c>
      <c r="CQ62" s="385" t="str">
        <f t="shared" si="30"/>
        <v xml:space="preserve"> -</v>
      </c>
      <c r="CR62" s="593" t="s">
        <v>1495</v>
      </c>
      <c r="CS62" s="213" t="s">
        <v>1204</v>
      </c>
      <c r="CT62" s="103" t="s">
        <v>1966</v>
      </c>
    </row>
    <row r="63" spans="2:98" ht="15" customHeight="1" thickBot="1">
      <c r="B63" s="994"/>
      <c r="C63" s="991"/>
      <c r="D63" s="181"/>
      <c r="E63" s="14"/>
      <c r="F63" s="15"/>
      <c r="G63" s="13"/>
      <c r="H63" s="13"/>
      <c r="I63" s="620"/>
      <c r="J63" s="13"/>
      <c r="K63" s="620"/>
      <c r="L63" s="13"/>
      <c r="M63" s="13"/>
      <c r="N63" s="620"/>
      <c r="O63" s="13"/>
      <c r="P63" s="13"/>
      <c r="Q63" s="620"/>
      <c r="R63" s="13"/>
      <c r="S63" s="13"/>
      <c r="T63" s="620"/>
      <c r="U63" s="13"/>
      <c r="V63" s="13"/>
      <c r="W63" s="620"/>
      <c r="X63" s="13"/>
      <c r="Y63" s="620"/>
      <c r="Z63" s="13"/>
      <c r="AA63" s="620"/>
      <c r="AB63" s="13"/>
      <c r="AC63" s="620"/>
      <c r="AD63" s="719"/>
      <c r="AE63" s="720"/>
      <c r="AF63" s="719"/>
      <c r="AG63" s="720"/>
      <c r="AH63" s="719"/>
      <c r="AI63" s="720"/>
      <c r="AJ63" s="719"/>
      <c r="AK63" s="720"/>
      <c r="AL63" s="719"/>
      <c r="AM63" s="720"/>
      <c r="AN63" s="13"/>
      <c r="AO63" s="81"/>
      <c r="AP63" s="80"/>
      <c r="AQ63" s="82"/>
      <c r="AR63" s="80"/>
      <c r="AS63" s="82"/>
      <c r="AT63" s="81"/>
      <c r="AU63" s="306">
        <v>0</v>
      </c>
      <c r="AV63" s="306">
        <v>0</v>
      </c>
      <c r="AW63" s="358">
        <f>+AVERAGE(AW11:AW62)</f>
        <v>0.19529848101534195</v>
      </c>
      <c r="AX63" s="306">
        <v>0</v>
      </c>
      <c r="AY63" s="358">
        <f t="shared" ref="AY63:BC63" si="162">+AVERAGE(AY11:AY62)</f>
        <v>0.28529521547193493</v>
      </c>
      <c r="AZ63" s="306">
        <v>0</v>
      </c>
      <c r="BA63" s="358">
        <f t="shared" si="162"/>
        <v>0.26454754863160701</v>
      </c>
      <c r="BB63" s="306">
        <v>0</v>
      </c>
      <c r="BC63" s="358">
        <f t="shared" si="162"/>
        <v>0.25485875488111615</v>
      </c>
      <c r="BD63" s="306"/>
      <c r="BE63" s="306"/>
      <c r="BF63" s="306"/>
      <c r="BG63" s="306"/>
      <c r="BH63" s="80"/>
      <c r="BI63" s="555">
        <f t="shared" ref="BI63:BO63" si="163">+AVERAGE(BI11:BI62)</f>
        <v>0.77423177806794397</v>
      </c>
      <c r="BJ63" s="555"/>
      <c r="BK63" s="555">
        <f t="shared" si="163"/>
        <v>0.82855839738434522</v>
      </c>
      <c r="BL63" s="555"/>
      <c r="BM63" s="555">
        <f t="shared" si="163"/>
        <v>0.77795169674769715</v>
      </c>
      <c r="BN63" s="555"/>
      <c r="BO63" s="555">
        <f t="shared" si="163"/>
        <v>0</v>
      </c>
      <c r="BP63" s="661"/>
      <c r="BQ63" s="555">
        <f>+AVERAGE(BQ11:BQ62)</f>
        <v>0.6696245822235436</v>
      </c>
      <c r="BR63" s="637"/>
      <c r="BS63" s="83"/>
      <c r="BT63" s="83"/>
      <c r="BU63" s="83"/>
      <c r="BV63" s="83"/>
      <c r="BW63" s="83"/>
      <c r="BX63" s="83"/>
      <c r="BY63" s="83"/>
      <c r="BZ63" s="83"/>
      <c r="CA63" s="83"/>
      <c r="CB63" s="83"/>
      <c r="CC63" s="83"/>
      <c r="CD63" s="83"/>
      <c r="CE63" s="83"/>
      <c r="CF63" s="83"/>
      <c r="CG63" s="83"/>
      <c r="CH63" s="83"/>
      <c r="CI63" s="83"/>
      <c r="CJ63" s="83"/>
      <c r="CK63" s="83"/>
      <c r="CL63" s="83"/>
      <c r="CM63" s="84"/>
      <c r="CN63" s="84"/>
      <c r="CO63" s="84"/>
      <c r="CP63" s="84"/>
      <c r="CQ63" s="84"/>
      <c r="CR63" s="599"/>
      <c r="CS63" s="14"/>
      <c r="CT63" s="18"/>
    </row>
    <row r="64" spans="2:98" ht="30" customHeight="1">
      <c r="B64" s="994"/>
      <c r="C64" s="991"/>
      <c r="D64" s="1210">
        <f>+RESUMEN!J86</f>
        <v>0.70080209477622502</v>
      </c>
      <c r="E64" s="946" t="s">
        <v>548</v>
      </c>
      <c r="F64" s="972" t="s">
        <v>541</v>
      </c>
      <c r="G64" s="974">
        <v>0.98</v>
      </c>
      <c r="H64" s="974">
        <v>1</v>
      </c>
      <c r="I64" s="1146">
        <f>+H64-G64</f>
        <v>2.0000000000000018E-2</v>
      </c>
      <c r="J64" s="974">
        <v>1</v>
      </c>
      <c r="K64" s="1146">
        <f>+J64-G64</f>
        <v>2.0000000000000018E-2</v>
      </c>
      <c r="L64" s="974"/>
      <c r="M64" s="974">
        <v>1</v>
      </c>
      <c r="N64" s="1146">
        <f>+M64-J64</f>
        <v>0</v>
      </c>
      <c r="O64" s="974"/>
      <c r="P64" s="974">
        <v>1</v>
      </c>
      <c r="Q64" s="1146">
        <f>+P64-M64</f>
        <v>0</v>
      </c>
      <c r="R64" s="974"/>
      <c r="S64" s="974">
        <v>1</v>
      </c>
      <c r="T64" s="1146">
        <f>+S64-P64</f>
        <v>0</v>
      </c>
      <c r="U64" s="1147"/>
      <c r="V64" s="1037">
        <v>0.997</v>
      </c>
      <c r="W64" s="1146">
        <f>+IF(V64=0,0,V64-G64)</f>
        <v>1.7000000000000015E-2</v>
      </c>
      <c r="X64" s="1034">
        <v>0.997</v>
      </c>
      <c r="Y64" s="1146">
        <f>+IF(X64=0,0,X64-V64)</f>
        <v>0</v>
      </c>
      <c r="Z64" s="974"/>
      <c r="AA64" s="1146">
        <f>+IF(Z64=0,0,Z64-X64)</f>
        <v>0</v>
      </c>
      <c r="AB64" s="1199"/>
      <c r="AC64" s="1200">
        <f>+IF(AB64=0,0,AB64-Z64)</f>
        <v>0</v>
      </c>
      <c r="AD64" s="1019">
        <f>+IF(K64=0," -",W64/K64)</f>
        <v>0.85</v>
      </c>
      <c r="AE64" s="1018">
        <f>+IF(K64=0," -",IF(AD64&gt;100%,100%,AD64))</f>
        <v>0.85</v>
      </c>
      <c r="AF64" s="1017" t="str">
        <f>+IF(N64=0," -",Y64/N64)</f>
        <v xml:space="preserve"> -</v>
      </c>
      <c r="AG64" s="1018" t="str">
        <f>+IF(N64=0," -",IF(AF64&gt;100%,100%,AF64))</f>
        <v xml:space="preserve"> -</v>
      </c>
      <c r="AH64" s="1017" t="str">
        <f>+IF(Q64=0," -",AA64/Q64)</f>
        <v xml:space="preserve"> -</v>
      </c>
      <c r="AI64" s="1018" t="str">
        <f>+IF(Q64=0," -",IF(AH64&gt;100%,100%,AH64))</f>
        <v xml:space="preserve"> -</v>
      </c>
      <c r="AJ64" s="1017" t="str">
        <f>+IF(T64=0," -",AC64/T64)</f>
        <v xml:space="preserve"> -</v>
      </c>
      <c r="AK64" s="1018" t="str">
        <f>+IF(T64=0," -",IF(AJ64&gt;100%,100%,AJ64))</f>
        <v xml:space="preserve"> -</v>
      </c>
      <c r="AL64" s="1017">
        <f>+SUM(AC64,AA64,Y64,W64)/I64</f>
        <v>0.85</v>
      </c>
      <c r="AM64" s="1018">
        <f>+IF(AL64&gt;100%,100%,IF(AL64&lt;0%,0%,AL64))</f>
        <v>0.85</v>
      </c>
      <c r="AN64" s="1017"/>
      <c r="AO64" s="952">
        <f>+RESUMEN!J87</f>
        <v>0.74943749999999998</v>
      </c>
      <c r="AP64" s="941" t="s">
        <v>549</v>
      </c>
      <c r="AQ64" s="237" t="s">
        <v>502</v>
      </c>
      <c r="AR64" s="275" t="s">
        <v>2009</v>
      </c>
      <c r="AS64" s="749" t="s">
        <v>1681</v>
      </c>
      <c r="AT64" s="42">
        <v>0.98</v>
      </c>
      <c r="AU64" s="93">
        <v>1</v>
      </c>
      <c r="AV64" s="93">
        <v>1</v>
      </c>
      <c r="AW64" s="412">
        <v>0.25</v>
      </c>
      <c r="AX64" s="93">
        <v>1</v>
      </c>
      <c r="AY64" s="412">
        <v>0.25</v>
      </c>
      <c r="AZ64" s="93">
        <v>1</v>
      </c>
      <c r="BA64" s="414">
        <v>0.25</v>
      </c>
      <c r="BB64" s="146">
        <v>1</v>
      </c>
      <c r="BC64" s="421">
        <v>0.25</v>
      </c>
      <c r="BD64" s="314">
        <v>0.997</v>
      </c>
      <c r="BE64" s="93">
        <v>0.997</v>
      </c>
      <c r="BF64" s="93">
        <v>0.997</v>
      </c>
      <c r="BG64" s="74">
        <v>0</v>
      </c>
      <c r="BH64" s="329">
        <f t="shared" si="2"/>
        <v>0.997</v>
      </c>
      <c r="BI64" s="452">
        <f t="shared" si="3"/>
        <v>0.997</v>
      </c>
      <c r="BJ64" s="330">
        <f t="shared" si="4"/>
        <v>0.997</v>
      </c>
      <c r="BK64" s="452">
        <f t="shared" si="5"/>
        <v>0.997</v>
      </c>
      <c r="BL64" s="330">
        <f t="shared" si="6"/>
        <v>0.997</v>
      </c>
      <c r="BM64" s="452">
        <f t="shared" si="7"/>
        <v>0.997</v>
      </c>
      <c r="BN64" s="330">
        <f t="shared" si="8"/>
        <v>0</v>
      </c>
      <c r="BO64" s="452">
        <f t="shared" si="9"/>
        <v>0</v>
      </c>
      <c r="BP64" s="656">
        <f t="shared" si="10"/>
        <v>0.74775000000000003</v>
      </c>
      <c r="BQ64" s="651">
        <f t="shared" si="11"/>
        <v>0.74775000000000003</v>
      </c>
      <c r="BR64" s="641">
        <f t="shared" si="12"/>
        <v>0.74775000000000003</v>
      </c>
      <c r="BS64" s="397">
        <v>127990553</v>
      </c>
      <c r="BT64" s="268">
        <v>115609299</v>
      </c>
      <c r="BU64" s="268">
        <v>0</v>
      </c>
      <c r="BV64" s="146">
        <f t="shared" si="18"/>
        <v>0.9032643135778935</v>
      </c>
      <c r="BW64" s="384" t="str">
        <f t="shared" si="19"/>
        <v xml:space="preserve"> -</v>
      </c>
      <c r="BX64" s="53">
        <v>133090580</v>
      </c>
      <c r="BY64" s="90">
        <v>128835179</v>
      </c>
      <c r="BZ64" s="90">
        <v>0</v>
      </c>
      <c r="CA64" s="146">
        <f t="shared" si="20"/>
        <v>0.96802627954585518</v>
      </c>
      <c r="CB64" s="384" t="str">
        <f t="shared" si="21"/>
        <v xml:space="preserve"> -</v>
      </c>
      <c r="CC64" s="52">
        <v>138751984</v>
      </c>
      <c r="CD64" s="90">
        <v>102501557</v>
      </c>
      <c r="CE64" s="90">
        <v>0</v>
      </c>
      <c r="CF64" s="146">
        <f t="shared" si="22"/>
        <v>0.73873939705251346</v>
      </c>
      <c r="CG64" s="384" t="str">
        <f t="shared" si="23"/>
        <v xml:space="preserve"> -</v>
      </c>
      <c r="CH64" s="53">
        <v>134434023</v>
      </c>
      <c r="CI64" s="90">
        <v>0</v>
      </c>
      <c r="CJ64" s="90">
        <v>0</v>
      </c>
      <c r="CK64" s="146">
        <f t="shared" si="24"/>
        <v>0</v>
      </c>
      <c r="CL64" s="384" t="str">
        <f t="shared" si="25"/>
        <v xml:space="preserve"> -</v>
      </c>
      <c r="CM64" s="324">
        <f t="shared" si="26"/>
        <v>534267140</v>
      </c>
      <c r="CN64" s="325">
        <f t="shared" si="27"/>
        <v>346946035</v>
      </c>
      <c r="CO64" s="325">
        <f t="shared" si="28"/>
        <v>0</v>
      </c>
      <c r="CP64" s="503">
        <f t="shared" si="29"/>
        <v>0.64938681237255202</v>
      </c>
      <c r="CQ64" s="384" t="str">
        <f t="shared" si="30"/>
        <v xml:space="preserve"> -</v>
      </c>
      <c r="CR64" s="590" t="s">
        <v>1431</v>
      </c>
      <c r="CS64" s="211" t="s">
        <v>1317</v>
      </c>
      <c r="CT64" s="101" t="s">
        <v>1975</v>
      </c>
    </row>
    <row r="65" spans="2:98" ht="30" customHeight="1">
      <c r="B65" s="994"/>
      <c r="C65" s="991"/>
      <c r="D65" s="1211"/>
      <c r="E65" s="947"/>
      <c r="F65" s="956"/>
      <c r="G65" s="858"/>
      <c r="H65" s="858"/>
      <c r="I65" s="845"/>
      <c r="J65" s="858"/>
      <c r="K65" s="845"/>
      <c r="L65" s="858"/>
      <c r="M65" s="858"/>
      <c r="N65" s="845"/>
      <c r="O65" s="858"/>
      <c r="P65" s="858"/>
      <c r="Q65" s="845"/>
      <c r="R65" s="858"/>
      <c r="S65" s="858"/>
      <c r="T65" s="845"/>
      <c r="U65" s="914"/>
      <c r="V65" s="1038"/>
      <c r="W65" s="845"/>
      <c r="X65" s="883"/>
      <c r="Y65" s="845"/>
      <c r="Z65" s="858"/>
      <c r="AA65" s="845"/>
      <c r="AB65" s="1065"/>
      <c r="AC65" s="1067"/>
      <c r="AD65" s="1020"/>
      <c r="AE65" s="790"/>
      <c r="AF65" s="798"/>
      <c r="AG65" s="790"/>
      <c r="AH65" s="798"/>
      <c r="AI65" s="790"/>
      <c r="AJ65" s="798"/>
      <c r="AK65" s="790"/>
      <c r="AL65" s="798"/>
      <c r="AM65" s="790"/>
      <c r="AN65" s="798"/>
      <c r="AO65" s="950"/>
      <c r="AP65" s="939"/>
      <c r="AQ65" s="254" t="s">
        <v>503</v>
      </c>
      <c r="AR65" s="276">
        <v>2210543</v>
      </c>
      <c r="AS65" s="747" t="s">
        <v>1682</v>
      </c>
      <c r="AT65" s="43">
        <v>1</v>
      </c>
      <c r="AU65" s="85">
        <v>1</v>
      </c>
      <c r="AV65" s="85">
        <v>1</v>
      </c>
      <c r="AW65" s="413">
        <v>0.25</v>
      </c>
      <c r="AX65" s="85">
        <v>1</v>
      </c>
      <c r="AY65" s="413">
        <v>0.25</v>
      </c>
      <c r="AZ65" s="85">
        <v>1</v>
      </c>
      <c r="BA65" s="415">
        <v>0.25</v>
      </c>
      <c r="BB65" s="125">
        <v>1</v>
      </c>
      <c r="BC65" s="422">
        <v>0.25</v>
      </c>
      <c r="BD65" s="318">
        <v>1</v>
      </c>
      <c r="BE65" s="85">
        <v>1</v>
      </c>
      <c r="BF65" s="85">
        <v>1</v>
      </c>
      <c r="BG65" s="71">
        <v>0</v>
      </c>
      <c r="BH65" s="333">
        <f t="shared" si="2"/>
        <v>1</v>
      </c>
      <c r="BI65" s="453">
        <f t="shared" si="3"/>
        <v>1</v>
      </c>
      <c r="BJ65" s="334">
        <f t="shared" si="4"/>
        <v>1</v>
      </c>
      <c r="BK65" s="453">
        <f t="shared" si="5"/>
        <v>1</v>
      </c>
      <c r="BL65" s="334">
        <f t="shared" si="6"/>
        <v>1</v>
      </c>
      <c r="BM65" s="453">
        <f t="shared" si="7"/>
        <v>1</v>
      </c>
      <c r="BN65" s="334">
        <f t="shared" si="8"/>
        <v>0</v>
      </c>
      <c r="BO65" s="453">
        <f t="shared" si="9"/>
        <v>0</v>
      </c>
      <c r="BP65" s="657">
        <f t="shared" si="10"/>
        <v>0.75</v>
      </c>
      <c r="BQ65" s="652">
        <f t="shared" si="11"/>
        <v>0.75</v>
      </c>
      <c r="BR65" s="642">
        <f t="shared" si="12"/>
        <v>0.75</v>
      </c>
      <c r="BS65" s="398">
        <v>3046295</v>
      </c>
      <c r="BT65" s="270">
        <v>796590</v>
      </c>
      <c r="BU65" s="270">
        <v>0</v>
      </c>
      <c r="BV65" s="125">
        <f t="shared" si="18"/>
        <v>0.26149470093999433</v>
      </c>
      <c r="BW65" s="378" t="str">
        <f t="shared" si="19"/>
        <v xml:space="preserve"> -</v>
      </c>
      <c r="BX65" s="55">
        <v>4217960</v>
      </c>
      <c r="BY65" s="60">
        <v>1194817</v>
      </c>
      <c r="BZ65" s="60">
        <v>0</v>
      </c>
      <c r="CA65" s="125">
        <f t="shared" si="20"/>
        <v>0.28326892621077487</v>
      </c>
      <c r="CB65" s="378" t="str">
        <f t="shared" si="21"/>
        <v xml:space="preserve"> -</v>
      </c>
      <c r="CC65" s="54">
        <v>4236942</v>
      </c>
      <c r="CD65" s="60">
        <v>1814441</v>
      </c>
      <c r="CE65" s="60">
        <v>0</v>
      </c>
      <c r="CF65" s="125">
        <f t="shared" si="22"/>
        <v>0.42824305831894793</v>
      </c>
      <c r="CG65" s="378" t="str">
        <f t="shared" si="23"/>
        <v xml:space="preserve"> -</v>
      </c>
      <c r="CH65" s="55">
        <v>1049559</v>
      </c>
      <c r="CI65" s="60">
        <v>0</v>
      </c>
      <c r="CJ65" s="60">
        <v>0</v>
      </c>
      <c r="CK65" s="125">
        <f t="shared" si="24"/>
        <v>0</v>
      </c>
      <c r="CL65" s="378" t="str">
        <f t="shared" si="25"/>
        <v xml:space="preserve"> -</v>
      </c>
      <c r="CM65" s="326">
        <f t="shared" si="26"/>
        <v>12550756</v>
      </c>
      <c r="CN65" s="322">
        <f t="shared" si="27"/>
        <v>3805848</v>
      </c>
      <c r="CO65" s="322">
        <f t="shared" si="28"/>
        <v>0</v>
      </c>
      <c r="CP65" s="504">
        <f t="shared" si="29"/>
        <v>0.30323655403706357</v>
      </c>
      <c r="CQ65" s="378" t="str">
        <f t="shared" si="30"/>
        <v xml:space="preserve"> -</v>
      </c>
      <c r="CR65" s="591" t="s">
        <v>1431</v>
      </c>
      <c r="CS65" s="212" t="s">
        <v>1317</v>
      </c>
      <c r="CT65" s="102" t="s">
        <v>1975</v>
      </c>
    </row>
    <row r="66" spans="2:98" ht="30" customHeight="1">
      <c r="B66" s="994"/>
      <c r="C66" s="991"/>
      <c r="D66" s="1211"/>
      <c r="E66" s="947"/>
      <c r="F66" s="956"/>
      <c r="G66" s="858"/>
      <c r="H66" s="858"/>
      <c r="I66" s="845"/>
      <c r="J66" s="858"/>
      <c r="K66" s="845"/>
      <c r="L66" s="858"/>
      <c r="M66" s="858"/>
      <c r="N66" s="845"/>
      <c r="O66" s="858"/>
      <c r="P66" s="858"/>
      <c r="Q66" s="845"/>
      <c r="R66" s="858"/>
      <c r="S66" s="858"/>
      <c r="T66" s="845"/>
      <c r="U66" s="914"/>
      <c r="V66" s="1038"/>
      <c r="W66" s="845"/>
      <c r="X66" s="883"/>
      <c r="Y66" s="845"/>
      <c r="Z66" s="858"/>
      <c r="AA66" s="845"/>
      <c r="AB66" s="1065"/>
      <c r="AC66" s="1067"/>
      <c r="AD66" s="1020"/>
      <c r="AE66" s="790"/>
      <c r="AF66" s="798"/>
      <c r="AG66" s="790"/>
      <c r="AH66" s="798"/>
      <c r="AI66" s="790"/>
      <c r="AJ66" s="798"/>
      <c r="AK66" s="790"/>
      <c r="AL66" s="798"/>
      <c r="AM66" s="790"/>
      <c r="AN66" s="798"/>
      <c r="AO66" s="950"/>
      <c r="AP66" s="939"/>
      <c r="AQ66" s="254" t="s">
        <v>504</v>
      </c>
      <c r="AR66" s="276" t="s">
        <v>2010</v>
      </c>
      <c r="AS66" s="119" t="s">
        <v>1683</v>
      </c>
      <c r="AT66" s="43">
        <v>1</v>
      </c>
      <c r="AU66" s="85">
        <v>1</v>
      </c>
      <c r="AV66" s="85">
        <v>1</v>
      </c>
      <c r="AW66" s="413">
        <v>0.25</v>
      </c>
      <c r="AX66" s="85">
        <v>1</v>
      </c>
      <c r="AY66" s="413">
        <v>0.25</v>
      </c>
      <c r="AZ66" s="85">
        <v>1</v>
      </c>
      <c r="BA66" s="415">
        <v>0.25</v>
      </c>
      <c r="BB66" s="125">
        <v>1</v>
      </c>
      <c r="BC66" s="422">
        <v>0.25</v>
      </c>
      <c r="BD66" s="318">
        <v>1</v>
      </c>
      <c r="BE66" s="85">
        <v>1</v>
      </c>
      <c r="BF66" s="85">
        <v>1</v>
      </c>
      <c r="BG66" s="71">
        <v>0</v>
      </c>
      <c r="BH66" s="333">
        <f t="shared" si="2"/>
        <v>1</v>
      </c>
      <c r="BI66" s="453">
        <f t="shared" si="3"/>
        <v>1</v>
      </c>
      <c r="BJ66" s="334">
        <f t="shared" si="4"/>
        <v>1</v>
      </c>
      <c r="BK66" s="453">
        <f t="shared" si="5"/>
        <v>1</v>
      </c>
      <c r="BL66" s="334">
        <f t="shared" si="6"/>
        <v>1</v>
      </c>
      <c r="BM66" s="453">
        <f t="shared" si="7"/>
        <v>1</v>
      </c>
      <c r="BN66" s="334">
        <f t="shared" si="8"/>
        <v>0</v>
      </c>
      <c r="BO66" s="453">
        <f t="shared" si="9"/>
        <v>0</v>
      </c>
      <c r="BP66" s="657">
        <f t="shared" si="10"/>
        <v>0.75</v>
      </c>
      <c r="BQ66" s="652">
        <f t="shared" si="11"/>
        <v>0.75</v>
      </c>
      <c r="BR66" s="642">
        <f t="shared" si="12"/>
        <v>0.75</v>
      </c>
      <c r="BS66" s="398">
        <v>749379</v>
      </c>
      <c r="BT66" s="270">
        <v>669950</v>
      </c>
      <c r="BU66" s="270">
        <v>0</v>
      </c>
      <c r="BV66" s="125">
        <f t="shared" si="18"/>
        <v>0.89400690438349617</v>
      </c>
      <c r="BW66" s="378" t="str">
        <f t="shared" si="19"/>
        <v xml:space="preserve"> -</v>
      </c>
      <c r="BX66" s="55">
        <v>843014</v>
      </c>
      <c r="BY66" s="60">
        <v>795959</v>
      </c>
      <c r="BZ66" s="60">
        <v>0</v>
      </c>
      <c r="CA66" s="125">
        <f t="shared" si="20"/>
        <v>0.94418242164424315</v>
      </c>
      <c r="CB66" s="378" t="str">
        <f t="shared" si="21"/>
        <v xml:space="preserve"> -</v>
      </c>
      <c r="CC66" s="54">
        <v>891833</v>
      </c>
      <c r="CD66" s="60">
        <v>728776</v>
      </c>
      <c r="CE66" s="60">
        <v>0</v>
      </c>
      <c r="CF66" s="125">
        <f t="shared" si="22"/>
        <v>0.81716644259631566</v>
      </c>
      <c r="CG66" s="378" t="str">
        <f t="shared" si="23"/>
        <v xml:space="preserve"> -</v>
      </c>
      <c r="CH66" s="55">
        <v>365173</v>
      </c>
      <c r="CI66" s="60">
        <v>0</v>
      </c>
      <c r="CJ66" s="60">
        <v>0</v>
      </c>
      <c r="CK66" s="125">
        <f t="shared" si="24"/>
        <v>0</v>
      </c>
      <c r="CL66" s="378" t="str">
        <f t="shared" si="25"/>
        <v xml:space="preserve"> -</v>
      </c>
      <c r="CM66" s="326">
        <f t="shared" si="26"/>
        <v>2849399</v>
      </c>
      <c r="CN66" s="322">
        <f t="shared" si="27"/>
        <v>2194685</v>
      </c>
      <c r="CO66" s="322">
        <f t="shared" si="28"/>
        <v>0</v>
      </c>
      <c r="CP66" s="504">
        <f t="shared" si="29"/>
        <v>0.77022733565920387</v>
      </c>
      <c r="CQ66" s="378" t="str">
        <f t="shared" si="30"/>
        <v xml:space="preserve"> -</v>
      </c>
      <c r="CR66" s="591" t="s">
        <v>1431</v>
      </c>
      <c r="CS66" s="212" t="s">
        <v>1317</v>
      </c>
      <c r="CT66" s="102" t="s">
        <v>1975</v>
      </c>
    </row>
    <row r="67" spans="2:98" ht="30" customHeight="1" thickBot="1">
      <c r="B67" s="994"/>
      <c r="C67" s="991"/>
      <c r="D67" s="1211"/>
      <c r="E67" s="947"/>
      <c r="F67" s="956"/>
      <c r="G67" s="858"/>
      <c r="H67" s="858"/>
      <c r="I67" s="845"/>
      <c r="J67" s="858"/>
      <c r="K67" s="845"/>
      <c r="L67" s="858"/>
      <c r="M67" s="858"/>
      <c r="N67" s="845"/>
      <c r="O67" s="858"/>
      <c r="P67" s="858"/>
      <c r="Q67" s="845"/>
      <c r="R67" s="858"/>
      <c r="S67" s="858"/>
      <c r="T67" s="845"/>
      <c r="U67" s="914"/>
      <c r="V67" s="1038"/>
      <c r="W67" s="845"/>
      <c r="X67" s="883"/>
      <c r="Y67" s="845"/>
      <c r="Z67" s="858"/>
      <c r="AA67" s="845"/>
      <c r="AB67" s="1065"/>
      <c r="AC67" s="1067"/>
      <c r="AD67" s="1020"/>
      <c r="AE67" s="790"/>
      <c r="AF67" s="798"/>
      <c r="AG67" s="790"/>
      <c r="AH67" s="798"/>
      <c r="AI67" s="790"/>
      <c r="AJ67" s="798"/>
      <c r="AK67" s="790"/>
      <c r="AL67" s="798"/>
      <c r="AM67" s="790"/>
      <c r="AN67" s="798"/>
      <c r="AO67" s="953"/>
      <c r="AP67" s="942"/>
      <c r="AQ67" s="252" t="s">
        <v>505</v>
      </c>
      <c r="AR67" s="253" t="s">
        <v>2011</v>
      </c>
      <c r="AS67" s="123" t="s">
        <v>1684</v>
      </c>
      <c r="AT67" s="68">
        <v>1</v>
      </c>
      <c r="AU67" s="109">
        <v>1</v>
      </c>
      <c r="AV67" s="109">
        <v>1</v>
      </c>
      <c r="AW67" s="423">
        <v>0.25</v>
      </c>
      <c r="AX67" s="109">
        <v>1</v>
      </c>
      <c r="AY67" s="423">
        <v>0.25</v>
      </c>
      <c r="AZ67" s="109">
        <v>1</v>
      </c>
      <c r="BA67" s="424">
        <v>0.25</v>
      </c>
      <c r="BB67" s="148">
        <v>1</v>
      </c>
      <c r="BC67" s="425">
        <v>0.25</v>
      </c>
      <c r="BD67" s="315">
        <v>1</v>
      </c>
      <c r="BE67" s="109">
        <v>1</v>
      </c>
      <c r="BF67" s="109">
        <v>1</v>
      </c>
      <c r="BG67" s="73">
        <v>0</v>
      </c>
      <c r="BH67" s="331">
        <f t="shared" si="2"/>
        <v>1</v>
      </c>
      <c r="BI67" s="457">
        <f t="shared" si="3"/>
        <v>1</v>
      </c>
      <c r="BJ67" s="332">
        <f t="shared" si="4"/>
        <v>1</v>
      </c>
      <c r="BK67" s="457">
        <f t="shared" si="5"/>
        <v>1</v>
      </c>
      <c r="BL67" s="332">
        <f t="shared" si="6"/>
        <v>1</v>
      </c>
      <c r="BM67" s="457">
        <f t="shared" si="7"/>
        <v>1</v>
      </c>
      <c r="BN67" s="332">
        <f t="shared" si="8"/>
        <v>0</v>
      </c>
      <c r="BO67" s="457">
        <f t="shared" si="9"/>
        <v>0</v>
      </c>
      <c r="BP67" s="658">
        <f t="shared" si="10"/>
        <v>0.75</v>
      </c>
      <c r="BQ67" s="653">
        <f t="shared" si="11"/>
        <v>0.75</v>
      </c>
      <c r="BR67" s="643">
        <f t="shared" si="12"/>
        <v>0.75</v>
      </c>
      <c r="BS67" s="399">
        <v>238060</v>
      </c>
      <c r="BT67" s="273">
        <v>159909</v>
      </c>
      <c r="BU67" s="273">
        <v>0</v>
      </c>
      <c r="BV67" s="148">
        <f t="shared" si="18"/>
        <v>0.67171721414769381</v>
      </c>
      <c r="BW67" s="385" t="str">
        <f t="shared" si="19"/>
        <v xml:space="preserve"> -</v>
      </c>
      <c r="BX67" s="63">
        <v>348950</v>
      </c>
      <c r="BY67" s="92">
        <v>297000</v>
      </c>
      <c r="BZ67" s="92">
        <v>0</v>
      </c>
      <c r="CA67" s="148">
        <f t="shared" si="20"/>
        <v>0.85112480298036963</v>
      </c>
      <c r="CB67" s="385" t="str">
        <f t="shared" si="21"/>
        <v xml:space="preserve"> -</v>
      </c>
      <c r="CC67" s="62">
        <v>449325</v>
      </c>
      <c r="CD67" s="92">
        <v>428442</v>
      </c>
      <c r="CE67" s="92">
        <v>0</v>
      </c>
      <c r="CF67" s="148">
        <f t="shared" si="22"/>
        <v>0.95352361876147551</v>
      </c>
      <c r="CG67" s="385" t="str">
        <f t="shared" si="23"/>
        <v xml:space="preserve"> -</v>
      </c>
      <c r="CH67" s="63">
        <v>399408</v>
      </c>
      <c r="CI67" s="92">
        <v>0</v>
      </c>
      <c r="CJ67" s="92">
        <v>0</v>
      </c>
      <c r="CK67" s="148">
        <f t="shared" si="24"/>
        <v>0</v>
      </c>
      <c r="CL67" s="385" t="str">
        <f t="shared" si="25"/>
        <v xml:space="preserve"> -</v>
      </c>
      <c r="CM67" s="327">
        <f t="shared" si="26"/>
        <v>1435743</v>
      </c>
      <c r="CN67" s="328">
        <f t="shared" si="27"/>
        <v>885351</v>
      </c>
      <c r="CO67" s="328">
        <f t="shared" si="28"/>
        <v>0</v>
      </c>
      <c r="CP67" s="505">
        <f t="shared" si="29"/>
        <v>0.61665005505860027</v>
      </c>
      <c r="CQ67" s="385" t="str">
        <f t="shared" si="30"/>
        <v xml:space="preserve"> -</v>
      </c>
      <c r="CR67" s="592" t="s">
        <v>1431</v>
      </c>
      <c r="CS67" s="215" t="s">
        <v>1317</v>
      </c>
      <c r="CT67" s="107" t="s">
        <v>1975</v>
      </c>
    </row>
    <row r="68" spans="2:98" ht="30" customHeight="1">
      <c r="B68" s="994"/>
      <c r="C68" s="991"/>
      <c r="D68" s="1211"/>
      <c r="E68" s="947"/>
      <c r="F68" s="956"/>
      <c r="G68" s="858"/>
      <c r="H68" s="858"/>
      <c r="I68" s="845"/>
      <c r="J68" s="858"/>
      <c r="K68" s="845"/>
      <c r="L68" s="858"/>
      <c r="M68" s="858"/>
      <c r="N68" s="845"/>
      <c r="O68" s="858"/>
      <c r="P68" s="858"/>
      <c r="Q68" s="845"/>
      <c r="R68" s="858"/>
      <c r="S68" s="858"/>
      <c r="T68" s="845"/>
      <c r="U68" s="914"/>
      <c r="V68" s="1038"/>
      <c r="W68" s="845"/>
      <c r="X68" s="883"/>
      <c r="Y68" s="845"/>
      <c r="Z68" s="858"/>
      <c r="AA68" s="845"/>
      <c r="AB68" s="1065"/>
      <c r="AC68" s="1067"/>
      <c r="AD68" s="1020"/>
      <c r="AE68" s="790"/>
      <c r="AF68" s="798"/>
      <c r="AG68" s="790"/>
      <c r="AH68" s="798"/>
      <c r="AI68" s="790"/>
      <c r="AJ68" s="798"/>
      <c r="AK68" s="790"/>
      <c r="AL68" s="798"/>
      <c r="AM68" s="790"/>
      <c r="AN68" s="798"/>
      <c r="AO68" s="949">
        <f>+RESUMEN!J88</f>
        <v>0.52695192307692296</v>
      </c>
      <c r="AP68" s="938" t="s">
        <v>550</v>
      </c>
      <c r="AQ68" s="129" t="s">
        <v>506</v>
      </c>
      <c r="AR68" s="369">
        <v>0</v>
      </c>
      <c r="AS68" s="129" t="s">
        <v>1685</v>
      </c>
      <c r="AT68" s="41">
        <v>0</v>
      </c>
      <c r="AU68" s="59">
        <v>1</v>
      </c>
      <c r="AV68" s="59">
        <v>0</v>
      </c>
      <c r="AW68" s="419">
        <f t="shared" si="13"/>
        <v>0</v>
      </c>
      <c r="AX68" s="59">
        <v>1</v>
      </c>
      <c r="AY68" s="419">
        <f t="shared" si="14"/>
        <v>1</v>
      </c>
      <c r="AZ68" s="59">
        <v>0</v>
      </c>
      <c r="BA68" s="420">
        <f t="shared" si="15"/>
        <v>0</v>
      </c>
      <c r="BB68" s="48">
        <v>0</v>
      </c>
      <c r="BC68" s="420">
        <f t="shared" si="16"/>
        <v>0</v>
      </c>
      <c r="BD68" s="52">
        <v>0</v>
      </c>
      <c r="BE68" s="90">
        <v>0</v>
      </c>
      <c r="BF68" s="90">
        <v>0</v>
      </c>
      <c r="BG68" s="69">
        <v>0</v>
      </c>
      <c r="BH68" s="458" t="str">
        <f t="shared" si="2"/>
        <v xml:space="preserve"> -</v>
      </c>
      <c r="BI68" s="459" t="str">
        <f t="shared" si="3"/>
        <v xml:space="preserve"> -</v>
      </c>
      <c r="BJ68" s="460">
        <f t="shared" si="4"/>
        <v>0</v>
      </c>
      <c r="BK68" s="459">
        <f t="shared" si="5"/>
        <v>0</v>
      </c>
      <c r="BL68" s="460" t="str">
        <f t="shared" si="6"/>
        <v xml:space="preserve"> -</v>
      </c>
      <c r="BM68" s="459" t="str">
        <f t="shared" si="7"/>
        <v xml:space="preserve"> -</v>
      </c>
      <c r="BN68" s="460" t="str">
        <f t="shared" si="8"/>
        <v xml:space="preserve"> -</v>
      </c>
      <c r="BO68" s="459" t="str">
        <f t="shared" si="9"/>
        <v xml:space="preserve"> -</v>
      </c>
      <c r="BP68" s="659">
        <f t="shared" ref="BP68:BP78" si="164">+SUM(BD68:BG68)/AU68</f>
        <v>0</v>
      </c>
      <c r="BQ68" s="654">
        <f t="shared" si="11"/>
        <v>0</v>
      </c>
      <c r="BR68" s="644">
        <f t="shared" si="12"/>
        <v>0</v>
      </c>
      <c r="BS68" s="271">
        <v>0</v>
      </c>
      <c r="BT68" s="272">
        <v>0</v>
      </c>
      <c r="BU68" s="272">
        <v>0</v>
      </c>
      <c r="BV68" s="145" t="str">
        <f t="shared" si="18"/>
        <v xml:space="preserve"> -</v>
      </c>
      <c r="BW68" s="377" t="str">
        <f t="shared" si="19"/>
        <v xml:space="preserve"> -</v>
      </c>
      <c r="BX68" s="61">
        <v>0</v>
      </c>
      <c r="BY68" s="59">
        <v>0</v>
      </c>
      <c r="BZ68" s="59">
        <v>0</v>
      </c>
      <c r="CA68" s="145" t="str">
        <f t="shared" si="20"/>
        <v xml:space="preserve"> -</v>
      </c>
      <c r="CB68" s="377" t="str">
        <f t="shared" si="21"/>
        <v xml:space="preserve"> -</v>
      </c>
      <c r="CC68" s="58">
        <v>0</v>
      </c>
      <c r="CD68" s="59">
        <v>0</v>
      </c>
      <c r="CE68" s="59">
        <v>0</v>
      </c>
      <c r="CF68" s="145" t="str">
        <f t="shared" si="22"/>
        <v xml:space="preserve"> -</v>
      </c>
      <c r="CG68" s="377" t="str">
        <f t="shared" si="23"/>
        <v xml:space="preserve"> -</v>
      </c>
      <c r="CH68" s="61">
        <v>0</v>
      </c>
      <c r="CI68" s="59">
        <v>0</v>
      </c>
      <c r="CJ68" s="59">
        <v>0</v>
      </c>
      <c r="CK68" s="145" t="str">
        <f t="shared" si="24"/>
        <v xml:space="preserve"> -</v>
      </c>
      <c r="CL68" s="377" t="str">
        <f t="shared" si="25"/>
        <v xml:space="preserve"> -</v>
      </c>
      <c r="CM68" s="379">
        <f t="shared" si="26"/>
        <v>0</v>
      </c>
      <c r="CN68" s="380">
        <f t="shared" si="27"/>
        <v>0</v>
      </c>
      <c r="CO68" s="380">
        <f t="shared" si="28"/>
        <v>0</v>
      </c>
      <c r="CP68" s="506" t="str">
        <f t="shared" si="29"/>
        <v xml:space="preserve"> -</v>
      </c>
      <c r="CQ68" s="377" t="str">
        <f t="shared" si="30"/>
        <v xml:space="preserve"> -</v>
      </c>
      <c r="CR68" s="590" t="s">
        <v>1431</v>
      </c>
      <c r="CS68" s="211" t="s">
        <v>1317</v>
      </c>
      <c r="CT68" s="101" t="s">
        <v>1975</v>
      </c>
    </row>
    <row r="69" spans="2:98" ht="30" customHeight="1">
      <c r="B69" s="994"/>
      <c r="C69" s="991"/>
      <c r="D69" s="1211"/>
      <c r="E69" s="947"/>
      <c r="F69" s="956"/>
      <c r="G69" s="858"/>
      <c r="H69" s="858"/>
      <c r="I69" s="845"/>
      <c r="J69" s="858"/>
      <c r="K69" s="845"/>
      <c r="L69" s="858"/>
      <c r="M69" s="858"/>
      <c r="N69" s="845"/>
      <c r="O69" s="858"/>
      <c r="P69" s="858"/>
      <c r="Q69" s="845"/>
      <c r="R69" s="858"/>
      <c r="S69" s="858"/>
      <c r="T69" s="845"/>
      <c r="U69" s="914"/>
      <c r="V69" s="1038"/>
      <c r="W69" s="845"/>
      <c r="X69" s="883"/>
      <c r="Y69" s="845"/>
      <c r="Z69" s="858"/>
      <c r="AA69" s="845"/>
      <c r="AB69" s="1065"/>
      <c r="AC69" s="1067"/>
      <c r="AD69" s="1020"/>
      <c r="AE69" s="790"/>
      <c r="AF69" s="798"/>
      <c r="AG69" s="790"/>
      <c r="AH69" s="798"/>
      <c r="AI69" s="790"/>
      <c r="AJ69" s="798"/>
      <c r="AK69" s="790"/>
      <c r="AL69" s="798"/>
      <c r="AM69" s="790"/>
      <c r="AN69" s="798"/>
      <c r="AO69" s="950"/>
      <c r="AP69" s="939"/>
      <c r="AQ69" s="119" t="s">
        <v>507</v>
      </c>
      <c r="AR69" s="267" t="s">
        <v>2012</v>
      </c>
      <c r="AS69" s="119" t="s">
        <v>1686</v>
      </c>
      <c r="AT69" s="40">
        <v>18158</v>
      </c>
      <c r="AU69" s="60">
        <v>12000</v>
      </c>
      <c r="AV69" s="60">
        <v>3000</v>
      </c>
      <c r="AW69" s="413">
        <f t="shared" si="13"/>
        <v>0.25</v>
      </c>
      <c r="AX69" s="60">
        <v>3000</v>
      </c>
      <c r="AY69" s="413">
        <f t="shared" si="14"/>
        <v>0.25</v>
      </c>
      <c r="AZ69" s="60">
        <v>3000</v>
      </c>
      <c r="BA69" s="415">
        <f t="shared" si="15"/>
        <v>0.25</v>
      </c>
      <c r="BB69" s="47">
        <v>3000</v>
      </c>
      <c r="BC69" s="415">
        <f t="shared" si="16"/>
        <v>0.25</v>
      </c>
      <c r="BD69" s="54">
        <v>5687</v>
      </c>
      <c r="BE69" s="60">
        <v>6357</v>
      </c>
      <c r="BF69" s="60">
        <v>6922</v>
      </c>
      <c r="BG69" s="49">
        <v>0</v>
      </c>
      <c r="BH69" s="333">
        <f t="shared" si="2"/>
        <v>1.8956666666666666</v>
      </c>
      <c r="BI69" s="453">
        <f t="shared" si="3"/>
        <v>1</v>
      </c>
      <c r="BJ69" s="334">
        <f t="shared" si="4"/>
        <v>2.1190000000000002</v>
      </c>
      <c r="BK69" s="453">
        <f t="shared" si="5"/>
        <v>1</v>
      </c>
      <c r="BL69" s="334">
        <f t="shared" si="6"/>
        <v>2.3073333333333332</v>
      </c>
      <c r="BM69" s="453">
        <f t="shared" si="7"/>
        <v>1</v>
      </c>
      <c r="BN69" s="334">
        <f t="shared" si="8"/>
        <v>0</v>
      </c>
      <c r="BO69" s="453">
        <f t="shared" si="9"/>
        <v>0</v>
      </c>
      <c r="BP69" s="657">
        <f t="shared" si="164"/>
        <v>1.5805</v>
      </c>
      <c r="BQ69" s="652">
        <f t="shared" si="11"/>
        <v>1</v>
      </c>
      <c r="BR69" s="642">
        <f t="shared" si="12"/>
        <v>1</v>
      </c>
      <c r="BS69" s="269">
        <v>308476</v>
      </c>
      <c r="BT69" s="270">
        <v>41450</v>
      </c>
      <c r="BU69" s="270">
        <v>0</v>
      </c>
      <c r="BV69" s="125">
        <f t="shared" si="18"/>
        <v>0.13437025895045321</v>
      </c>
      <c r="BW69" s="378" t="str">
        <f t="shared" si="19"/>
        <v xml:space="preserve"> -</v>
      </c>
      <c r="BX69" s="55">
        <v>397531</v>
      </c>
      <c r="BY69" s="60">
        <v>155799</v>
      </c>
      <c r="BZ69" s="60">
        <v>0</v>
      </c>
      <c r="CA69" s="125">
        <f t="shared" si="20"/>
        <v>0.39191660524588018</v>
      </c>
      <c r="CB69" s="378" t="str">
        <f t="shared" si="21"/>
        <v xml:space="preserve"> -</v>
      </c>
      <c r="CC69" s="54">
        <v>646998</v>
      </c>
      <c r="CD69" s="60">
        <v>127067</v>
      </c>
      <c r="CE69" s="60">
        <v>0</v>
      </c>
      <c r="CF69" s="125">
        <f t="shared" si="22"/>
        <v>0.19639473383225295</v>
      </c>
      <c r="CG69" s="378" t="str">
        <f t="shared" si="23"/>
        <v xml:space="preserve"> -</v>
      </c>
      <c r="CH69" s="55">
        <v>148352</v>
      </c>
      <c r="CI69" s="60">
        <v>0</v>
      </c>
      <c r="CJ69" s="60">
        <v>0</v>
      </c>
      <c r="CK69" s="125">
        <f t="shared" si="24"/>
        <v>0</v>
      </c>
      <c r="CL69" s="378" t="str">
        <f t="shared" si="25"/>
        <v xml:space="preserve"> -</v>
      </c>
      <c r="CM69" s="326">
        <f t="shared" si="26"/>
        <v>1501357</v>
      </c>
      <c r="CN69" s="322">
        <f t="shared" si="27"/>
        <v>324316</v>
      </c>
      <c r="CO69" s="322">
        <f t="shared" si="28"/>
        <v>0</v>
      </c>
      <c r="CP69" s="504">
        <f t="shared" si="29"/>
        <v>0.21601524487513629</v>
      </c>
      <c r="CQ69" s="378" t="str">
        <f t="shared" si="30"/>
        <v xml:space="preserve"> -</v>
      </c>
      <c r="CR69" s="591" t="s">
        <v>1431</v>
      </c>
      <c r="CS69" s="212" t="s">
        <v>1317</v>
      </c>
      <c r="CT69" s="102" t="s">
        <v>1975</v>
      </c>
    </row>
    <row r="70" spans="2:98" ht="30" customHeight="1">
      <c r="B70" s="994"/>
      <c r="C70" s="991"/>
      <c r="D70" s="1211"/>
      <c r="E70" s="947"/>
      <c r="F70" s="1028" t="s">
        <v>542</v>
      </c>
      <c r="G70" s="837">
        <v>0.6</v>
      </c>
      <c r="H70" s="837">
        <v>0.6</v>
      </c>
      <c r="I70" s="1012">
        <f>+H70</f>
        <v>0.6</v>
      </c>
      <c r="J70" s="837">
        <v>0.6</v>
      </c>
      <c r="K70" s="825">
        <f>+J70-G70</f>
        <v>0</v>
      </c>
      <c r="L70" s="837"/>
      <c r="M70" s="837">
        <v>0.6</v>
      </c>
      <c r="N70" s="825">
        <f>+M70-J70</f>
        <v>0</v>
      </c>
      <c r="O70" s="837"/>
      <c r="P70" s="837">
        <v>0.6</v>
      </c>
      <c r="Q70" s="825">
        <f>+P70-M70</f>
        <v>0</v>
      </c>
      <c r="R70" s="837"/>
      <c r="S70" s="837">
        <v>0.6</v>
      </c>
      <c r="T70" s="825">
        <f>+S70-P70</f>
        <v>0</v>
      </c>
      <c r="U70" s="1202"/>
      <c r="V70" s="1196">
        <v>0.52</v>
      </c>
      <c r="W70" s="1186">
        <f>+V70</f>
        <v>0.52</v>
      </c>
      <c r="X70" s="1197">
        <v>0.1</v>
      </c>
      <c r="Y70" s="1189">
        <f>+X70</f>
        <v>0.1</v>
      </c>
      <c r="Z70" s="1197"/>
      <c r="AA70" s="1189">
        <f>+Z70</f>
        <v>0</v>
      </c>
      <c r="AB70" s="1198"/>
      <c r="AC70" s="1190">
        <f>+AB70</f>
        <v>0</v>
      </c>
      <c r="AD70" s="1020"/>
      <c r="AE70" s="790">
        <f>+AD70</f>
        <v>0</v>
      </c>
      <c r="AF70" s="798"/>
      <c r="AG70" s="790">
        <f>+AF70</f>
        <v>0</v>
      </c>
      <c r="AH70" s="798"/>
      <c r="AI70" s="790">
        <f>+AH70</f>
        <v>0</v>
      </c>
      <c r="AJ70" s="798"/>
      <c r="AK70" s="790">
        <f>+AJ70</f>
        <v>0</v>
      </c>
      <c r="AL70" s="798"/>
      <c r="AM70" s="790">
        <f>+AL70</f>
        <v>0</v>
      </c>
      <c r="AN70" s="1167"/>
      <c r="AO70" s="950"/>
      <c r="AP70" s="939"/>
      <c r="AQ70" s="119" t="s">
        <v>508</v>
      </c>
      <c r="AR70" s="267" t="s">
        <v>2012</v>
      </c>
      <c r="AS70" s="119" t="s">
        <v>1687</v>
      </c>
      <c r="AT70" s="40">
        <v>5695</v>
      </c>
      <c r="AU70" s="60">
        <v>6000</v>
      </c>
      <c r="AV70" s="60">
        <v>1500</v>
      </c>
      <c r="AW70" s="413">
        <f t="shared" si="13"/>
        <v>0.25</v>
      </c>
      <c r="AX70" s="60">
        <v>1500</v>
      </c>
      <c r="AY70" s="413">
        <f t="shared" si="14"/>
        <v>0.25</v>
      </c>
      <c r="AZ70" s="60">
        <v>1500</v>
      </c>
      <c r="BA70" s="415">
        <f t="shared" si="15"/>
        <v>0.25</v>
      </c>
      <c r="BB70" s="47">
        <v>1500</v>
      </c>
      <c r="BC70" s="415">
        <f t="shared" si="16"/>
        <v>0.25</v>
      </c>
      <c r="BD70" s="54">
        <v>3655</v>
      </c>
      <c r="BE70" s="60">
        <v>1808</v>
      </c>
      <c r="BF70" s="60">
        <v>644</v>
      </c>
      <c r="BG70" s="49">
        <v>0</v>
      </c>
      <c r="BH70" s="333">
        <f t="shared" si="2"/>
        <v>2.4366666666666665</v>
      </c>
      <c r="BI70" s="453">
        <f t="shared" si="3"/>
        <v>1</v>
      </c>
      <c r="BJ70" s="334">
        <f t="shared" si="4"/>
        <v>1.2053333333333334</v>
      </c>
      <c r="BK70" s="453">
        <f t="shared" si="5"/>
        <v>1</v>
      </c>
      <c r="BL70" s="334">
        <f t="shared" si="6"/>
        <v>0.42933333333333334</v>
      </c>
      <c r="BM70" s="453">
        <f t="shared" si="7"/>
        <v>0.42933333333333334</v>
      </c>
      <c r="BN70" s="334">
        <f t="shared" si="8"/>
        <v>0</v>
      </c>
      <c r="BO70" s="453">
        <f t="shared" si="9"/>
        <v>0</v>
      </c>
      <c r="BP70" s="657">
        <f t="shared" si="164"/>
        <v>1.0178333333333334</v>
      </c>
      <c r="BQ70" s="652">
        <f t="shared" si="11"/>
        <v>1</v>
      </c>
      <c r="BR70" s="642">
        <f t="shared" si="12"/>
        <v>1</v>
      </c>
      <c r="BS70" s="269">
        <v>299751</v>
      </c>
      <c r="BT70" s="270">
        <v>207124</v>
      </c>
      <c r="BU70" s="270">
        <v>0</v>
      </c>
      <c r="BV70" s="125">
        <f t="shared" si="18"/>
        <v>0.69098685242084268</v>
      </c>
      <c r="BW70" s="378" t="str">
        <f t="shared" si="19"/>
        <v xml:space="preserve"> -</v>
      </c>
      <c r="BX70" s="55">
        <v>127443</v>
      </c>
      <c r="BY70" s="60">
        <v>52743</v>
      </c>
      <c r="BZ70" s="60">
        <v>0</v>
      </c>
      <c r="CA70" s="125">
        <f t="shared" si="20"/>
        <v>0.41385560603563948</v>
      </c>
      <c r="CB70" s="378" t="str">
        <f t="shared" si="21"/>
        <v xml:space="preserve"> -</v>
      </c>
      <c r="CC70" s="54">
        <v>538850</v>
      </c>
      <c r="CD70" s="60">
        <v>53720</v>
      </c>
      <c r="CE70" s="60">
        <v>0</v>
      </c>
      <c r="CF70" s="125">
        <f t="shared" si="22"/>
        <v>9.9693792335529371E-2</v>
      </c>
      <c r="CG70" s="378" t="str">
        <f t="shared" si="23"/>
        <v xml:space="preserve"> -</v>
      </c>
      <c r="CH70" s="55">
        <v>57059</v>
      </c>
      <c r="CI70" s="60">
        <v>0</v>
      </c>
      <c r="CJ70" s="60">
        <v>0</v>
      </c>
      <c r="CK70" s="125">
        <f t="shared" si="24"/>
        <v>0</v>
      </c>
      <c r="CL70" s="378" t="str">
        <f t="shared" si="25"/>
        <v xml:space="preserve"> -</v>
      </c>
      <c r="CM70" s="326">
        <f t="shared" si="26"/>
        <v>1023103</v>
      </c>
      <c r="CN70" s="322">
        <f t="shared" si="27"/>
        <v>313587</v>
      </c>
      <c r="CO70" s="322">
        <f t="shared" si="28"/>
        <v>0</v>
      </c>
      <c r="CP70" s="504">
        <f t="shared" si="29"/>
        <v>0.30650579658157584</v>
      </c>
      <c r="CQ70" s="378" t="str">
        <f t="shared" si="30"/>
        <v xml:space="preserve"> -</v>
      </c>
      <c r="CR70" s="591" t="s">
        <v>1431</v>
      </c>
      <c r="CS70" s="212" t="s">
        <v>1317</v>
      </c>
      <c r="CT70" s="102" t="s">
        <v>1975</v>
      </c>
    </row>
    <row r="71" spans="2:98" ht="30" customHeight="1">
      <c r="B71" s="994"/>
      <c r="C71" s="991"/>
      <c r="D71" s="1211"/>
      <c r="E71" s="947"/>
      <c r="F71" s="1028"/>
      <c r="G71" s="837"/>
      <c r="H71" s="837"/>
      <c r="I71" s="1012"/>
      <c r="J71" s="837"/>
      <c r="K71" s="825"/>
      <c r="L71" s="837"/>
      <c r="M71" s="837"/>
      <c r="N71" s="825"/>
      <c r="O71" s="837"/>
      <c r="P71" s="837"/>
      <c r="Q71" s="825"/>
      <c r="R71" s="837"/>
      <c r="S71" s="837"/>
      <c r="T71" s="825"/>
      <c r="U71" s="1202"/>
      <c r="V71" s="1196"/>
      <c r="W71" s="1187"/>
      <c r="X71" s="1197"/>
      <c r="Y71" s="1189"/>
      <c r="Z71" s="1197"/>
      <c r="AA71" s="1189"/>
      <c r="AB71" s="1198"/>
      <c r="AC71" s="1190"/>
      <c r="AD71" s="1020"/>
      <c r="AE71" s="790"/>
      <c r="AF71" s="798"/>
      <c r="AG71" s="790"/>
      <c r="AH71" s="798"/>
      <c r="AI71" s="790"/>
      <c r="AJ71" s="798"/>
      <c r="AK71" s="790"/>
      <c r="AL71" s="798"/>
      <c r="AM71" s="790"/>
      <c r="AN71" s="1167"/>
      <c r="AO71" s="950"/>
      <c r="AP71" s="939"/>
      <c r="AQ71" s="119" t="s">
        <v>509</v>
      </c>
      <c r="AR71" s="132">
        <v>2210289</v>
      </c>
      <c r="AS71" s="119" t="s">
        <v>1688</v>
      </c>
      <c r="AT71" s="40">
        <v>0</v>
      </c>
      <c r="AU71" s="60">
        <v>1</v>
      </c>
      <c r="AV71" s="60">
        <v>1</v>
      </c>
      <c r="AW71" s="413">
        <f t="shared" si="13"/>
        <v>1</v>
      </c>
      <c r="AX71" s="60">
        <v>0</v>
      </c>
      <c r="AY71" s="413">
        <f t="shared" si="14"/>
        <v>0</v>
      </c>
      <c r="AZ71" s="60">
        <v>0</v>
      </c>
      <c r="BA71" s="415">
        <f t="shared" si="15"/>
        <v>0</v>
      </c>
      <c r="BB71" s="47">
        <v>0</v>
      </c>
      <c r="BC71" s="415">
        <f t="shared" si="16"/>
        <v>0</v>
      </c>
      <c r="BD71" s="54">
        <v>0</v>
      </c>
      <c r="BE71" s="60">
        <v>0.4</v>
      </c>
      <c r="BF71" s="60">
        <v>0.4</v>
      </c>
      <c r="BG71" s="49">
        <v>0</v>
      </c>
      <c r="BH71" s="333">
        <f t="shared" si="2"/>
        <v>0</v>
      </c>
      <c r="BI71" s="453">
        <f t="shared" si="3"/>
        <v>0</v>
      </c>
      <c r="BJ71" s="334" t="str">
        <f t="shared" si="4"/>
        <v xml:space="preserve"> -</v>
      </c>
      <c r="BK71" s="453" t="str">
        <f t="shared" si="5"/>
        <v xml:space="preserve"> -</v>
      </c>
      <c r="BL71" s="334" t="str">
        <f t="shared" si="6"/>
        <v xml:space="preserve"> -</v>
      </c>
      <c r="BM71" s="453" t="str">
        <f t="shared" si="7"/>
        <v xml:space="preserve"> -</v>
      </c>
      <c r="BN71" s="334" t="str">
        <f t="shared" si="8"/>
        <v xml:space="preserve"> -</v>
      </c>
      <c r="BO71" s="453" t="str">
        <f t="shared" si="9"/>
        <v xml:space="preserve"> -</v>
      </c>
      <c r="BP71" s="657">
        <f t="shared" si="164"/>
        <v>0.8</v>
      </c>
      <c r="BQ71" s="652">
        <f t="shared" si="11"/>
        <v>0.8</v>
      </c>
      <c r="BR71" s="642">
        <f t="shared" si="12"/>
        <v>0.8</v>
      </c>
      <c r="BS71" s="269">
        <v>74147</v>
      </c>
      <c r="BT71" s="270">
        <v>0</v>
      </c>
      <c r="BU71" s="270">
        <v>0</v>
      </c>
      <c r="BV71" s="125">
        <f t="shared" si="18"/>
        <v>0</v>
      </c>
      <c r="BW71" s="378" t="str">
        <f t="shared" si="19"/>
        <v xml:space="preserve"> -</v>
      </c>
      <c r="BX71" s="55">
        <v>17000</v>
      </c>
      <c r="BY71" s="60">
        <v>14999</v>
      </c>
      <c r="BZ71" s="60">
        <v>0</v>
      </c>
      <c r="CA71" s="125">
        <f t="shared" si="20"/>
        <v>0.88229411764705878</v>
      </c>
      <c r="CB71" s="378" t="str">
        <f t="shared" si="21"/>
        <v xml:space="preserve"> -</v>
      </c>
      <c r="CC71" s="54">
        <v>0</v>
      </c>
      <c r="CD71" s="60">
        <v>0</v>
      </c>
      <c r="CE71" s="60">
        <v>0</v>
      </c>
      <c r="CF71" s="125" t="str">
        <f t="shared" si="22"/>
        <v xml:space="preserve"> -</v>
      </c>
      <c r="CG71" s="378" t="str">
        <f t="shared" si="23"/>
        <v xml:space="preserve"> -</v>
      </c>
      <c r="CH71" s="55">
        <v>0</v>
      </c>
      <c r="CI71" s="60">
        <v>0</v>
      </c>
      <c r="CJ71" s="60">
        <v>0</v>
      </c>
      <c r="CK71" s="125" t="str">
        <f t="shared" si="24"/>
        <v xml:space="preserve"> -</v>
      </c>
      <c r="CL71" s="378" t="str">
        <f t="shared" si="25"/>
        <v xml:space="preserve"> -</v>
      </c>
      <c r="CM71" s="326">
        <f t="shared" si="26"/>
        <v>91147</v>
      </c>
      <c r="CN71" s="322">
        <f t="shared" si="27"/>
        <v>14999</v>
      </c>
      <c r="CO71" s="322">
        <f t="shared" si="28"/>
        <v>0</v>
      </c>
      <c r="CP71" s="504">
        <f t="shared" si="29"/>
        <v>0.16455835079596695</v>
      </c>
      <c r="CQ71" s="378" t="str">
        <f t="shared" si="30"/>
        <v xml:space="preserve"> -</v>
      </c>
      <c r="CR71" s="591" t="s">
        <v>1431</v>
      </c>
      <c r="CS71" s="212" t="s">
        <v>1317</v>
      </c>
      <c r="CT71" s="102" t="s">
        <v>1975</v>
      </c>
    </row>
    <row r="72" spans="2:98" ht="30" customHeight="1">
      <c r="B72" s="994"/>
      <c r="C72" s="991"/>
      <c r="D72" s="1211"/>
      <c r="E72" s="947"/>
      <c r="F72" s="1028"/>
      <c r="G72" s="837"/>
      <c r="H72" s="837"/>
      <c r="I72" s="1012"/>
      <c r="J72" s="837"/>
      <c r="K72" s="825"/>
      <c r="L72" s="837"/>
      <c r="M72" s="837"/>
      <c r="N72" s="825"/>
      <c r="O72" s="837"/>
      <c r="P72" s="837"/>
      <c r="Q72" s="825"/>
      <c r="R72" s="837"/>
      <c r="S72" s="837"/>
      <c r="T72" s="825"/>
      <c r="U72" s="1202"/>
      <c r="V72" s="1196"/>
      <c r="W72" s="1187"/>
      <c r="X72" s="1197"/>
      <c r="Y72" s="1189"/>
      <c r="Z72" s="1197"/>
      <c r="AA72" s="1189"/>
      <c r="AB72" s="1198"/>
      <c r="AC72" s="1190"/>
      <c r="AD72" s="1020"/>
      <c r="AE72" s="790"/>
      <c r="AF72" s="798"/>
      <c r="AG72" s="790"/>
      <c r="AH72" s="798"/>
      <c r="AI72" s="790"/>
      <c r="AJ72" s="798"/>
      <c r="AK72" s="790"/>
      <c r="AL72" s="798"/>
      <c r="AM72" s="790"/>
      <c r="AN72" s="1167"/>
      <c r="AO72" s="950"/>
      <c r="AP72" s="939"/>
      <c r="AQ72" s="119" t="s">
        <v>510</v>
      </c>
      <c r="AR72" s="267">
        <v>2210206</v>
      </c>
      <c r="AS72" s="119" t="s">
        <v>1689</v>
      </c>
      <c r="AT72" s="40">
        <v>80</v>
      </c>
      <c r="AU72" s="60">
        <v>62</v>
      </c>
      <c r="AV72" s="60">
        <v>2</v>
      </c>
      <c r="AW72" s="413">
        <f t="shared" si="13"/>
        <v>3.2258064516129031E-2</v>
      </c>
      <c r="AX72" s="60">
        <v>20</v>
      </c>
      <c r="AY72" s="413">
        <f t="shared" si="14"/>
        <v>0.32258064516129031</v>
      </c>
      <c r="AZ72" s="60">
        <v>20</v>
      </c>
      <c r="BA72" s="415">
        <f t="shared" si="15"/>
        <v>0.32258064516129031</v>
      </c>
      <c r="BB72" s="47">
        <v>20</v>
      </c>
      <c r="BC72" s="415">
        <f t="shared" si="16"/>
        <v>0.32258064516129031</v>
      </c>
      <c r="BD72" s="54">
        <v>2</v>
      </c>
      <c r="BE72" s="60">
        <v>41</v>
      </c>
      <c r="BF72" s="60">
        <v>31</v>
      </c>
      <c r="BG72" s="49">
        <v>0</v>
      </c>
      <c r="BH72" s="333">
        <f t="shared" si="2"/>
        <v>1</v>
      </c>
      <c r="BI72" s="453">
        <f t="shared" si="3"/>
        <v>1</v>
      </c>
      <c r="BJ72" s="334">
        <f t="shared" si="4"/>
        <v>2.0499999999999998</v>
      </c>
      <c r="BK72" s="453">
        <f t="shared" si="5"/>
        <v>1</v>
      </c>
      <c r="BL72" s="334">
        <f t="shared" si="6"/>
        <v>1.55</v>
      </c>
      <c r="BM72" s="453">
        <f t="shared" si="7"/>
        <v>1</v>
      </c>
      <c r="BN72" s="334">
        <f t="shared" si="8"/>
        <v>0</v>
      </c>
      <c r="BO72" s="453">
        <f t="shared" si="9"/>
        <v>0</v>
      </c>
      <c r="BP72" s="657">
        <f t="shared" si="164"/>
        <v>1.1935483870967742</v>
      </c>
      <c r="BQ72" s="652">
        <f t="shared" si="11"/>
        <v>1</v>
      </c>
      <c r="BR72" s="642">
        <f t="shared" si="12"/>
        <v>1</v>
      </c>
      <c r="BS72" s="269">
        <v>196947</v>
      </c>
      <c r="BT72" s="270">
        <v>94483</v>
      </c>
      <c r="BU72" s="270">
        <v>0</v>
      </c>
      <c r="BV72" s="125">
        <f t="shared" si="18"/>
        <v>0.47973820367916242</v>
      </c>
      <c r="BW72" s="378" t="str">
        <f t="shared" si="19"/>
        <v xml:space="preserve"> -</v>
      </c>
      <c r="BX72" s="55">
        <v>212567</v>
      </c>
      <c r="BY72" s="60">
        <v>204907</v>
      </c>
      <c r="BZ72" s="60">
        <v>0</v>
      </c>
      <c r="CA72" s="125">
        <f t="shared" si="20"/>
        <v>0.96396430301975378</v>
      </c>
      <c r="CB72" s="378" t="str">
        <f t="shared" si="21"/>
        <v xml:space="preserve"> -</v>
      </c>
      <c r="CC72" s="54">
        <v>308704</v>
      </c>
      <c r="CD72" s="60">
        <v>237907</v>
      </c>
      <c r="CE72" s="60">
        <v>0</v>
      </c>
      <c r="CF72" s="125">
        <f t="shared" si="22"/>
        <v>0.77066380740126461</v>
      </c>
      <c r="CG72" s="378" t="str">
        <f t="shared" si="23"/>
        <v xml:space="preserve"> -</v>
      </c>
      <c r="CH72" s="55">
        <v>68470</v>
      </c>
      <c r="CI72" s="60">
        <v>0</v>
      </c>
      <c r="CJ72" s="60">
        <v>0</v>
      </c>
      <c r="CK72" s="125">
        <f t="shared" si="24"/>
        <v>0</v>
      </c>
      <c r="CL72" s="378" t="str">
        <f t="shared" si="25"/>
        <v xml:space="preserve"> -</v>
      </c>
      <c r="CM72" s="326">
        <f t="shared" si="26"/>
        <v>786688</v>
      </c>
      <c r="CN72" s="322">
        <f t="shared" si="27"/>
        <v>537297</v>
      </c>
      <c r="CO72" s="322">
        <f t="shared" si="28"/>
        <v>0</v>
      </c>
      <c r="CP72" s="504">
        <f t="shared" si="29"/>
        <v>0.6829861393589326</v>
      </c>
      <c r="CQ72" s="378" t="str">
        <f t="shared" si="30"/>
        <v xml:space="preserve"> -</v>
      </c>
      <c r="CR72" s="591" t="s">
        <v>1431</v>
      </c>
      <c r="CS72" s="212" t="s">
        <v>1317</v>
      </c>
      <c r="CT72" s="102" t="s">
        <v>1975</v>
      </c>
    </row>
    <row r="73" spans="2:98" ht="30" customHeight="1">
      <c r="B73" s="994"/>
      <c r="C73" s="991"/>
      <c r="D73" s="1211"/>
      <c r="E73" s="947"/>
      <c r="F73" s="1028"/>
      <c r="G73" s="837"/>
      <c r="H73" s="837"/>
      <c r="I73" s="1012"/>
      <c r="J73" s="837"/>
      <c r="K73" s="825"/>
      <c r="L73" s="837"/>
      <c r="M73" s="837"/>
      <c r="N73" s="825"/>
      <c r="O73" s="837"/>
      <c r="P73" s="837"/>
      <c r="Q73" s="825"/>
      <c r="R73" s="837"/>
      <c r="S73" s="837"/>
      <c r="T73" s="825"/>
      <c r="U73" s="1202"/>
      <c r="V73" s="1196"/>
      <c r="W73" s="1187"/>
      <c r="X73" s="1197"/>
      <c r="Y73" s="1189"/>
      <c r="Z73" s="1197"/>
      <c r="AA73" s="1189"/>
      <c r="AB73" s="1198"/>
      <c r="AC73" s="1190"/>
      <c r="AD73" s="1020"/>
      <c r="AE73" s="790"/>
      <c r="AF73" s="798"/>
      <c r="AG73" s="790"/>
      <c r="AH73" s="798"/>
      <c r="AI73" s="790"/>
      <c r="AJ73" s="798"/>
      <c r="AK73" s="790"/>
      <c r="AL73" s="798"/>
      <c r="AM73" s="790"/>
      <c r="AN73" s="1167"/>
      <c r="AO73" s="950"/>
      <c r="AP73" s="939"/>
      <c r="AQ73" s="119" t="s">
        <v>511</v>
      </c>
      <c r="AR73" s="267">
        <v>2210206</v>
      </c>
      <c r="AS73" s="119" t="s">
        <v>1690</v>
      </c>
      <c r="AT73" s="40">
        <v>6700</v>
      </c>
      <c r="AU73" s="60">
        <v>26000</v>
      </c>
      <c r="AV73" s="60">
        <v>3000</v>
      </c>
      <c r="AW73" s="413">
        <f t="shared" si="13"/>
        <v>0.11538461538461539</v>
      </c>
      <c r="AX73" s="60">
        <v>8000</v>
      </c>
      <c r="AY73" s="413">
        <f t="shared" si="14"/>
        <v>0.30769230769230771</v>
      </c>
      <c r="AZ73" s="60">
        <v>3000</v>
      </c>
      <c r="BA73" s="415">
        <f t="shared" si="15"/>
        <v>0.11538461538461539</v>
      </c>
      <c r="BB73" s="47">
        <v>12000</v>
      </c>
      <c r="BC73" s="415">
        <f t="shared" si="16"/>
        <v>0.46153846153846156</v>
      </c>
      <c r="BD73" s="54">
        <v>1111</v>
      </c>
      <c r="BE73" s="60">
        <v>1092</v>
      </c>
      <c r="BF73" s="60">
        <v>3403</v>
      </c>
      <c r="BG73" s="49">
        <v>0</v>
      </c>
      <c r="BH73" s="333">
        <f t="shared" si="2"/>
        <v>0.37033333333333335</v>
      </c>
      <c r="BI73" s="453">
        <f t="shared" si="3"/>
        <v>0.37033333333333335</v>
      </c>
      <c r="BJ73" s="334">
        <f t="shared" si="4"/>
        <v>0.13650000000000001</v>
      </c>
      <c r="BK73" s="453">
        <f t="shared" si="5"/>
        <v>0.13650000000000001</v>
      </c>
      <c r="BL73" s="334">
        <f t="shared" si="6"/>
        <v>1.1343333333333334</v>
      </c>
      <c r="BM73" s="453">
        <f t="shared" si="7"/>
        <v>1</v>
      </c>
      <c r="BN73" s="334">
        <f t="shared" si="8"/>
        <v>0</v>
      </c>
      <c r="BO73" s="453">
        <f t="shared" si="9"/>
        <v>0</v>
      </c>
      <c r="BP73" s="657">
        <f t="shared" si="164"/>
        <v>0.21561538461538463</v>
      </c>
      <c r="BQ73" s="652">
        <f t="shared" si="11"/>
        <v>0.21561538461538463</v>
      </c>
      <c r="BR73" s="642">
        <f t="shared" si="12"/>
        <v>0.21561538461538463</v>
      </c>
      <c r="BS73" s="269">
        <v>148293</v>
      </c>
      <c r="BT73" s="270">
        <v>51772</v>
      </c>
      <c r="BU73" s="270">
        <v>0</v>
      </c>
      <c r="BV73" s="125">
        <f t="shared" si="18"/>
        <v>0.34911964826390995</v>
      </c>
      <c r="BW73" s="378" t="str">
        <f t="shared" si="19"/>
        <v xml:space="preserve"> -</v>
      </c>
      <c r="BX73" s="55">
        <v>468073</v>
      </c>
      <c r="BY73" s="60">
        <v>131490</v>
      </c>
      <c r="BZ73" s="60">
        <v>0</v>
      </c>
      <c r="CA73" s="125">
        <f t="shared" si="20"/>
        <v>0.28091772009921528</v>
      </c>
      <c r="CB73" s="378" t="str">
        <f t="shared" si="21"/>
        <v xml:space="preserve"> -</v>
      </c>
      <c r="CC73" s="54">
        <v>779000</v>
      </c>
      <c r="CD73" s="60">
        <v>755203</v>
      </c>
      <c r="CE73" s="60">
        <v>0</v>
      </c>
      <c r="CF73" s="125">
        <f t="shared" si="22"/>
        <v>0.96945186136071893</v>
      </c>
      <c r="CG73" s="378" t="str">
        <f t="shared" si="23"/>
        <v xml:space="preserve"> -</v>
      </c>
      <c r="CH73" s="55">
        <v>256308</v>
      </c>
      <c r="CI73" s="60">
        <v>0</v>
      </c>
      <c r="CJ73" s="60">
        <v>0</v>
      </c>
      <c r="CK73" s="125">
        <f t="shared" si="24"/>
        <v>0</v>
      </c>
      <c r="CL73" s="378" t="str">
        <f t="shared" si="25"/>
        <v xml:space="preserve"> -</v>
      </c>
      <c r="CM73" s="326">
        <f t="shared" si="26"/>
        <v>1651674</v>
      </c>
      <c r="CN73" s="322">
        <f t="shared" si="27"/>
        <v>938465</v>
      </c>
      <c r="CO73" s="322">
        <f t="shared" si="28"/>
        <v>0</v>
      </c>
      <c r="CP73" s="504">
        <f t="shared" si="29"/>
        <v>0.56819021186989682</v>
      </c>
      <c r="CQ73" s="378" t="str">
        <f t="shared" si="30"/>
        <v xml:space="preserve"> -</v>
      </c>
      <c r="CR73" s="591" t="s">
        <v>1431</v>
      </c>
      <c r="CS73" s="212" t="s">
        <v>1317</v>
      </c>
      <c r="CT73" s="102" t="s">
        <v>1975</v>
      </c>
    </row>
    <row r="74" spans="2:98" ht="30" customHeight="1">
      <c r="B74" s="994"/>
      <c r="C74" s="991"/>
      <c r="D74" s="1211"/>
      <c r="E74" s="947"/>
      <c r="F74" s="1028"/>
      <c r="G74" s="837"/>
      <c r="H74" s="837"/>
      <c r="I74" s="1012"/>
      <c r="J74" s="837"/>
      <c r="K74" s="825"/>
      <c r="L74" s="837"/>
      <c r="M74" s="837"/>
      <c r="N74" s="825"/>
      <c r="O74" s="837"/>
      <c r="P74" s="837"/>
      <c r="Q74" s="825"/>
      <c r="R74" s="837"/>
      <c r="S74" s="837"/>
      <c r="T74" s="825"/>
      <c r="U74" s="1202"/>
      <c r="V74" s="1196"/>
      <c r="W74" s="1188"/>
      <c r="X74" s="1197"/>
      <c r="Y74" s="1189"/>
      <c r="Z74" s="1197"/>
      <c r="AA74" s="1189"/>
      <c r="AB74" s="1198"/>
      <c r="AC74" s="1190"/>
      <c r="AD74" s="1020"/>
      <c r="AE74" s="790"/>
      <c r="AF74" s="798"/>
      <c r="AG74" s="790"/>
      <c r="AH74" s="798"/>
      <c r="AI74" s="790"/>
      <c r="AJ74" s="798"/>
      <c r="AK74" s="790"/>
      <c r="AL74" s="798"/>
      <c r="AM74" s="790"/>
      <c r="AN74" s="1167"/>
      <c r="AO74" s="950"/>
      <c r="AP74" s="939"/>
      <c r="AQ74" s="119" t="s">
        <v>512</v>
      </c>
      <c r="AR74" s="132">
        <v>2210304</v>
      </c>
      <c r="AS74" s="119" t="s">
        <v>1691</v>
      </c>
      <c r="AT74" s="43">
        <v>0</v>
      </c>
      <c r="AU74" s="85">
        <v>1</v>
      </c>
      <c r="AV74" s="85">
        <v>0</v>
      </c>
      <c r="AW74" s="413">
        <f t="shared" si="13"/>
        <v>0</v>
      </c>
      <c r="AX74" s="85">
        <v>0.1</v>
      </c>
      <c r="AY74" s="413">
        <f t="shared" si="14"/>
        <v>0.1</v>
      </c>
      <c r="AZ74" s="85">
        <v>0.4</v>
      </c>
      <c r="BA74" s="415">
        <f t="shared" si="15"/>
        <v>0.4</v>
      </c>
      <c r="BB74" s="125">
        <v>0.5</v>
      </c>
      <c r="BC74" s="415">
        <f t="shared" si="16"/>
        <v>0.5</v>
      </c>
      <c r="BD74" s="318">
        <v>0</v>
      </c>
      <c r="BE74" s="85">
        <v>0.1</v>
      </c>
      <c r="BF74" s="85">
        <v>0</v>
      </c>
      <c r="BG74" s="71">
        <v>0</v>
      </c>
      <c r="BH74" s="333" t="str">
        <f t="shared" si="2"/>
        <v xml:space="preserve"> -</v>
      </c>
      <c r="BI74" s="453" t="str">
        <f t="shared" si="3"/>
        <v xml:space="preserve"> -</v>
      </c>
      <c r="BJ74" s="334">
        <f t="shared" si="4"/>
        <v>1</v>
      </c>
      <c r="BK74" s="453">
        <f t="shared" si="5"/>
        <v>1</v>
      </c>
      <c r="BL74" s="334">
        <f t="shared" si="6"/>
        <v>0</v>
      </c>
      <c r="BM74" s="453">
        <f t="shared" si="7"/>
        <v>0</v>
      </c>
      <c r="BN74" s="334">
        <f t="shared" si="8"/>
        <v>0</v>
      </c>
      <c r="BO74" s="453">
        <f t="shared" si="9"/>
        <v>0</v>
      </c>
      <c r="BP74" s="657">
        <f t="shared" si="164"/>
        <v>0.1</v>
      </c>
      <c r="BQ74" s="652">
        <f t="shared" si="11"/>
        <v>0.1</v>
      </c>
      <c r="BR74" s="642">
        <f t="shared" si="12"/>
        <v>0.1</v>
      </c>
      <c r="BS74" s="55">
        <v>0</v>
      </c>
      <c r="BT74" s="60">
        <v>0</v>
      </c>
      <c r="BU74" s="60">
        <v>0</v>
      </c>
      <c r="BV74" s="125" t="str">
        <f t="shared" si="18"/>
        <v xml:space="preserve"> -</v>
      </c>
      <c r="BW74" s="378" t="str">
        <f t="shared" si="19"/>
        <v xml:space="preserve"> -</v>
      </c>
      <c r="BX74" s="55">
        <v>0</v>
      </c>
      <c r="BY74" s="60">
        <v>0</v>
      </c>
      <c r="BZ74" s="60">
        <v>0</v>
      </c>
      <c r="CA74" s="125" t="str">
        <f t="shared" si="20"/>
        <v xml:space="preserve"> -</v>
      </c>
      <c r="CB74" s="378" t="str">
        <f t="shared" si="21"/>
        <v xml:space="preserve"> -</v>
      </c>
      <c r="CC74" s="54">
        <v>97187</v>
      </c>
      <c r="CD74" s="60">
        <v>0</v>
      </c>
      <c r="CE74" s="60">
        <v>0</v>
      </c>
      <c r="CF74" s="125">
        <f t="shared" si="22"/>
        <v>0</v>
      </c>
      <c r="CG74" s="378" t="str">
        <f t="shared" si="23"/>
        <v xml:space="preserve"> -</v>
      </c>
      <c r="CH74" s="55">
        <v>1500000</v>
      </c>
      <c r="CI74" s="60">
        <v>0</v>
      </c>
      <c r="CJ74" s="60">
        <v>0</v>
      </c>
      <c r="CK74" s="125">
        <f t="shared" si="24"/>
        <v>0</v>
      </c>
      <c r="CL74" s="378" t="str">
        <f t="shared" si="25"/>
        <v xml:space="preserve"> -</v>
      </c>
      <c r="CM74" s="326">
        <f t="shared" si="26"/>
        <v>1597187</v>
      </c>
      <c r="CN74" s="322">
        <f t="shared" si="27"/>
        <v>0</v>
      </c>
      <c r="CO74" s="322">
        <f t="shared" si="28"/>
        <v>0</v>
      </c>
      <c r="CP74" s="504">
        <f t="shared" si="29"/>
        <v>0</v>
      </c>
      <c r="CQ74" s="378" t="str">
        <f t="shared" si="30"/>
        <v xml:space="preserve"> -</v>
      </c>
      <c r="CR74" s="591" t="s">
        <v>1431</v>
      </c>
      <c r="CS74" s="99" t="s">
        <v>1336</v>
      </c>
      <c r="CT74" s="102" t="s">
        <v>1969</v>
      </c>
    </row>
    <row r="75" spans="2:98" ht="30" customHeight="1" thickBot="1">
      <c r="B75" s="994"/>
      <c r="C75" s="991"/>
      <c r="D75" s="1211"/>
      <c r="E75" s="947"/>
      <c r="F75" s="978" t="s">
        <v>543</v>
      </c>
      <c r="G75" s="858">
        <v>0.67</v>
      </c>
      <c r="H75" s="858">
        <v>0.85</v>
      </c>
      <c r="I75" s="845">
        <f>+H75-G75</f>
        <v>0.17999999999999994</v>
      </c>
      <c r="J75" s="858">
        <v>0.67</v>
      </c>
      <c r="K75" s="825">
        <f>+J75-G75</f>
        <v>0</v>
      </c>
      <c r="L75" s="858"/>
      <c r="M75" s="858">
        <v>0.7</v>
      </c>
      <c r="N75" s="865">
        <f>+M75-J75</f>
        <v>2.9999999999999916E-2</v>
      </c>
      <c r="O75" s="858"/>
      <c r="P75" s="858">
        <v>0.78</v>
      </c>
      <c r="Q75" s="845">
        <f>+P75-M75</f>
        <v>8.0000000000000071E-2</v>
      </c>
      <c r="R75" s="858"/>
      <c r="S75" s="858">
        <v>0.85</v>
      </c>
      <c r="T75" s="845">
        <f>+S75-P75</f>
        <v>6.9999999999999951E-2</v>
      </c>
      <c r="U75" s="914"/>
      <c r="V75" s="1183">
        <v>0.63</v>
      </c>
      <c r="W75" s="1191">
        <f>+IF(V75=0,0,V75-G75)</f>
        <v>-4.0000000000000036E-2</v>
      </c>
      <c r="X75" s="858">
        <v>0.67</v>
      </c>
      <c r="Y75" s="1194">
        <f>+IF(X75=0,0,X75-V75)</f>
        <v>4.0000000000000036E-2</v>
      </c>
      <c r="Z75" s="858"/>
      <c r="AA75" s="1194">
        <f>+IF(Z75=0,0,Z75-X75)</f>
        <v>0</v>
      </c>
      <c r="AB75" s="1065"/>
      <c r="AC75" s="1195">
        <f>+IF(AB75=0,0,AB75-Z75)</f>
        <v>0</v>
      </c>
      <c r="AD75" s="1020" t="str">
        <f>+IF(K75=0," -",W75/K75)</f>
        <v xml:space="preserve"> -</v>
      </c>
      <c r="AE75" s="790" t="str">
        <f>+IF(K75=0," -",IF(AD75&gt;100%,100%,AD75))</f>
        <v xml:space="preserve"> -</v>
      </c>
      <c r="AF75" s="798">
        <f>+IF(N75=0," -",Y75/N75)</f>
        <v>1.3333333333333384</v>
      </c>
      <c r="AG75" s="790">
        <f>+IF(N75=0," -",IF(AF75&gt;100%,100%,AF75))</f>
        <v>1</v>
      </c>
      <c r="AH75" s="798">
        <f>+IF(Q75=0," -",AA75/Q75)</f>
        <v>0</v>
      </c>
      <c r="AI75" s="790">
        <f>+IF(Q75=0," -",IF(AH75&gt;100%,100%,AH75))</f>
        <v>0</v>
      </c>
      <c r="AJ75" s="798">
        <f>+IF(T75=0," -",AC75/T75)</f>
        <v>0</v>
      </c>
      <c r="AK75" s="790">
        <f>+IF(T75=0," -",IF(AJ75&gt;100%,100%,AJ75))</f>
        <v>0</v>
      </c>
      <c r="AL75" s="798">
        <f>+SUM(AC75,AA75,Y75,W75)/I75</f>
        <v>0</v>
      </c>
      <c r="AM75" s="790">
        <f>+IF(AL75&gt;100%,100%,IF(AL75&lt;0%,0%,AL75))</f>
        <v>0</v>
      </c>
      <c r="AN75" s="798"/>
      <c r="AO75" s="951"/>
      <c r="AP75" s="940"/>
      <c r="AQ75" s="121" t="s">
        <v>513</v>
      </c>
      <c r="AR75" s="367">
        <v>2210304</v>
      </c>
      <c r="AS75" s="121" t="s">
        <v>1692</v>
      </c>
      <c r="AT75" s="77">
        <v>0</v>
      </c>
      <c r="AU75" s="115">
        <v>1</v>
      </c>
      <c r="AV75" s="115">
        <v>0</v>
      </c>
      <c r="AW75" s="416">
        <f t="shared" si="13"/>
        <v>0</v>
      </c>
      <c r="AX75" s="115">
        <v>0.1</v>
      </c>
      <c r="AY75" s="416">
        <f t="shared" si="14"/>
        <v>0.1</v>
      </c>
      <c r="AZ75" s="115">
        <v>0.4</v>
      </c>
      <c r="BA75" s="417">
        <f t="shared" si="15"/>
        <v>0.4</v>
      </c>
      <c r="BB75" s="147">
        <v>0.5</v>
      </c>
      <c r="BC75" s="417">
        <f t="shared" si="16"/>
        <v>0.5</v>
      </c>
      <c r="BD75" s="315">
        <v>0</v>
      </c>
      <c r="BE75" s="109">
        <v>0.1</v>
      </c>
      <c r="BF75" s="109">
        <v>0</v>
      </c>
      <c r="BG75" s="73">
        <v>0</v>
      </c>
      <c r="BH75" s="455" t="str">
        <f t="shared" si="2"/>
        <v xml:space="preserve"> -</v>
      </c>
      <c r="BI75" s="456" t="str">
        <f t="shared" si="3"/>
        <v xml:space="preserve"> -</v>
      </c>
      <c r="BJ75" s="365">
        <f t="shared" si="4"/>
        <v>1</v>
      </c>
      <c r="BK75" s="456">
        <f t="shared" si="5"/>
        <v>1</v>
      </c>
      <c r="BL75" s="365">
        <f t="shared" si="6"/>
        <v>0</v>
      </c>
      <c r="BM75" s="456">
        <f t="shared" si="7"/>
        <v>0</v>
      </c>
      <c r="BN75" s="365">
        <f t="shared" si="8"/>
        <v>0</v>
      </c>
      <c r="BO75" s="456">
        <f t="shared" si="9"/>
        <v>0</v>
      </c>
      <c r="BP75" s="660">
        <f t="shared" si="164"/>
        <v>0.1</v>
      </c>
      <c r="BQ75" s="655">
        <f t="shared" si="11"/>
        <v>0.1</v>
      </c>
      <c r="BR75" s="645">
        <f t="shared" si="12"/>
        <v>0.1</v>
      </c>
      <c r="BS75" s="57">
        <v>0</v>
      </c>
      <c r="BT75" s="105">
        <v>0</v>
      </c>
      <c r="BU75" s="105">
        <v>0</v>
      </c>
      <c r="BV75" s="147" t="str">
        <f t="shared" si="18"/>
        <v xml:space="preserve"> -</v>
      </c>
      <c r="BW75" s="381" t="str">
        <f t="shared" si="19"/>
        <v xml:space="preserve"> -</v>
      </c>
      <c r="BX75" s="57">
        <v>0</v>
      </c>
      <c r="BY75" s="105">
        <v>0</v>
      </c>
      <c r="BZ75" s="105">
        <v>0</v>
      </c>
      <c r="CA75" s="147" t="str">
        <f t="shared" si="20"/>
        <v xml:space="preserve"> -</v>
      </c>
      <c r="CB75" s="381" t="str">
        <f t="shared" si="21"/>
        <v xml:space="preserve"> -</v>
      </c>
      <c r="CC75" s="56">
        <v>97187</v>
      </c>
      <c r="CD75" s="105">
        <v>0</v>
      </c>
      <c r="CE75" s="105">
        <v>0</v>
      </c>
      <c r="CF75" s="147">
        <f t="shared" si="22"/>
        <v>0</v>
      </c>
      <c r="CG75" s="381" t="str">
        <f t="shared" si="23"/>
        <v xml:space="preserve"> -</v>
      </c>
      <c r="CH75" s="57">
        <v>1000000</v>
      </c>
      <c r="CI75" s="105">
        <v>0</v>
      </c>
      <c r="CJ75" s="105">
        <v>0</v>
      </c>
      <c r="CK75" s="147">
        <f t="shared" si="24"/>
        <v>0</v>
      </c>
      <c r="CL75" s="381" t="str">
        <f t="shared" si="25"/>
        <v xml:space="preserve"> -</v>
      </c>
      <c r="CM75" s="355">
        <f t="shared" si="26"/>
        <v>1097187</v>
      </c>
      <c r="CN75" s="323">
        <f t="shared" si="27"/>
        <v>0</v>
      </c>
      <c r="CO75" s="323">
        <f t="shared" si="28"/>
        <v>0</v>
      </c>
      <c r="CP75" s="507">
        <f t="shared" si="29"/>
        <v>0</v>
      </c>
      <c r="CQ75" s="381" t="str">
        <f t="shared" si="30"/>
        <v xml:space="preserve"> -</v>
      </c>
      <c r="CR75" s="593" t="s">
        <v>1431</v>
      </c>
      <c r="CS75" s="100" t="s">
        <v>1336</v>
      </c>
      <c r="CT75" s="103" t="s">
        <v>1969</v>
      </c>
    </row>
    <row r="76" spans="2:98" s="170" customFormat="1" ht="45.75" customHeight="1" thickBot="1">
      <c r="B76" s="994"/>
      <c r="C76" s="991"/>
      <c r="D76" s="1211"/>
      <c r="E76" s="947"/>
      <c r="F76" s="978"/>
      <c r="G76" s="858"/>
      <c r="H76" s="858"/>
      <c r="I76" s="845"/>
      <c r="J76" s="858"/>
      <c r="K76" s="825"/>
      <c r="L76" s="858"/>
      <c r="M76" s="858"/>
      <c r="N76" s="900"/>
      <c r="O76" s="858"/>
      <c r="P76" s="858"/>
      <c r="Q76" s="845"/>
      <c r="R76" s="858"/>
      <c r="S76" s="858"/>
      <c r="T76" s="845"/>
      <c r="U76" s="914"/>
      <c r="V76" s="1183"/>
      <c r="W76" s="1192"/>
      <c r="X76" s="858"/>
      <c r="Y76" s="1194"/>
      <c r="Z76" s="858"/>
      <c r="AA76" s="1194"/>
      <c r="AB76" s="1065"/>
      <c r="AC76" s="1195"/>
      <c r="AD76" s="1020"/>
      <c r="AE76" s="790"/>
      <c r="AF76" s="798"/>
      <c r="AG76" s="790"/>
      <c r="AH76" s="798"/>
      <c r="AI76" s="790"/>
      <c r="AJ76" s="798"/>
      <c r="AK76" s="790"/>
      <c r="AL76" s="798"/>
      <c r="AM76" s="790"/>
      <c r="AN76" s="798"/>
      <c r="AO76" s="226">
        <f>+RESUMEN!J89</f>
        <v>0.75</v>
      </c>
      <c r="AP76" s="171" t="s">
        <v>551</v>
      </c>
      <c r="AQ76" s="433" t="s">
        <v>514</v>
      </c>
      <c r="AR76" s="434">
        <v>2210241</v>
      </c>
      <c r="AS76" s="183" t="s">
        <v>1693</v>
      </c>
      <c r="AT76" s="173">
        <v>0</v>
      </c>
      <c r="AU76" s="189">
        <v>1</v>
      </c>
      <c r="AV76" s="189">
        <v>1</v>
      </c>
      <c r="AW76" s="435">
        <v>0.25</v>
      </c>
      <c r="AX76" s="189">
        <v>1</v>
      </c>
      <c r="AY76" s="435">
        <v>0.25</v>
      </c>
      <c r="AZ76" s="189">
        <v>1</v>
      </c>
      <c r="BA76" s="436">
        <v>0.25</v>
      </c>
      <c r="BB76" s="357">
        <v>1</v>
      </c>
      <c r="BC76" s="437">
        <v>0.25</v>
      </c>
      <c r="BD76" s="191">
        <v>1</v>
      </c>
      <c r="BE76" s="189">
        <v>1</v>
      </c>
      <c r="BF76" s="189">
        <v>1</v>
      </c>
      <c r="BG76" s="184">
        <v>0</v>
      </c>
      <c r="BH76" s="470">
        <f t="shared" ref="BH76:BH139" si="165">IF(AV76=0," -",BD76/AV76)</f>
        <v>1</v>
      </c>
      <c r="BI76" s="471">
        <f t="shared" ref="BI76:BI139" si="166">IF(AV76=0," -",IF(BH76&gt;100%,100%,BH76))</f>
        <v>1</v>
      </c>
      <c r="BJ76" s="472">
        <f t="shared" ref="BJ76:BJ139" si="167">IF(AX76=0," -",BE76/AX76)</f>
        <v>1</v>
      </c>
      <c r="BK76" s="471">
        <f t="shared" ref="BK76:BK139" si="168">IF(AX76=0," -",IF(BJ76&gt;100%,100%,BJ76))</f>
        <v>1</v>
      </c>
      <c r="BL76" s="472">
        <f t="shared" ref="BL76:BL139" si="169">IF(AZ76=0," -",BF76/AZ76)</f>
        <v>1</v>
      </c>
      <c r="BM76" s="471">
        <f t="shared" ref="BM76:BM139" si="170">IF(AZ76=0," -",IF(BL76&gt;100%,100%,BL76))</f>
        <v>1</v>
      </c>
      <c r="BN76" s="472">
        <f t="shared" ref="BN76:BN139" si="171">IF(BB76=0," -",BG76/BB76)</f>
        <v>0</v>
      </c>
      <c r="BO76" s="471">
        <f t="shared" ref="BO76:BO139" si="172">IF(BB76=0," -",IF(BN76&gt;100%,100%,BN76))</f>
        <v>0</v>
      </c>
      <c r="BP76" s="664">
        <f t="shared" ref="BP76:BP136" si="173">+AVERAGE(BD76:BG76)/AU76</f>
        <v>0.75</v>
      </c>
      <c r="BQ76" s="662">
        <f t="shared" ref="BQ76:BQ139" si="174">+IF(BP76&gt;100%,100%,BP76)</f>
        <v>0.75</v>
      </c>
      <c r="BR76" s="663">
        <f t="shared" ref="BR76:BR139" si="175">+BQ76</f>
        <v>0.75</v>
      </c>
      <c r="BS76" s="400">
        <v>338666</v>
      </c>
      <c r="BT76" s="401">
        <v>308255</v>
      </c>
      <c r="BU76" s="401">
        <v>0</v>
      </c>
      <c r="BV76" s="402">
        <f t="shared" si="18"/>
        <v>0.91020356339284136</v>
      </c>
      <c r="BW76" s="403" t="str">
        <f t="shared" si="19"/>
        <v xml:space="preserve"> -</v>
      </c>
      <c r="BX76" s="190">
        <v>1017328</v>
      </c>
      <c r="BY76" s="189">
        <v>894662</v>
      </c>
      <c r="BZ76" s="189">
        <v>0</v>
      </c>
      <c r="CA76" s="402">
        <f t="shared" si="20"/>
        <v>0.87942335215387757</v>
      </c>
      <c r="CB76" s="403" t="str">
        <f t="shared" si="21"/>
        <v xml:space="preserve"> -</v>
      </c>
      <c r="CC76" s="191">
        <v>806888</v>
      </c>
      <c r="CD76" s="189">
        <v>390644</v>
      </c>
      <c r="CE76" s="189">
        <v>0</v>
      </c>
      <c r="CF76" s="402">
        <f t="shared" si="22"/>
        <v>0.4841365840116596</v>
      </c>
      <c r="CG76" s="403" t="str">
        <f t="shared" si="23"/>
        <v xml:space="preserve"> -</v>
      </c>
      <c r="CH76" s="190">
        <v>568871</v>
      </c>
      <c r="CI76" s="189">
        <v>0</v>
      </c>
      <c r="CJ76" s="189">
        <v>0</v>
      </c>
      <c r="CK76" s="402">
        <f t="shared" si="24"/>
        <v>0</v>
      </c>
      <c r="CL76" s="403" t="str">
        <f t="shared" si="25"/>
        <v xml:space="preserve"> -</v>
      </c>
      <c r="CM76" s="508">
        <f t="shared" si="26"/>
        <v>2731753</v>
      </c>
      <c r="CN76" s="509">
        <f t="shared" si="27"/>
        <v>1593561</v>
      </c>
      <c r="CO76" s="509">
        <f t="shared" si="28"/>
        <v>0</v>
      </c>
      <c r="CP76" s="510">
        <f t="shared" si="29"/>
        <v>0.58334739634220223</v>
      </c>
      <c r="CQ76" s="403" t="str">
        <f t="shared" si="30"/>
        <v xml:space="preserve"> -</v>
      </c>
      <c r="CR76" s="605" t="s">
        <v>1431</v>
      </c>
      <c r="CS76" s="217" t="s">
        <v>1317</v>
      </c>
      <c r="CT76" s="169" t="s">
        <v>1975</v>
      </c>
    </row>
    <row r="77" spans="2:98" ht="30" customHeight="1">
      <c r="B77" s="994"/>
      <c r="C77" s="991"/>
      <c r="D77" s="1211"/>
      <c r="E77" s="947"/>
      <c r="F77" s="978"/>
      <c r="G77" s="858"/>
      <c r="H77" s="858"/>
      <c r="I77" s="845"/>
      <c r="J77" s="858"/>
      <c r="K77" s="825"/>
      <c r="L77" s="858"/>
      <c r="M77" s="858"/>
      <c r="N77" s="900"/>
      <c r="O77" s="858"/>
      <c r="P77" s="858"/>
      <c r="Q77" s="845"/>
      <c r="R77" s="858"/>
      <c r="S77" s="858"/>
      <c r="T77" s="845"/>
      <c r="U77" s="914"/>
      <c r="V77" s="1183"/>
      <c r="W77" s="1192"/>
      <c r="X77" s="858"/>
      <c r="Y77" s="1194"/>
      <c r="Z77" s="858"/>
      <c r="AA77" s="1194"/>
      <c r="AB77" s="1065"/>
      <c r="AC77" s="1195"/>
      <c r="AD77" s="1020"/>
      <c r="AE77" s="790"/>
      <c r="AF77" s="798"/>
      <c r="AG77" s="790"/>
      <c r="AH77" s="798"/>
      <c r="AI77" s="790"/>
      <c r="AJ77" s="798"/>
      <c r="AK77" s="790"/>
      <c r="AL77" s="798"/>
      <c r="AM77" s="790"/>
      <c r="AN77" s="798"/>
      <c r="AO77" s="949">
        <f>+RESUMEN!J90</f>
        <v>0.79666666666666652</v>
      </c>
      <c r="AP77" s="938" t="s">
        <v>552</v>
      </c>
      <c r="AQ77" s="129" t="s">
        <v>515</v>
      </c>
      <c r="AR77" s="369">
        <v>2210220</v>
      </c>
      <c r="AS77" s="129" t="s">
        <v>1694</v>
      </c>
      <c r="AT77" s="41">
        <v>0</v>
      </c>
      <c r="AU77" s="59">
        <v>1</v>
      </c>
      <c r="AV77" s="59">
        <v>1</v>
      </c>
      <c r="AW77" s="419">
        <f t="shared" ref="AW77:AW138" si="176">+AV77/AU77</f>
        <v>1</v>
      </c>
      <c r="AX77" s="59">
        <v>0</v>
      </c>
      <c r="AY77" s="419">
        <f t="shared" ref="AY77:AY126" si="177">+AX77/AU77</f>
        <v>0</v>
      </c>
      <c r="AZ77" s="59">
        <v>0</v>
      </c>
      <c r="BA77" s="420">
        <f t="shared" ref="BA77:BA126" si="178">+AZ77/AU77</f>
        <v>0</v>
      </c>
      <c r="BB77" s="48">
        <v>0</v>
      </c>
      <c r="BC77" s="420">
        <f t="shared" ref="BC77:BC138" si="179">+BB77/AU77</f>
        <v>0</v>
      </c>
      <c r="BD77" s="52">
        <v>0</v>
      </c>
      <c r="BE77" s="90">
        <v>0.1</v>
      </c>
      <c r="BF77" s="90">
        <v>1</v>
      </c>
      <c r="BG77" s="69">
        <v>0</v>
      </c>
      <c r="BH77" s="458">
        <f t="shared" si="165"/>
        <v>0</v>
      </c>
      <c r="BI77" s="459">
        <f t="shared" si="166"/>
        <v>0</v>
      </c>
      <c r="BJ77" s="460" t="str">
        <f t="shared" si="167"/>
        <v xml:space="preserve"> -</v>
      </c>
      <c r="BK77" s="459" t="str">
        <f t="shared" si="168"/>
        <v xml:space="preserve"> -</v>
      </c>
      <c r="BL77" s="460" t="str">
        <f t="shared" si="169"/>
        <v xml:space="preserve"> -</v>
      </c>
      <c r="BM77" s="459" t="str">
        <f t="shared" si="170"/>
        <v xml:space="preserve"> -</v>
      </c>
      <c r="BN77" s="460" t="str">
        <f t="shared" si="171"/>
        <v xml:space="preserve"> -</v>
      </c>
      <c r="BO77" s="459" t="str">
        <f t="shared" si="172"/>
        <v xml:space="preserve"> -</v>
      </c>
      <c r="BP77" s="659">
        <f t="shared" si="164"/>
        <v>1.1000000000000001</v>
      </c>
      <c r="BQ77" s="654">
        <f t="shared" si="174"/>
        <v>1</v>
      </c>
      <c r="BR77" s="644">
        <f t="shared" si="175"/>
        <v>1</v>
      </c>
      <c r="BS77" s="271">
        <v>0</v>
      </c>
      <c r="BT77" s="272">
        <v>0</v>
      </c>
      <c r="BU77" s="272">
        <v>0</v>
      </c>
      <c r="BV77" s="145" t="str">
        <f t="shared" ref="BV77:BV140" si="180">IF(BS77=0," -",BT77/BS77)</f>
        <v xml:space="preserve"> -</v>
      </c>
      <c r="BW77" s="377" t="str">
        <f t="shared" ref="BW77:BW140" si="181">IF(BU77=0," -",IF(BT77=0,100%,BU77/BT77))</f>
        <v xml:space="preserve"> -</v>
      </c>
      <c r="BX77" s="61">
        <v>5318</v>
      </c>
      <c r="BY77" s="59">
        <v>5318</v>
      </c>
      <c r="BZ77" s="59">
        <v>0</v>
      </c>
      <c r="CA77" s="145">
        <f t="shared" ref="CA77:CA140" si="182">IF(BX77=0," -",BY77/BX77)</f>
        <v>1</v>
      </c>
      <c r="CB77" s="377" t="str">
        <f t="shared" ref="CB77:CB140" si="183">IF(BZ77=0," -",IF(BY77=0,100%,BZ77/BY77))</f>
        <v xml:space="preserve"> -</v>
      </c>
      <c r="CC77" s="58">
        <v>6282</v>
      </c>
      <c r="CD77" s="59">
        <v>5064</v>
      </c>
      <c r="CE77" s="59">
        <v>0</v>
      </c>
      <c r="CF77" s="145">
        <f t="shared" ref="CF77:CF140" si="184">IF(CC77=0," -",CD77/CC77)</f>
        <v>0.80611270296084048</v>
      </c>
      <c r="CG77" s="377" t="str">
        <f t="shared" ref="CG77:CG140" si="185">IF(CE77=0," -",IF(CD77=0,100%,CE77/CD77))</f>
        <v xml:space="preserve"> -</v>
      </c>
      <c r="CH77" s="61">
        <v>0</v>
      </c>
      <c r="CI77" s="59">
        <v>0</v>
      </c>
      <c r="CJ77" s="59">
        <v>0</v>
      </c>
      <c r="CK77" s="145" t="str">
        <f t="shared" ref="CK77:CK140" si="186">IF(CH77=0," -",CI77/CH77)</f>
        <v xml:space="preserve"> -</v>
      </c>
      <c r="CL77" s="377" t="str">
        <f t="shared" ref="CL77:CL140" si="187">IF(CJ77=0," -",IF(CI77=0,100%,CJ77/CI77))</f>
        <v xml:space="preserve"> -</v>
      </c>
      <c r="CM77" s="379">
        <f t="shared" ref="CM77:CM140" si="188">+BS77+BX77+CC77+CH77</f>
        <v>11600</v>
      </c>
      <c r="CN77" s="380">
        <f t="shared" ref="CN77:CN140" si="189">+BT77+BY77+CD77+CI77</f>
        <v>10382</v>
      </c>
      <c r="CO77" s="380">
        <f t="shared" ref="CO77:CO140" si="190">+BU77+BZ77+CE77+CJ77</f>
        <v>0</v>
      </c>
      <c r="CP77" s="506">
        <f t="shared" ref="CP77:CP140" si="191">IF(CM77=0," -",CN77/CM77)</f>
        <v>0.89500000000000002</v>
      </c>
      <c r="CQ77" s="377" t="str">
        <f t="shared" ref="CQ77:CQ140" si="192">IF(CO77=0," -",IF(CN77=0,100%,CO77/CN77))</f>
        <v xml:space="preserve"> -</v>
      </c>
      <c r="CR77" s="590" t="s">
        <v>1431</v>
      </c>
      <c r="CS77" s="211" t="s">
        <v>1317</v>
      </c>
      <c r="CT77" s="101" t="s">
        <v>1975</v>
      </c>
    </row>
    <row r="78" spans="2:98" ht="30" customHeight="1">
      <c r="B78" s="994"/>
      <c r="C78" s="991"/>
      <c r="D78" s="1211"/>
      <c r="E78" s="947"/>
      <c r="F78" s="978"/>
      <c r="G78" s="858"/>
      <c r="H78" s="858"/>
      <c r="I78" s="845"/>
      <c r="J78" s="858"/>
      <c r="K78" s="825"/>
      <c r="L78" s="858"/>
      <c r="M78" s="858"/>
      <c r="N78" s="900"/>
      <c r="O78" s="858"/>
      <c r="P78" s="858"/>
      <c r="Q78" s="845"/>
      <c r="R78" s="858"/>
      <c r="S78" s="858"/>
      <c r="T78" s="845"/>
      <c r="U78" s="914"/>
      <c r="V78" s="1183"/>
      <c r="W78" s="1192"/>
      <c r="X78" s="858"/>
      <c r="Y78" s="1194"/>
      <c r="Z78" s="858"/>
      <c r="AA78" s="1194"/>
      <c r="AB78" s="1065"/>
      <c r="AC78" s="1195"/>
      <c r="AD78" s="1020"/>
      <c r="AE78" s="790"/>
      <c r="AF78" s="798"/>
      <c r="AG78" s="790"/>
      <c r="AH78" s="798"/>
      <c r="AI78" s="790"/>
      <c r="AJ78" s="798"/>
      <c r="AK78" s="790"/>
      <c r="AL78" s="798"/>
      <c r="AM78" s="790"/>
      <c r="AN78" s="798"/>
      <c r="AO78" s="950"/>
      <c r="AP78" s="939"/>
      <c r="AQ78" s="119" t="s">
        <v>516</v>
      </c>
      <c r="AR78" s="267">
        <v>2210220</v>
      </c>
      <c r="AS78" s="119" t="s">
        <v>1695</v>
      </c>
      <c r="AT78" s="40">
        <v>0</v>
      </c>
      <c r="AU78" s="60">
        <v>1</v>
      </c>
      <c r="AV78" s="60">
        <v>0</v>
      </c>
      <c r="AW78" s="413">
        <f t="shared" si="176"/>
        <v>0</v>
      </c>
      <c r="AX78" s="60">
        <v>1</v>
      </c>
      <c r="AY78" s="413">
        <f t="shared" si="177"/>
        <v>1</v>
      </c>
      <c r="AZ78" s="60">
        <v>0</v>
      </c>
      <c r="BA78" s="415">
        <f t="shared" si="178"/>
        <v>0</v>
      </c>
      <c r="BB78" s="47">
        <v>0</v>
      </c>
      <c r="BC78" s="415">
        <f t="shared" si="179"/>
        <v>0</v>
      </c>
      <c r="BD78" s="54">
        <v>0</v>
      </c>
      <c r="BE78" s="60">
        <v>0</v>
      </c>
      <c r="BF78" s="60">
        <v>1</v>
      </c>
      <c r="BG78" s="49">
        <v>0</v>
      </c>
      <c r="BH78" s="333" t="str">
        <f t="shared" si="165"/>
        <v xml:space="preserve"> -</v>
      </c>
      <c r="BI78" s="453" t="str">
        <f t="shared" si="166"/>
        <v xml:space="preserve"> -</v>
      </c>
      <c r="BJ78" s="334">
        <f t="shared" si="167"/>
        <v>0</v>
      </c>
      <c r="BK78" s="453">
        <f t="shared" si="168"/>
        <v>0</v>
      </c>
      <c r="BL78" s="334" t="str">
        <f t="shared" si="169"/>
        <v xml:space="preserve"> -</v>
      </c>
      <c r="BM78" s="453" t="str">
        <f t="shared" si="170"/>
        <v xml:space="preserve"> -</v>
      </c>
      <c r="BN78" s="334" t="str">
        <f t="shared" si="171"/>
        <v xml:space="preserve"> -</v>
      </c>
      <c r="BO78" s="453" t="str">
        <f t="shared" si="172"/>
        <v xml:space="preserve"> -</v>
      </c>
      <c r="BP78" s="657">
        <f t="shared" si="164"/>
        <v>1</v>
      </c>
      <c r="BQ78" s="652">
        <f t="shared" si="174"/>
        <v>1</v>
      </c>
      <c r="BR78" s="642">
        <f t="shared" si="175"/>
        <v>1</v>
      </c>
      <c r="BS78" s="269">
        <v>50000</v>
      </c>
      <c r="BT78" s="270">
        <v>0</v>
      </c>
      <c r="BU78" s="270">
        <v>0</v>
      </c>
      <c r="BV78" s="125">
        <f t="shared" si="180"/>
        <v>0</v>
      </c>
      <c r="BW78" s="378" t="str">
        <f t="shared" si="181"/>
        <v xml:space="preserve"> -</v>
      </c>
      <c r="BX78" s="55">
        <v>42000</v>
      </c>
      <c r="BY78" s="60">
        <v>0</v>
      </c>
      <c r="BZ78" s="60">
        <v>0</v>
      </c>
      <c r="CA78" s="125">
        <f t="shared" si="182"/>
        <v>0</v>
      </c>
      <c r="CB78" s="378" t="str">
        <f t="shared" si="183"/>
        <v xml:space="preserve"> -</v>
      </c>
      <c r="CC78" s="54">
        <v>6282</v>
      </c>
      <c r="CD78" s="60">
        <v>5064</v>
      </c>
      <c r="CE78" s="60">
        <v>0</v>
      </c>
      <c r="CF78" s="125">
        <f t="shared" si="184"/>
        <v>0.80611270296084048</v>
      </c>
      <c r="CG78" s="378" t="str">
        <f t="shared" si="185"/>
        <v xml:space="preserve"> -</v>
      </c>
      <c r="CH78" s="55">
        <v>0</v>
      </c>
      <c r="CI78" s="60">
        <v>0</v>
      </c>
      <c r="CJ78" s="60">
        <v>0</v>
      </c>
      <c r="CK78" s="125" t="str">
        <f t="shared" si="186"/>
        <v xml:space="preserve"> -</v>
      </c>
      <c r="CL78" s="378" t="str">
        <f t="shared" si="187"/>
        <v xml:space="preserve"> -</v>
      </c>
      <c r="CM78" s="326">
        <f t="shared" si="188"/>
        <v>98282</v>
      </c>
      <c r="CN78" s="322">
        <f t="shared" si="189"/>
        <v>5064</v>
      </c>
      <c r="CO78" s="322">
        <f t="shared" si="190"/>
        <v>0</v>
      </c>
      <c r="CP78" s="504">
        <f t="shared" si="191"/>
        <v>5.1525202987322195E-2</v>
      </c>
      <c r="CQ78" s="378" t="str">
        <f t="shared" si="192"/>
        <v xml:space="preserve"> -</v>
      </c>
      <c r="CR78" s="591" t="s">
        <v>1431</v>
      </c>
      <c r="CS78" s="212" t="s">
        <v>1317</v>
      </c>
      <c r="CT78" s="102" t="s">
        <v>1975</v>
      </c>
    </row>
    <row r="79" spans="2:98" ht="30" customHeight="1">
      <c r="B79" s="994"/>
      <c r="C79" s="991"/>
      <c r="D79" s="1211"/>
      <c r="E79" s="947"/>
      <c r="F79" s="978"/>
      <c r="G79" s="858"/>
      <c r="H79" s="858"/>
      <c r="I79" s="845"/>
      <c r="J79" s="858"/>
      <c r="K79" s="825"/>
      <c r="L79" s="858"/>
      <c r="M79" s="858"/>
      <c r="N79" s="844"/>
      <c r="O79" s="858"/>
      <c r="P79" s="858"/>
      <c r="Q79" s="845"/>
      <c r="R79" s="858"/>
      <c r="S79" s="858"/>
      <c r="T79" s="845"/>
      <c r="U79" s="914"/>
      <c r="V79" s="1183"/>
      <c r="W79" s="1193"/>
      <c r="X79" s="858"/>
      <c r="Y79" s="1194"/>
      <c r="Z79" s="858"/>
      <c r="AA79" s="1194"/>
      <c r="AB79" s="1065"/>
      <c r="AC79" s="1195"/>
      <c r="AD79" s="1020"/>
      <c r="AE79" s="790"/>
      <c r="AF79" s="798"/>
      <c r="AG79" s="790"/>
      <c r="AH79" s="798"/>
      <c r="AI79" s="790"/>
      <c r="AJ79" s="798"/>
      <c r="AK79" s="790"/>
      <c r="AL79" s="798"/>
      <c r="AM79" s="790"/>
      <c r="AN79" s="798"/>
      <c r="AO79" s="950"/>
      <c r="AP79" s="939"/>
      <c r="AQ79" s="230" t="s">
        <v>691</v>
      </c>
      <c r="AR79" s="278">
        <v>2210220</v>
      </c>
      <c r="AS79" s="27" t="s">
        <v>1696</v>
      </c>
      <c r="AT79" s="40">
        <v>0</v>
      </c>
      <c r="AU79" s="60">
        <v>1</v>
      </c>
      <c r="AV79" s="60">
        <v>1</v>
      </c>
      <c r="AW79" s="413">
        <v>0.25</v>
      </c>
      <c r="AX79" s="60">
        <v>1</v>
      </c>
      <c r="AY79" s="413">
        <v>0.25</v>
      </c>
      <c r="AZ79" s="60">
        <v>1</v>
      </c>
      <c r="BA79" s="415">
        <v>0.25</v>
      </c>
      <c r="BB79" s="47">
        <v>1</v>
      </c>
      <c r="BC79" s="415">
        <v>0.25</v>
      </c>
      <c r="BD79" s="54">
        <v>0.6</v>
      </c>
      <c r="BE79" s="60">
        <v>1</v>
      </c>
      <c r="BF79" s="60">
        <v>0.6</v>
      </c>
      <c r="BG79" s="49">
        <v>0</v>
      </c>
      <c r="BH79" s="333">
        <f t="shared" si="165"/>
        <v>0.6</v>
      </c>
      <c r="BI79" s="453">
        <f t="shared" si="166"/>
        <v>0.6</v>
      </c>
      <c r="BJ79" s="334">
        <f t="shared" si="167"/>
        <v>1</v>
      </c>
      <c r="BK79" s="453">
        <f t="shared" si="168"/>
        <v>1</v>
      </c>
      <c r="BL79" s="334">
        <f t="shared" si="169"/>
        <v>0.6</v>
      </c>
      <c r="BM79" s="453">
        <f t="shared" si="170"/>
        <v>0.6</v>
      </c>
      <c r="BN79" s="334">
        <f t="shared" si="171"/>
        <v>0</v>
      </c>
      <c r="BO79" s="453">
        <f t="shared" si="172"/>
        <v>0</v>
      </c>
      <c r="BP79" s="657">
        <f t="shared" si="173"/>
        <v>0.55000000000000004</v>
      </c>
      <c r="BQ79" s="652">
        <f t="shared" si="174"/>
        <v>0.55000000000000004</v>
      </c>
      <c r="BR79" s="642">
        <f t="shared" si="175"/>
        <v>0.55000000000000004</v>
      </c>
      <c r="BS79" s="269">
        <v>165600</v>
      </c>
      <c r="BT79" s="270">
        <v>126669</v>
      </c>
      <c r="BU79" s="270">
        <v>0</v>
      </c>
      <c r="BV79" s="125">
        <f t="shared" si="180"/>
        <v>0.76490942028985509</v>
      </c>
      <c r="BW79" s="378" t="str">
        <f t="shared" si="181"/>
        <v xml:space="preserve"> -</v>
      </c>
      <c r="BX79" s="55">
        <v>701909</v>
      </c>
      <c r="BY79" s="60">
        <v>701909</v>
      </c>
      <c r="BZ79" s="60">
        <v>0</v>
      </c>
      <c r="CA79" s="125">
        <f t="shared" si="182"/>
        <v>1</v>
      </c>
      <c r="CB79" s="378" t="str">
        <f t="shared" si="183"/>
        <v xml:space="preserve"> -</v>
      </c>
      <c r="CC79" s="54">
        <v>717411</v>
      </c>
      <c r="CD79" s="60">
        <v>274165</v>
      </c>
      <c r="CE79" s="60">
        <v>0</v>
      </c>
      <c r="CF79" s="125">
        <f t="shared" si="184"/>
        <v>0.38215890194044977</v>
      </c>
      <c r="CG79" s="378" t="str">
        <f t="shared" si="185"/>
        <v xml:space="preserve"> -</v>
      </c>
      <c r="CH79" s="55">
        <v>0</v>
      </c>
      <c r="CI79" s="60">
        <v>0</v>
      </c>
      <c r="CJ79" s="60">
        <v>0</v>
      </c>
      <c r="CK79" s="125" t="str">
        <f t="shared" si="186"/>
        <v xml:space="preserve"> -</v>
      </c>
      <c r="CL79" s="378" t="str">
        <f t="shared" si="187"/>
        <v xml:space="preserve"> -</v>
      </c>
      <c r="CM79" s="326">
        <f t="shared" si="188"/>
        <v>1584920</v>
      </c>
      <c r="CN79" s="322">
        <f t="shared" si="189"/>
        <v>1102743</v>
      </c>
      <c r="CO79" s="322">
        <f t="shared" si="190"/>
        <v>0</v>
      </c>
      <c r="CP79" s="504">
        <f t="shared" si="191"/>
        <v>0.69577202634833302</v>
      </c>
      <c r="CQ79" s="378" t="str">
        <f t="shared" si="192"/>
        <v xml:space="preserve"> -</v>
      </c>
      <c r="CR79" s="591" t="s">
        <v>1431</v>
      </c>
      <c r="CS79" s="212" t="s">
        <v>1317</v>
      </c>
      <c r="CT79" s="102" t="s">
        <v>1975</v>
      </c>
    </row>
    <row r="80" spans="2:98" ht="30" customHeight="1">
      <c r="B80" s="994"/>
      <c r="C80" s="991"/>
      <c r="D80" s="1211"/>
      <c r="E80" s="947"/>
      <c r="F80" s="1028" t="s">
        <v>544</v>
      </c>
      <c r="G80" s="840">
        <v>0</v>
      </c>
      <c r="H80" s="840">
        <v>0</v>
      </c>
      <c r="I80" s="825">
        <v>1E-3</v>
      </c>
      <c r="J80" s="840">
        <v>0</v>
      </c>
      <c r="K80" s="825">
        <f>+J80-G80</f>
        <v>0</v>
      </c>
      <c r="L80" s="840"/>
      <c r="M80" s="840">
        <v>0</v>
      </c>
      <c r="N80" s="839">
        <f>+M80-J80</f>
        <v>0</v>
      </c>
      <c r="O80" s="840"/>
      <c r="P80" s="840">
        <v>0</v>
      </c>
      <c r="Q80" s="825">
        <f>+P80-M80</f>
        <v>0</v>
      </c>
      <c r="R80" s="840"/>
      <c r="S80" s="840">
        <v>0</v>
      </c>
      <c r="T80" s="825">
        <f>+S80-P80</f>
        <v>0</v>
      </c>
      <c r="U80" s="971"/>
      <c r="V80" s="1169">
        <v>0</v>
      </c>
      <c r="W80" s="1186">
        <f t="shared" ref="W80" si="193">+V80</f>
        <v>0</v>
      </c>
      <c r="X80" s="1175">
        <v>0</v>
      </c>
      <c r="Y80" s="1189">
        <f t="shared" ref="Y80" si="194">+X80</f>
        <v>0</v>
      </c>
      <c r="Z80" s="1175"/>
      <c r="AA80" s="1189">
        <f t="shared" ref="AA80" si="195">+Z80</f>
        <v>0</v>
      </c>
      <c r="AB80" s="1178"/>
      <c r="AC80" s="1190">
        <f t="shared" ref="AC80" si="196">+AB80</f>
        <v>0</v>
      </c>
      <c r="AD80" s="1020"/>
      <c r="AE80" s="790">
        <f t="shared" ref="AE80" si="197">+AD80</f>
        <v>0</v>
      </c>
      <c r="AF80" s="798"/>
      <c r="AG80" s="790">
        <f t="shared" ref="AG80" si="198">+AF80</f>
        <v>0</v>
      </c>
      <c r="AH80" s="798"/>
      <c r="AI80" s="790">
        <f t="shared" ref="AI80" si="199">+AH80</f>
        <v>0</v>
      </c>
      <c r="AJ80" s="798"/>
      <c r="AK80" s="790">
        <f t="shared" ref="AK80" si="200">+AJ80</f>
        <v>0</v>
      </c>
      <c r="AL80" s="798"/>
      <c r="AM80" s="790">
        <f t="shared" ref="AM80" si="201">+AL80</f>
        <v>0</v>
      </c>
      <c r="AN80" s="1164"/>
      <c r="AO80" s="950"/>
      <c r="AP80" s="939"/>
      <c r="AQ80" s="236" t="s">
        <v>517</v>
      </c>
      <c r="AR80" s="276">
        <v>2210220</v>
      </c>
      <c r="AS80" s="119" t="s">
        <v>1697</v>
      </c>
      <c r="AT80" s="43">
        <v>1</v>
      </c>
      <c r="AU80" s="85">
        <v>1</v>
      </c>
      <c r="AV80" s="85">
        <v>1</v>
      </c>
      <c r="AW80" s="413">
        <v>0.25</v>
      </c>
      <c r="AX80" s="85">
        <v>1</v>
      </c>
      <c r="AY80" s="413">
        <v>0.25</v>
      </c>
      <c r="AZ80" s="85">
        <v>1</v>
      </c>
      <c r="BA80" s="415">
        <v>0.25</v>
      </c>
      <c r="BB80" s="125">
        <v>1</v>
      </c>
      <c r="BC80" s="415">
        <v>0.25</v>
      </c>
      <c r="BD80" s="318">
        <v>0.02</v>
      </c>
      <c r="BE80" s="85">
        <v>1</v>
      </c>
      <c r="BF80" s="85">
        <v>0.9</v>
      </c>
      <c r="BG80" s="71">
        <v>0</v>
      </c>
      <c r="BH80" s="333">
        <f t="shared" si="165"/>
        <v>0.02</v>
      </c>
      <c r="BI80" s="453">
        <f t="shared" si="166"/>
        <v>0.02</v>
      </c>
      <c r="BJ80" s="334">
        <f t="shared" si="167"/>
        <v>1</v>
      </c>
      <c r="BK80" s="453">
        <f t="shared" si="168"/>
        <v>1</v>
      </c>
      <c r="BL80" s="334">
        <f t="shared" si="169"/>
        <v>0.9</v>
      </c>
      <c r="BM80" s="453">
        <f t="shared" si="170"/>
        <v>0.9</v>
      </c>
      <c r="BN80" s="334">
        <f t="shared" si="171"/>
        <v>0</v>
      </c>
      <c r="BO80" s="453">
        <f t="shared" si="172"/>
        <v>0</v>
      </c>
      <c r="BP80" s="657">
        <f t="shared" si="173"/>
        <v>0.48</v>
      </c>
      <c r="BQ80" s="652">
        <f t="shared" si="174"/>
        <v>0.48</v>
      </c>
      <c r="BR80" s="642">
        <f t="shared" si="175"/>
        <v>0.48</v>
      </c>
      <c r="BS80" s="269">
        <v>59742</v>
      </c>
      <c r="BT80" s="270">
        <v>45115</v>
      </c>
      <c r="BU80" s="270">
        <v>0</v>
      </c>
      <c r="BV80" s="125">
        <f t="shared" si="180"/>
        <v>0.75516387131331386</v>
      </c>
      <c r="BW80" s="378" t="str">
        <f t="shared" si="181"/>
        <v xml:space="preserve"> -</v>
      </c>
      <c r="BX80" s="55">
        <v>15954</v>
      </c>
      <c r="BY80" s="60">
        <v>15954</v>
      </c>
      <c r="BZ80" s="60">
        <v>0</v>
      </c>
      <c r="CA80" s="125">
        <f t="shared" si="182"/>
        <v>1</v>
      </c>
      <c r="CB80" s="378" t="str">
        <f t="shared" si="183"/>
        <v xml:space="preserve"> -</v>
      </c>
      <c r="CC80" s="54">
        <v>23179</v>
      </c>
      <c r="CD80" s="60">
        <v>19526</v>
      </c>
      <c r="CE80" s="60">
        <v>0</v>
      </c>
      <c r="CF80" s="125">
        <f t="shared" si="184"/>
        <v>0.84240044868199659</v>
      </c>
      <c r="CG80" s="378" t="str">
        <f t="shared" si="185"/>
        <v xml:space="preserve"> -</v>
      </c>
      <c r="CH80" s="55">
        <v>296398</v>
      </c>
      <c r="CI80" s="60">
        <v>0</v>
      </c>
      <c r="CJ80" s="60">
        <v>0</v>
      </c>
      <c r="CK80" s="125">
        <f t="shared" si="186"/>
        <v>0</v>
      </c>
      <c r="CL80" s="378" t="str">
        <f t="shared" si="187"/>
        <v xml:space="preserve"> -</v>
      </c>
      <c r="CM80" s="326">
        <f t="shared" si="188"/>
        <v>395273</v>
      </c>
      <c r="CN80" s="322">
        <f t="shared" si="189"/>
        <v>80595</v>
      </c>
      <c r="CO80" s="322">
        <f t="shared" si="190"/>
        <v>0</v>
      </c>
      <c r="CP80" s="504">
        <f t="shared" si="191"/>
        <v>0.20389705342889597</v>
      </c>
      <c r="CQ80" s="378" t="str">
        <f t="shared" si="192"/>
        <v xml:space="preserve"> -</v>
      </c>
      <c r="CR80" s="591" t="s">
        <v>1431</v>
      </c>
      <c r="CS80" s="212" t="s">
        <v>1317</v>
      </c>
      <c r="CT80" s="102" t="s">
        <v>1975</v>
      </c>
    </row>
    <row r="81" spans="2:98" ht="45.75" customHeight="1">
      <c r="B81" s="994"/>
      <c r="C81" s="991"/>
      <c r="D81" s="1211"/>
      <c r="E81" s="947"/>
      <c r="F81" s="1028"/>
      <c r="G81" s="840"/>
      <c r="H81" s="840"/>
      <c r="I81" s="825"/>
      <c r="J81" s="840"/>
      <c r="K81" s="825"/>
      <c r="L81" s="840"/>
      <c r="M81" s="840"/>
      <c r="N81" s="888"/>
      <c r="O81" s="840"/>
      <c r="P81" s="840"/>
      <c r="Q81" s="825"/>
      <c r="R81" s="840"/>
      <c r="S81" s="840"/>
      <c r="T81" s="825"/>
      <c r="U81" s="971"/>
      <c r="V81" s="1169"/>
      <c r="W81" s="1187"/>
      <c r="X81" s="1175"/>
      <c r="Y81" s="1189"/>
      <c r="Z81" s="1175"/>
      <c r="AA81" s="1189"/>
      <c r="AB81" s="1178"/>
      <c r="AC81" s="1190"/>
      <c r="AD81" s="1020"/>
      <c r="AE81" s="790"/>
      <c r="AF81" s="798"/>
      <c r="AG81" s="790"/>
      <c r="AH81" s="798"/>
      <c r="AI81" s="790"/>
      <c r="AJ81" s="798"/>
      <c r="AK81" s="790"/>
      <c r="AL81" s="798"/>
      <c r="AM81" s="790"/>
      <c r="AN81" s="1164"/>
      <c r="AO81" s="950"/>
      <c r="AP81" s="939"/>
      <c r="AQ81" s="119" t="s">
        <v>518</v>
      </c>
      <c r="AR81" s="267">
        <v>2210220</v>
      </c>
      <c r="AS81" s="119" t="s">
        <v>1698</v>
      </c>
      <c r="AT81" s="40">
        <v>0</v>
      </c>
      <c r="AU81" s="60">
        <v>1</v>
      </c>
      <c r="AV81" s="60">
        <v>0</v>
      </c>
      <c r="AW81" s="413">
        <f t="shared" si="176"/>
        <v>0</v>
      </c>
      <c r="AX81" s="60">
        <v>1</v>
      </c>
      <c r="AY81" s="413">
        <f t="shared" si="177"/>
        <v>1</v>
      </c>
      <c r="AZ81" s="60">
        <v>0</v>
      </c>
      <c r="BA81" s="415">
        <f t="shared" si="178"/>
        <v>0</v>
      </c>
      <c r="BB81" s="47">
        <v>0</v>
      </c>
      <c r="BC81" s="415">
        <f t="shared" si="179"/>
        <v>0</v>
      </c>
      <c r="BD81" s="54">
        <v>0.5</v>
      </c>
      <c r="BE81" s="60">
        <v>0</v>
      </c>
      <c r="BF81" s="60">
        <v>0.7</v>
      </c>
      <c r="BG81" s="49">
        <v>0</v>
      </c>
      <c r="BH81" s="333" t="str">
        <f t="shared" si="165"/>
        <v xml:space="preserve"> -</v>
      </c>
      <c r="BI81" s="453" t="str">
        <f t="shared" si="166"/>
        <v xml:space="preserve"> -</v>
      </c>
      <c r="BJ81" s="334">
        <f t="shared" si="167"/>
        <v>0</v>
      </c>
      <c r="BK81" s="453">
        <f t="shared" si="168"/>
        <v>0</v>
      </c>
      <c r="BL81" s="334" t="str">
        <f t="shared" si="169"/>
        <v xml:space="preserve"> -</v>
      </c>
      <c r="BM81" s="453" t="str">
        <f t="shared" si="170"/>
        <v xml:space="preserve"> -</v>
      </c>
      <c r="BN81" s="334" t="str">
        <f t="shared" si="171"/>
        <v xml:space="preserve"> -</v>
      </c>
      <c r="BO81" s="453" t="str">
        <f t="shared" si="172"/>
        <v xml:space="preserve"> -</v>
      </c>
      <c r="BP81" s="657">
        <f t="shared" ref="BP81" si="202">+SUM(BD81:BG81)/AU81</f>
        <v>1.2</v>
      </c>
      <c r="BQ81" s="652">
        <f t="shared" si="174"/>
        <v>1</v>
      </c>
      <c r="BR81" s="642">
        <f t="shared" si="175"/>
        <v>1</v>
      </c>
      <c r="BS81" s="269">
        <v>40000</v>
      </c>
      <c r="BT81" s="270">
        <v>40000</v>
      </c>
      <c r="BU81" s="270">
        <v>0</v>
      </c>
      <c r="BV81" s="125">
        <f t="shared" si="180"/>
        <v>1</v>
      </c>
      <c r="BW81" s="378" t="str">
        <f t="shared" si="181"/>
        <v xml:space="preserve"> -</v>
      </c>
      <c r="BX81" s="55">
        <v>50000</v>
      </c>
      <c r="BY81" s="60">
        <v>0</v>
      </c>
      <c r="BZ81" s="60">
        <v>0</v>
      </c>
      <c r="CA81" s="125">
        <f t="shared" si="182"/>
        <v>0</v>
      </c>
      <c r="CB81" s="378" t="str">
        <f t="shared" si="183"/>
        <v xml:space="preserve"> -</v>
      </c>
      <c r="CC81" s="54">
        <v>6282</v>
      </c>
      <c r="CD81" s="60">
        <v>5064</v>
      </c>
      <c r="CE81" s="60">
        <v>0</v>
      </c>
      <c r="CF81" s="125">
        <f t="shared" si="184"/>
        <v>0.80611270296084048</v>
      </c>
      <c r="CG81" s="378" t="str">
        <f t="shared" si="185"/>
        <v xml:space="preserve"> -</v>
      </c>
      <c r="CH81" s="55">
        <v>0</v>
      </c>
      <c r="CI81" s="60">
        <v>0</v>
      </c>
      <c r="CJ81" s="60">
        <v>0</v>
      </c>
      <c r="CK81" s="125" t="str">
        <f t="shared" si="186"/>
        <v xml:space="preserve"> -</v>
      </c>
      <c r="CL81" s="378" t="str">
        <f t="shared" si="187"/>
        <v xml:space="preserve"> -</v>
      </c>
      <c r="CM81" s="326">
        <f t="shared" si="188"/>
        <v>96282</v>
      </c>
      <c r="CN81" s="322">
        <f t="shared" si="189"/>
        <v>45064</v>
      </c>
      <c r="CO81" s="322">
        <f t="shared" si="190"/>
        <v>0</v>
      </c>
      <c r="CP81" s="504">
        <f t="shared" si="191"/>
        <v>0.46804179389709394</v>
      </c>
      <c r="CQ81" s="378" t="str">
        <f t="shared" si="192"/>
        <v xml:space="preserve"> -</v>
      </c>
      <c r="CR81" s="591" t="s">
        <v>1431</v>
      </c>
      <c r="CS81" s="212" t="s">
        <v>1317</v>
      </c>
      <c r="CT81" s="102" t="s">
        <v>1975</v>
      </c>
    </row>
    <row r="82" spans="2:98" ht="45.75" customHeight="1" thickBot="1">
      <c r="B82" s="994"/>
      <c r="C82" s="991"/>
      <c r="D82" s="1211"/>
      <c r="E82" s="947"/>
      <c r="F82" s="1028"/>
      <c r="G82" s="840"/>
      <c r="H82" s="840"/>
      <c r="I82" s="825"/>
      <c r="J82" s="840"/>
      <c r="K82" s="825"/>
      <c r="L82" s="840"/>
      <c r="M82" s="840"/>
      <c r="N82" s="888"/>
      <c r="O82" s="840"/>
      <c r="P82" s="840"/>
      <c r="Q82" s="825"/>
      <c r="R82" s="840"/>
      <c r="S82" s="840"/>
      <c r="T82" s="825"/>
      <c r="U82" s="971"/>
      <c r="V82" s="1169"/>
      <c r="W82" s="1187"/>
      <c r="X82" s="1175"/>
      <c r="Y82" s="1189"/>
      <c r="Z82" s="1175"/>
      <c r="AA82" s="1189"/>
      <c r="AB82" s="1178"/>
      <c r="AC82" s="1190"/>
      <c r="AD82" s="1020"/>
      <c r="AE82" s="790"/>
      <c r="AF82" s="798"/>
      <c r="AG82" s="790"/>
      <c r="AH82" s="798"/>
      <c r="AI82" s="790"/>
      <c r="AJ82" s="798"/>
      <c r="AK82" s="790"/>
      <c r="AL82" s="798"/>
      <c r="AM82" s="790"/>
      <c r="AN82" s="1164"/>
      <c r="AO82" s="951"/>
      <c r="AP82" s="940"/>
      <c r="AQ82" s="239" t="s">
        <v>519</v>
      </c>
      <c r="AR82" s="297">
        <v>2210220</v>
      </c>
      <c r="AS82" s="121" t="s">
        <v>1699</v>
      </c>
      <c r="AT82" s="44">
        <v>0</v>
      </c>
      <c r="AU82" s="105">
        <v>2</v>
      </c>
      <c r="AV82" s="105">
        <v>2</v>
      </c>
      <c r="AW82" s="416">
        <v>0.25</v>
      </c>
      <c r="AX82" s="105">
        <v>2</v>
      </c>
      <c r="AY82" s="416">
        <v>0.25</v>
      </c>
      <c r="AZ82" s="105">
        <v>2</v>
      </c>
      <c r="BA82" s="417">
        <v>0.25</v>
      </c>
      <c r="BB82" s="50">
        <v>2</v>
      </c>
      <c r="BC82" s="417">
        <v>0.25</v>
      </c>
      <c r="BD82" s="62">
        <v>2</v>
      </c>
      <c r="BE82" s="92">
        <v>2</v>
      </c>
      <c r="BF82" s="92">
        <v>2</v>
      </c>
      <c r="BG82" s="70">
        <v>0</v>
      </c>
      <c r="BH82" s="455">
        <f t="shared" si="165"/>
        <v>1</v>
      </c>
      <c r="BI82" s="456">
        <f t="shared" si="166"/>
        <v>1</v>
      </c>
      <c r="BJ82" s="365">
        <f t="shared" si="167"/>
        <v>1</v>
      </c>
      <c r="BK82" s="456">
        <f t="shared" si="168"/>
        <v>1</v>
      </c>
      <c r="BL82" s="365">
        <f t="shared" si="169"/>
        <v>1</v>
      </c>
      <c r="BM82" s="456">
        <f t="shared" si="170"/>
        <v>1</v>
      </c>
      <c r="BN82" s="365">
        <f t="shared" si="171"/>
        <v>0</v>
      </c>
      <c r="BO82" s="456">
        <f t="shared" si="172"/>
        <v>0</v>
      </c>
      <c r="BP82" s="660">
        <f t="shared" si="173"/>
        <v>0.75</v>
      </c>
      <c r="BQ82" s="655">
        <f t="shared" si="174"/>
        <v>0.75</v>
      </c>
      <c r="BR82" s="645">
        <f t="shared" si="175"/>
        <v>0.75</v>
      </c>
      <c r="BS82" s="364">
        <v>127200</v>
      </c>
      <c r="BT82" s="274">
        <v>121124</v>
      </c>
      <c r="BU82" s="274">
        <v>0</v>
      </c>
      <c r="BV82" s="147">
        <f t="shared" si="180"/>
        <v>0.95223270440251573</v>
      </c>
      <c r="BW82" s="381" t="str">
        <f t="shared" si="181"/>
        <v xml:space="preserve"> -</v>
      </c>
      <c r="BX82" s="57">
        <v>146118</v>
      </c>
      <c r="BY82" s="105">
        <v>146118</v>
      </c>
      <c r="BZ82" s="105">
        <v>0</v>
      </c>
      <c r="CA82" s="147">
        <f t="shared" si="182"/>
        <v>1</v>
      </c>
      <c r="CB82" s="381" t="str">
        <f t="shared" si="183"/>
        <v xml:space="preserve"> -</v>
      </c>
      <c r="CC82" s="56">
        <v>147282</v>
      </c>
      <c r="CD82" s="105">
        <v>146064</v>
      </c>
      <c r="CE82" s="105">
        <v>0</v>
      </c>
      <c r="CF82" s="147">
        <f t="shared" si="184"/>
        <v>0.99173015032386846</v>
      </c>
      <c r="CG82" s="381" t="str">
        <f t="shared" si="185"/>
        <v xml:space="preserve"> -</v>
      </c>
      <c r="CH82" s="57">
        <v>329531</v>
      </c>
      <c r="CI82" s="105">
        <v>0</v>
      </c>
      <c r="CJ82" s="105">
        <v>0</v>
      </c>
      <c r="CK82" s="147">
        <f t="shared" si="186"/>
        <v>0</v>
      </c>
      <c r="CL82" s="381" t="str">
        <f t="shared" si="187"/>
        <v xml:space="preserve"> -</v>
      </c>
      <c r="CM82" s="355">
        <f t="shared" si="188"/>
        <v>750131</v>
      </c>
      <c r="CN82" s="323">
        <f t="shared" si="189"/>
        <v>413306</v>
      </c>
      <c r="CO82" s="323">
        <f t="shared" si="190"/>
        <v>0</v>
      </c>
      <c r="CP82" s="507">
        <f t="shared" si="191"/>
        <v>0.55097842910105033</v>
      </c>
      <c r="CQ82" s="381" t="str">
        <f t="shared" si="192"/>
        <v xml:space="preserve"> -</v>
      </c>
      <c r="CR82" s="593" t="s">
        <v>1431</v>
      </c>
      <c r="CS82" s="213" t="s">
        <v>1317</v>
      </c>
      <c r="CT82" s="103" t="s">
        <v>1975</v>
      </c>
    </row>
    <row r="83" spans="2:98" ht="30" customHeight="1">
      <c r="B83" s="994"/>
      <c r="C83" s="991"/>
      <c r="D83" s="1211"/>
      <c r="E83" s="947"/>
      <c r="F83" s="1028"/>
      <c r="G83" s="840"/>
      <c r="H83" s="840"/>
      <c r="I83" s="825"/>
      <c r="J83" s="840"/>
      <c r="K83" s="825"/>
      <c r="L83" s="840"/>
      <c r="M83" s="840"/>
      <c r="N83" s="888"/>
      <c r="O83" s="840"/>
      <c r="P83" s="840"/>
      <c r="Q83" s="825"/>
      <c r="R83" s="840"/>
      <c r="S83" s="840"/>
      <c r="T83" s="825"/>
      <c r="U83" s="971"/>
      <c r="V83" s="1169"/>
      <c r="W83" s="1187"/>
      <c r="X83" s="1175"/>
      <c r="Y83" s="1189"/>
      <c r="Z83" s="1175"/>
      <c r="AA83" s="1189"/>
      <c r="AB83" s="1178"/>
      <c r="AC83" s="1190"/>
      <c r="AD83" s="1020"/>
      <c r="AE83" s="790"/>
      <c r="AF83" s="798"/>
      <c r="AG83" s="790"/>
      <c r="AH83" s="798"/>
      <c r="AI83" s="790"/>
      <c r="AJ83" s="798"/>
      <c r="AK83" s="790"/>
      <c r="AL83" s="798"/>
      <c r="AM83" s="790"/>
      <c r="AN83" s="1164"/>
      <c r="AO83" s="952">
        <f>+RESUMEN!J91</f>
        <v>0.8</v>
      </c>
      <c r="AP83" s="941" t="s">
        <v>553</v>
      </c>
      <c r="AQ83" s="237" t="s">
        <v>520</v>
      </c>
      <c r="AR83" s="282">
        <v>2210233</v>
      </c>
      <c r="AS83" s="749" t="s">
        <v>1700</v>
      </c>
      <c r="AT83" s="39">
        <v>0</v>
      </c>
      <c r="AU83" s="90">
        <v>1</v>
      </c>
      <c r="AV83" s="90">
        <v>1</v>
      </c>
      <c r="AW83" s="412">
        <v>0.25</v>
      </c>
      <c r="AX83" s="90">
        <v>1</v>
      </c>
      <c r="AY83" s="412">
        <v>0.25</v>
      </c>
      <c r="AZ83" s="90">
        <v>1</v>
      </c>
      <c r="BA83" s="414">
        <v>0.25</v>
      </c>
      <c r="BB83" s="46">
        <v>1</v>
      </c>
      <c r="BC83" s="421">
        <v>0.25</v>
      </c>
      <c r="BD83" s="52">
        <v>1</v>
      </c>
      <c r="BE83" s="90">
        <v>1</v>
      </c>
      <c r="BF83" s="90">
        <v>1</v>
      </c>
      <c r="BG83" s="69">
        <v>0</v>
      </c>
      <c r="BH83" s="329">
        <f t="shared" si="165"/>
        <v>1</v>
      </c>
      <c r="BI83" s="452">
        <f t="shared" si="166"/>
        <v>1</v>
      </c>
      <c r="BJ83" s="330">
        <f t="shared" si="167"/>
        <v>1</v>
      </c>
      <c r="BK83" s="452">
        <f t="shared" si="168"/>
        <v>1</v>
      </c>
      <c r="BL83" s="330">
        <f t="shared" si="169"/>
        <v>1</v>
      </c>
      <c r="BM83" s="452">
        <f t="shared" si="170"/>
        <v>1</v>
      </c>
      <c r="BN83" s="330">
        <f t="shared" si="171"/>
        <v>0</v>
      </c>
      <c r="BO83" s="452">
        <f t="shared" si="172"/>
        <v>0</v>
      </c>
      <c r="BP83" s="656">
        <f t="shared" si="173"/>
        <v>0.75</v>
      </c>
      <c r="BQ83" s="651">
        <f t="shared" si="174"/>
        <v>0.75</v>
      </c>
      <c r="BR83" s="641">
        <f t="shared" si="175"/>
        <v>0.75</v>
      </c>
      <c r="BS83" s="397">
        <v>10800</v>
      </c>
      <c r="BT83" s="268">
        <v>7338</v>
      </c>
      <c r="BU83" s="268">
        <v>0</v>
      </c>
      <c r="BV83" s="146">
        <f t="shared" si="180"/>
        <v>0.67944444444444441</v>
      </c>
      <c r="BW83" s="384" t="str">
        <f t="shared" si="181"/>
        <v xml:space="preserve"> -</v>
      </c>
      <c r="BX83" s="53">
        <v>12150</v>
      </c>
      <c r="BY83" s="90">
        <v>12150</v>
      </c>
      <c r="BZ83" s="90">
        <v>0</v>
      </c>
      <c r="CA83" s="146">
        <f t="shared" si="182"/>
        <v>1</v>
      </c>
      <c r="CB83" s="384" t="str">
        <f t="shared" si="183"/>
        <v xml:space="preserve"> -</v>
      </c>
      <c r="CC83" s="52">
        <v>9318</v>
      </c>
      <c r="CD83" s="90">
        <v>8329</v>
      </c>
      <c r="CE83" s="90">
        <v>0</v>
      </c>
      <c r="CF83" s="146">
        <f t="shared" si="184"/>
        <v>0.89386134363597336</v>
      </c>
      <c r="CG83" s="384" t="str">
        <f t="shared" si="185"/>
        <v xml:space="preserve"> -</v>
      </c>
      <c r="CH83" s="53">
        <v>82164</v>
      </c>
      <c r="CI83" s="90">
        <v>0</v>
      </c>
      <c r="CJ83" s="90">
        <v>0</v>
      </c>
      <c r="CK83" s="146">
        <f t="shared" si="186"/>
        <v>0</v>
      </c>
      <c r="CL83" s="384" t="str">
        <f t="shared" si="187"/>
        <v xml:space="preserve"> -</v>
      </c>
      <c r="CM83" s="324">
        <f t="shared" si="188"/>
        <v>114432</v>
      </c>
      <c r="CN83" s="325">
        <f t="shared" si="189"/>
        <v>27817</v>
      </c>
      <c r="CO83" s="325">
        <f t="shared" si="190"/>
        <v>0</v>
      </c>
      <c r="CP83" s="503">
        <f t="shared" si="191"/>
        <v>0.24308759787472037</v>
      </c>
      <c r="CQ83" s="384" t="str">
        <f t="shared" si="192"/>
        <v xml:space="preserve"> -</v>
      </c>
      <c r="CR83" s="594" t="s">
        <v>1431</v>
      </c>
      <c r="CS83" s="214" t="s">
        <v>1317</v>
      </c>
      <c r="CT83" s="75" t="s">
        <v>1975</v>
      </c>
    </row>
    <row r="84" spans="2:98" ht="30" customHeight="1">
      <c r="B84" s="994"/>
      <c r="C84" s="991"/>
      <c r="D84" s="1211"/>
      <c r="E84" s="947"/>
      <c r="F84" s="1028"/>
      <c r="G84" s="840"/>
      <c r="H84" s="840"/>
      <c r="I84" s="825"/>
      <c r="J84" s="840"/>
      <c r="K84" s="825"/>
      <c r="L84" s="840"/>
      <c r="M84" s="840"/>
      <c r="N84" s="824"/>
      <c r="O84" s="840"/>
      <c r="P84" s="840"/>
      <c r="Q84" s="825"/>
      <c r="R84" s="840"/>
      <c r="S84" s="840"/>
      <c r="T84" s="825"/>
      <c r="U84" s="971"/>
      <c r="V84" s="1169"/>
      <c r="W84" s="1188"/>
      <c r="X84" s="1175"/>
      <c r="Y84" s="1189"/>
      <c r="Z84" s="1175"/>
      <c r="AA84" s="1189"/>
      <c r="AB84" s="1178"/>
      <c r="AC84" s="1190"/>
      <c r="AD84" s="1020"/>
      <c r="AE84" s="790"/>
      <c r="AF84" s="798"/>
      <c r="AG84" s="790"/>
      <c r="AH84" s="798"/>
      <c r="AI84" s="790"/>
      <c r="AJ84" s="798"/>
      <c r="AK84" s="790"/>
      <c r="AL84" s="798"/>
      <c r="AM84" s="790"/>
      <c r="AN84" s="1164"/>
      <c r="AO84" s="950"/>
      <c r="AP84" s="939"/>
      <c r="AQ84" s="254" t="s">
        <v>521</v>
      </c>
      <c r="AR84" s="281">
        <v>2210233</v>
      </c>
      <c r="AS84" s="119" t="s">
        <v>1701</v>
      </c>
      <c r="AT84" s="40">
        <v>0</v>
      </c>
      <c r="AU84" s="60">
        <v>1</v>
      </c>
      <c r="AV84" s="60">
        <v>1</v>
      </c>
      <c r="AW84" s="413">
        <v>0.25</v>
      </c>
      <c r="AX84" s="60">
        <v>1</v>
      </c>
      <c r="AY84" s="413">
        <v>0.25</v>
      </c>
      <c r="AZ84" s="60">
        <v>1</v>
      </c>
      <c r="BA84" s="415">
        <v>0.25</v>
      </c>
      <c r="BB84" s="47">
        <v>1</v>
      </c>
      <c r="BC84" s="422">
        <v>0.25</v>
      </c>
      <c r="BD84" s="54">
        <v>0.8</v>
      </c>
      <c r="BE84" s="60">
        <v>1</v>
      </c>
      <c r="BF84" s="60">
        <v>1</v>
      </c>
      <c r="BG84" s="49">
        <v>0</v>
      </c>
      <c r="BH84" s="333">
        <f t="shared" si="165"/>
        <v>0.8</v>
      </c>
      <c r="BI84" s="453">
        <f t="shared" si="166"/>
        <v>0.8</v>
      </c>
      <c r="BJ84" s="334">
        <f t="shared" si="167"/>
        <v>1</v>
      </c>
      <c r="BK84" s="453">
        <f t="shared" si="168"/>
        <v>1</v>
      </c>
      <c r="BL84" s="334">
        <f t="shared" si="169"/>
        <v>1</v>
      </c>
      <c r="BM84" s="453">
        <f t="shared" si="170"/>
        <v>1</v>
      </c>
      <c r="BN84" s="334">
        <f t="shared" si="171"/>
        <v>0</v>
      </c>
      <c r="BO84" s="453">
        <f t="shared" si="172"/>
        <v>0</v>
      </c>
      <c r="BP84" s="657">
        <f t="shared" si="173"/>
        <v>0.7</v>
      </c>
      <c r="BQ84" s="652">
        <f t="shared" si="174"/>
        <v>0.7</v>
      </c>
      <c r="BR84" s="642">
        <f t="shared" si="175"/>
        <v>0.7</v>
      </c>
      <c r="BS84" s="398">
        <v>105400</v>
      </c>
      <c r="BT84" s="270">
        <v>54583</v>
      </c>
      <c r="BU84" s="270">
        <v>0</v>
      </c>
      <c r="BV84" s="125">
        <f t="shared" si="180"/>
        <v>0.51786527514231495</v>
      </c>
      <c r="BW84" s="378" t="str">
        <f t="shared" si="181"/>
        <v xml:space="preserve"> -</v>
      </c>
      <c r="BX84" s="55">
        <v>108050</v>
      </c>
      <c r="BY84" s="60">
        <v>78050</v>
      </c>
      <c r="BZ84" s="60">
        <v>0</v>
      </c>
      <c r="CA84" s="125">
        <f t="shared" si="182"/>
        <v>0.72235076353540029</v>
      </c>
      <c r="CB84" s="378" t="str">
        <f t="shared" si="183"/>
        <v xml:space="preserve"> -</v>
      </c>
      <c r="CC84" s="54">
        <v>181318</v>
      </c>
      <c r="CD84" s="60">
        <v>130329</v>
      </c>
      <c r="CE84" s="60">
        <v>0</v>
      </c>
      <c r="CF84" s="125">
        <f t="shared" si="184"/>
        <v>0.71878688271434721</v>
      </c>
      <c r="CG84" s="378" t="str">
        <f t="shared" si="185"/>
        <v xml:space="preserve"> -</v>
      </c>
      <c r="CH84" s="55">
        <v>0</v>
      </c>
      <c r="CI84" s="60">
        <v>0</v>
      </c>
      <c r="CJ84" s="60">
        <v>0</v>
      </c>
      <c r="CK84" s="125" t="str">
        <f t="shared" si="186"/>
        <v xml:space="preserve"> -</v>
      </c>
      <c r="CL84" s="378" t="str">
        <f t="shared" si="187"/>
        <v xml:space="preserve"> -</v>
      </c>
      <c r="CM84" s="326">
        <f t="shared" si="188"/>
        <v>394768</v>
      </c>
      <c r="CN84" s="322">
        <f t="shared" si="189"/>
        <v>262962</v>
      </c>
      <c r="CO84" s="322">
        <f t="shared" si="190"/>
        <v>0</v>
      </c>
      <c r="CP84" s="504">
        <f t="shared" si="191"/>
        <v>0.66611782109998785</v>
      </c>
      <c r="CQ84" s="378" t="str">
        <f t="shared" si="192"/>
        <v xml:space="preserve"> -</v>
      </c>
      <c r="CR84" s="591" t="s">
        <v>1431</v>
      </c>
      <c r="CS84" s="212" t="s">
        <v>1317</v>
      </c>
      <c r="CT84" s="102" t="s">
        <v>1975</v>
      </c>
    </row>
    <row r="85" spans="2:98" ht="30" customHeight="1">
      <c r="B85" s="994"/>
      <c r="C85" s="991"/>
      <c r="D85" s="1211"/>
      <c r="E85" s="947"/>
      <c r="F85" s="1028" t="s">
        <v>545</v>
      </c>
      <c r="G85" s="858">
        <v>0.02</v>
      </c>
      <c r="H85" s="858">
        <v>0.02</v>
      </c>
      <c r="I85" s="845">
        <v>1.0000000000000001E-5</v>
      </c>
      <c r="J85" s="858">
        <v>0.02</v>
      </c>
      <c r="K85" s="845">
        <f>+J85-G85</f>
        <v>0</v>
      </c>
      <c r="L85" s="858"/>
      <c r="M85" s="858">
        <v>0.02</v>
      </c>
      <c r="N85" s="845">
        <f>+M85-J85</f>
        <v>0</v>
      </c>
      <c r="O85" s="858"/>
      <c r="P85" s="858">
        <v>0.02</v>
      </c>
      <c r="Q85" s="845">
        <f>+P85-M85</f>
        <v>0</v>
      </c>
      <c r="R85" s="858"/>
      <c r="S85" s="858">
        <v>0.02</v>
      </c>
      <c r="T85" s="845">
        <f>+S85-P85</f>
        <v>0</v>
      </c>
      <c r="U85" s="914"/>
      <c r="V85" s="1185">
        <v>2.8400000000000002E-2</v>
      </c>
      <c r="W85" s="845">
        <f>+V85</f>
        <v>2.8400000000000002E-2</v>
      </c>
      <c r="X85" s="883">
        <v>1E-3</v>
      </c>
      <c r="Y85" s="845">
        <f>+X85</f>
        <v>1E-3</v>
      </c>
      <c r="Z85" s="858"/>
      <c r="AA85" s="845">
        <f>+Z85</f>
        <v>0</v>
      </c>
      <c r="AB85" s="1065"/>
      <c r="AC85" s="1067">
        <f>+AB85</f>
        <v>0</v>
      </c>
      <c r="AD85" s="1020"/>
      <c r="AE85" s="790">
        <f>+AD85</f>
        <v>0</v>
      </c>
      <c r="AF85" s="798"/>
      <c r="AG85" s="790">
        <f>+AF85</f>
        <v>0</v>
      </c>
      <c r="AH85" s="798"/>
      <c r="AI85" s="790">
        <f>+AH85</f>
        <v>0</v>
      </c>
      <c r="AJ85" s="798"/>
      <c r="AK85" s="790">
        <f>+AJ85</f>
        <v>0</v>
      </c>
      <c r="AL85" s="798"/>
      <c r="AM85" s="790">
        <f>+AL85</f>
        <v>0</v>
      </c>
      <c r="AN85" s="798"/>
      <c r="AO85" s="950"/>
      <c r="AP85" s="939"/>
      <c r="AQ85" s="27" t="s">
        <v>522</v>
      </c>
      <c r="AR85" s="281">
        <v>2210233</v>
      </c>
      <c r="AS85" s="748" t="s">
        <v>1702</v>
      </c>
      <c r="AT85" s="40">
        <v>0</v>
      </c>
      <c r="AU85" s="60">
        <v>1</v>
      </c>
      <c r="AV85" s="60">
        <v>1</v>
      </c>
      <c r="AW85" s="413">
        <f t="shared" si="176"/>
        <v>1</v>
      </c>
      <c r="AX85" s="60">
        <v>0</v>
      </c>
      <c r="AY85" s="413">
        <f t="shared" si="177"/>
        <v>0</v>
      </c>
      <c r="AZ85" s="60">
        <v>0</v>
      </c>
      <c r="BA85" s="415">
        <f t="shared" si="178"/>
        <v>0</v>
      </c>
      <c r="BB85" s="47">
        <v>0</v>
      </c>
      <c r="BC85" s="422">
        <f t="shared" si="179"/>
        <v>0</v>
      </c>
      <c r="BD85" s="54">
        <v>0.5</v>
      </c>
      <c r="BE85" s="60">
        <v>0.3</v>
      </c>
      <c r="BF85" s="60">
        <v>0.6</v>
      </c>
      <c r="BG85" s="49">
        <v>0</v>
      </c>
      <c r="BH85" s="333">
        <f t="shared" si="165"/>
        <v>0.5</v>
      </c>
      <c r="BI85" s="453">
        <f t="shared" si="166"/>
        <v>0.5</v>
      </c>
      <c r="BJ85" s="334" t="str">
        <f t="shared" si="167"/>
        <v xml:space="preserve"> -</v>
      </c>
      <c r="BK85" s="453" t="str">
        <f t="shared" si="168"/>
        <v xml:space="preserve"> -</v>
      </c>
      <c r="BL85" s="334" t="str">
        <f t="shared" si="169"/>
        <v xml:space="preserve"> -</v>
      </c>
      <c r="BM85" s="453" t="str">
        <f t="shared" si="170"/>
        <v xml:space="preserve"> -</v>
      </c>
      <c r="BN85" s="334" t="str">
        <f t="shared" si="171"/>
        <v xml:space="preserve"> -</v>
      </c>
      <c r="BO85" s="453" t="str">
        <f t="shared" si="172"/>
        <v xml:space="preserve"> -</v>
      </c>
      <c r="BP85" s="657">
        <f t="shared" ref="BP85" si="203">+SUM(BD85:BG85)/AU85</f>
        <v>1.4</v>
      </c>
      <c r="BQ85" s="652">
        <f t="shared" si="174"/>
        <v>1</v>
      </c>
      <c r="BR85" s="642">
        <f t="shared" si="175"/>
        <v>1</v>
      </c>
      <c r="BS85" s="398">
        <v>109600</v>
      </c>
      <c r="BT85" s="270">
        <v>106638</v>
      </c>
      <c r="BU85" s="270">
        <v>0</v>
      </c>
      <c r="BV85" s="125">
        <f t="shared" si="180"/>
        <v>0.97297445255474457</v>
      </c>
      <c r="BW85" s="378" t="str">
        <f t="shared" si="181"/>
        <v xml:space="preserve"> -</v>
      </c>
      <c r="BX85" s="55">
        <v>113250</v>
      </c>
      <c r="BY85" s="60">
        <v>51050</v>
      </c>
      <c r="BZ85" s="60">
        <v>0</v>
      </c>
      <c r="CA85" s="125">
        <f t="shared" si="182"/>
        <v>0.45077262693156733</v>
      </c>
      <c r="CB85" s="378" t="str">
        <f t="shared" si="183"/>
        <v xml:space="preserve"> -</v>
      </c>
      <c r="CC85" s="54">
        <v>9318</v>
      </c>
      <c r="CD85" s="60">
        <v>8329</v>
      </c>
      <c r="CE85" s="60">
        <v>0</v>
      </c>
      <c r="CF85" s="125">
        <f t="shared" si="184"/>
        <v>0.89386134363597336</v>
      </c>
      <c r="CG85" s="378" t="str">
        <f t="shared" si="185"/>
        <v xml:space="preserve"> -</v>
      </c>
      <c r="CH85" s="55">
        <v>0</v>
      </c>
      <c r="CI85" s="60">
        <v>0</v>
      </c>
      <c r="CJ85" s="60">
        <v>0</v>
      </c>
      <c r="CK85" s="125" t="str">
        <f t="shared" si="186"/>
        <v xml:space="preserve"> -</v>
      </c>
      <c r="CL85" s="378" t="str">
        <f t="shared" si="187"/>
        <v xml:space="preserve"> -</v>
      </c>
      <c r="CM85" s="326">
        <f t="shared" si="188"/>
        <v>232168</v>
      </c>
      <c r="CN85" s="322">
        <f t="shared" si="189"/>
        <v>166017</v>
      </c>
      <c r="CO85" s="322">
        <f t="shared" si="190"/>
        <v>0</v>
      </c>
      <c r="CP85" s="504">
        <f t="shared" si="191"/>
        <v>0.71507270597153783</v>
      </c>
      <c r="CQ85" s="378" t="str">
        <f t="shared" si="192"/>
        <v xml:space="preserve"> -</v>
      </c>
      <c r="CR85" s="591" t="s">
        <v>1431</v>
      </c>
      <c r="CS85" s="212" t="s">
        <v>1317</v>
      </c>
      <c r="CT85" s="102" t="s">
        <v>1975</v>
      </c>
    </row>
    <row r="86" spans="2:98" ht="30" customHeight="1" thickBot="1">
      <c r="B86" s="994"/>
      <c r="C86" s="991"/>
      <c r="D86" s="1211"/>
      <c r="E86" s="947"/>
      <c r="F86" s="1028"/>
      <c r="G86" s="858"/>
      <c r="H86" s="858"/>
      <c r="I86" s="845"/>
      <c r="J86" s="858"/>
      <c r="K86" s="845"/>
      <c r="L86" s="858"/>
      <c r="M86" s="858"/>
      <c r="N86" s="845"/>
      <c r="O86" s="858"/>
      <c r="P86" s="858"/>
      <c r="Q86" s="845"/>
      <c r="R86" s="858"/>
      <c r="S86" s="858"/>
      <c r="T86" s="845"/>
      <c r="U86" s="914"/>
      <c r="V86" s="1185"/>
      <c r="W86" s="845"/>
      <c r="X86" s="883"/>
      <c r="Y86" s="845"/>
      <c r="Z86" s="858"/>
      <c r="AA86" s="845"/>
      <c r="AB86" s="1065"/>
      <c r="AC86" s="1067"/>
      <c r="AD86" s="1020"/>
      <c r="AE86" s="790"/>
      <c r="AF86" s="798"/>
      <c r="AG86" s="790"/>
      <c r="AH86" s="798"/>
      <c r="AI86" s="790"/>
      <c r="AJ86" s="798"/>
      <c r="AK86" s="790"/>
      <c r="AL86" s="798"/>
      <c r="AM86" s="790"/>
      <c r="AN86" s="798"/>
      <c r="AO86" s="953"/>
      <c r="AP86" s="942"/>
      <c r="AQ86" s="252" t="s">
        <v>523</v>
      </c>
      <c r="AR86" s="253" t="s">
        <v>2013</v>
      </c>
      <c r="AS86" s="123" t="s">
        <v>1703</v>
      </c>
      <c r="AT86" s="68">
        <v>1</v>
      </c>
      <c r="AU86" s="109">
        <v>1</v>
      </c>
      <c r="AV86" s="109">
        <v>1</v>
      </c>
      <c r="AW86" s="423">
        <v>0.25</v>
      </c>
      <c r="AX86" s="109">
        <v>1</v>
      </c>
      <c r="AY86" s="423">
        <v>0.25</v>
      </c>
      <c r="AZ86" s="109">
        <v>1</v>
      </c>
      <c r="BA86" s="424">
        <v>0.25</v>
      </c>
      <c r="BB86" s="148">
        <v>1</v>
      </c>
      <c r="BC86" s="425">
        <v>0.25</v>
      </c>
      <c r="BD86" s="315">
        <v>1</v>
      </c>
      <c r="BE86" s="109">
        <v>1</v>
      </c>
      <c r="BF86" s="109">
        <v>1</v>
      </c>
      <c r="BG86" s="73">
        <v>0</v>
      </c>
      <c r="BH86" s="331">
        <f t="shared" si="165"/>
        <v>1</v>
      </c>
      <c r="BI86" s="457">
        <f t="shared" si="166"/>
        <v>1</v>
      </c>
      <c r="BJ86" s="332">
        <f t="shared" si="167"/>
        <v>1</v>
      </c>
      <c r="BK86" s="457">
        <f t="shared" si="168"/>
        <v>1</v>
      </c>
      <c r="BL86" s="332">
        <f t="shared" si="169"/>
        <v>1</v>
      </c>
      <c r="BM86" s="457">
        <f t="shared" si="170"/>
        <v>1</v>
      </c>
      <c r="BN86" s="332">
        <f t="shared" si="171"/>
        <v>0</v>
      </c>
      <c r="BO86" s="457">
        <f t="shared" si="172"/>
        <v>0</v>
      </c>
      <c r="BP86" s="658">
        <f t="shared" si="173"/>
        <v>0.75</v>
      </c>
      <c r="BQ86" s="653">
        <f t="shared" si="174"/>
        <v>0.75</v>
      </c>
      <c r="BR86" s="643">
        <f t="shared" si="175"/>
        <v>0.75</v>
      </c>
      <c r="BS86" s="399">
        <v>641200</v>
      </c>
      <c r="BT86" s="273">
        <v>404758</v>
      </c>
      <c r="BU86" s="273">
        <v>0</v>
      </c>
      <c r="BV86" s="148">
        <f t="shared" si="180"/>
        <v>0.63125077978789768</v>
      </c>
      <c r="BW86" s="385" t="str">
        <f t="shared" si="181"/>
        <v xml:space="preserve"> -</v>
      </c>
      <c r="BX86" s="63">
        <v>834897</v>
      </c>
      <c r="BY86" s="92">
        <v>777465</v>
      </c>
      <c r="BZ86" s="92">
        <v>0</v>
      </c>
      <c r="CA86" s="148">
        <f t="shared" si="182"/>
        <v>0.93121067628701504</v>
      </c>
      <c r="CB86" s="385" t="str">
        <f t="shared" si="183"/>
        <v xml:space="preserve"> -</v>
      </c>
      <c r="CC86" s="62">
        <v>793363</v>
      </c>
      <c r="CD86" s="92">
        <v>728235</v>
      </c>
      <c r="CE86" s="92">
        <v>0</v>
      </c>
      <c r="CF86" s="148">
        <f t="shared" si="184"/>
        <v>0.91790895214422652</v>
      </c>
      <c r="CG86" s="385" t="str">
        <f t="shared" si="185"/>
        <v xml:space="preserve"> -</v>
      </c>
      <c r="CH86" s="63">
        <v>559742</v>
      </c>
      <c r="CI86" s="92">
        <v>0</v>
      </c>
      <c r="CJ86" s="92">
        <v>0</v>
      </c>
      <c r="CK86" s="148">
        <f t="shared" si="186"/>
        <v>0</v>
      </c>
      <c r="CL86" s="385" t="str">
        <f t="shared" si="187"/>
        <v xml:space="preserve"> -</v>
      </c>
      <c r="CM86" s="327">
        <f t="shared" si="188"/>
        <v>2829202</v>
      </c>
      <c r="CN86" s="328">
        <f t="shared" si="189"/>
        <v>1910458</v>
      </c>
      <c r="CO86" s="328">
        <f t="shared" si="190"/>
        <v>0</v>
      </c>
      <c r="CP86" s="505">
        <f t="shared" si="191"/>
        <v>0.67526390833881778</v>
      </c>
      <c r="CQ86" s="385" t="str">
        <f t="shared" si="192"/>
        <v xml:space="preserve"> -</v>
      </c>
      <c r="CR86" s="592" t="s">
        <v>1431</v>
      </c>
      <c r="CS86" s="215" t="s">
        <v>1317</v>
      </c>
      <c r="CT86" s="107" t="s">
        <v>1975</v>
      </c>
    </row>
    <row r="87" spans="2:98" ht="30" customHeight="1">
      <c r="B87" s="994"/>
      <c r="C87" s="991"/>
      <c r="D87" s="1211"/>
      <c r="E87" s="947"/>
      <c r="F87" s="1028"/>
      <c r="G87" s="858"/>
      <c r="H87" s="858"/>
      <c r="I87" s="845"/>
      <c r="J87" s="858"/>
      <c r="K87" s="845"/>
      <c r="L87" s="858"/>
      <c r="M87" s="858"/>
      <c r="N87" s="845"/>
      <c r="O87" s="858"/>
      <c r="P87" s="858"/>
      <c r="Q87" s="845"/>
      <c r="R87" s="858"/>
      <c r="S87" s="858"/>
      <c r="T87" s="845"/>
      <c r="U87" s="914"/>
      <c r="V87" s="1185"/>
      <c r="W87" s="845"/>
      <c r="X87" s="883"/>
      <c r="Y87" s="845"/>
      <c r="Z87" s="858"/>
      <c r="AA87" s="845"/>
      <c r="AB87" s="1065"/>
      <c r="AC87" s="1067"/>
      <c r="AD87" s="1020"/>
      <c r="AE87" s="790"/>
      <c r="AF87" s="798"/>
      <c r="AG87" s="790"/>
      <c r="AH87" s="798"/>
      <c r="AI87" s="790"/>
      <c r="AJ87" s="798"/>
      <c r="AK87" s="790"/>
      <c r="AL87" s="798"/>
      <c r="AM87" s="790"/>
      <c r="AN87" s="798"/>
      <c r="AO87" s="949">
        <f>+RESUMEN!J92</f>
        <v>0.65833333333333333</v>
      </c>
      <c r="AP87" s="938" t="s">
        <v>554</v>
      </c>
      <c r="AQ87" s="251" t="s">
        <v>524</v>
      </c>
      <c r="AR87" s="280">
        <v>2210247</v>
      </c>
      <c r="AS87" s="129" t="s">
        <v>1704</v>
      </c>
      <c r="AT87" s="41">
        <v>0</v>
      </c>
      <c r="AU87" s="59">
        <v>1</v>
      </c>
      <c r="AV87" s="59">
        <v>1</v>
      </c>
      <c r="AW87" s="419">
        <v>0.25</v>
      </c>
      <c r="AX87" s="59">
        <v>1</v>
      </c>
      <c r="AY87" s="419">
        <v>0.25</v>
      </c>
      <c r="AZ87" s="59">
        <v>1</v>
      </c>
      <c r="BA87" s="420">
        <v>0.25</v>
      </c>
      <c r="BB87" s="48">
        <v>1</v>
      </c>
      <c r="BC87" s="420">
        <v>0.25</v>
      </c>
      <c r="BD87" s="52">
        <v>1</v>
      </c>
      <c r="BE87" s="90">
        <v>1</v>
      </c>
      <c r="BF87" s="90">
        <v>1</v>
      </c>
      <c r="BG87" s="69">
        <v>0</v>
      </c>
      <c r="BH87" s="458">
        <f t="shared" si="165"/>
        <v>1</v>
      </c>
      <c r="BI87" s="459">
        <f t="shared" si="166"/>
        <v>1</v>
      </c>
      <c r="BJ87" s="460">
        <f t="shared" si="167"/>
        <v>1</v>
      </c>
      <c r="BK87" s="459">
        <f t="shared" si="168"/>
        <v>1</v>
      </c>
      <c r="BL87" s="460">
        <f t="shared" si="169"/>
        <v>1</v>
      </c>
      <c r="BM87" s="459">
        <f t="shared" si="170"/>
        <v>1</v>
      </c>
      <c r="BN87" s="460">
        <f t="shared" si="171"/>
        <v>0</v>
      </c>
      <c r="BO87" s="459">
        <f t="shared" si="172"/>
        <v>0</v>
      </c>
      <c r="BP87" s="659">
        <f t="shared" si="173"/>
        <v>0.75</v>
      </c>
      <c r="BQ87" s="654">
        <f t="shared" si="174"/>
        <v>0.75</v>
      </c>
      <c r="BR87" s="644">
        <f t="shared" si="175"/>
        <v>0.75</v>
      </c>
      <c r="BS87" s="271">
        <v>373471</v>
      </c>
      <c r="BT87" s="272">
        <v>367703</v>
      </c>
      <c r="BU87" s="272">
        <v>0</v>
      </c>
      <c r="BV87" s="145">
        <f t="shared" si="180"/>
        <v>0.98455569508743646</v>
      </c>
      <c r="BW87" s="377" t="str">
        <f t="shared" si="181"/>
        <v xml:space="preserve"> -</v>
      </c>
      <c r="BX87" s="61">
        <v>312225</v>
      </c>
      <c r="BY87" s="59">
        <v>312225</v>
      </c>
      <c r="BZ87" s="59">
        <v>0</v>
      </c>
      <c r="CA87" s="145">
        <f t="shared" si="182"/>
        <v>1</v>
      </c>
      <c r="CB87" s="377" t="str">
        <f t="shared" si="183"/>
        <v xml:space="preserve"> -</v>
      </c>
      <c r="CC87" s="58">
        <v>450037</v>
      </c>
      <c r="CD87" s="59">
        <v>316496</v>
      </c>
      <c r="CE87" s="59">
        <v>0</v>
      </c>
      <c r="CF87" s="145">
        <f t="shared" si="184"/>
        <v>0.70326662030010867</v>
      </c>
      <c r="CG87" s="377" t="str">
        <f t="shared" si="185"/>
        <v xml:space="preserve"> -</v>
      </c>
      <c r="CH87" s="61">
        <v>216822</v>
      </c>
      <c r="CI87" s="59">
        <v>0</v>
      </c>
      <c r="CJ87" s="59">
        <v>0</v>
      </c>
      <c r="CK87" s="145">
        <f t="shared" si="186"/>
        <v>0</v>
      </c>
      <c r="CL87" s="377" t="str">
        <f t="shared" si="187"/>
        <v xml:space="preserve"> -</v>
      </c>
      <c r="CM87" s="379">
        <f t="shared" si="188"/>
        <v>1352555</v>
      </c>
      <c r="CN87" s="380">
        <f t="shared" si="189"/>
        <v>996424</v>
      </c>
      <c r="CO87" s="380">
        <f t="shared" si="190"/>
        <v>0</v>
      </c>
      <c r="CP87" s="506">
        <f t="shared" si="191"/>
        <v>0.73669758346240999</v>
      </c>
      <c r="CQ87" s="377" t="str">
        <f t="shared" si="192"/>
        <v xml:space="preserve"> -</v>
      </c>
      <c r="CR87" s="590" t="s">
        <v>1431</v>
      </c>
      <c r="CS87" s="211" t="s">
        <v>1317</v>
      </c>
      <c r="CT87" s="101" t="s">
        <v>1975</v>
      </c>
    </row>
    <row r="88" spans="2:98" ht="30" customHeight="1">
      <c r="B88" s="994"/>
      <c r="C88" s="991"/>
      <c r="D88" s="1211"/>
      <c r="E88" s="947"/>
      <c r="F88" s="1028"/>
      <c r="G88" s="858"/>
      <c r="H88" s="858"/>
      <c r="I88" s="845"/>
      <c r="J88" s="858"/>
      <c r="K88" s="845"/>
      <c r="L88" s="858"/>
      <c r="M88" s="858"/>
      <c r="N88" s="845"/>
      <c r="O88" s="858"/>
      <c r="P88" s="858"/>
      <c r="Q88" s="845"/>
      <c r="R88" s="858"/>
      <c r="S88" s="858"/>
      <c r="T88" s="845"/>
      <c r="U88" s="914"/>
      <c r="V88" s="1185"/>
      <c r="W88" s="845"/>
      <c r="X88" s="883"/>
      <c r="Y88" s="845"/>
      <c r="Z88" s="858"/>
      <c r="AA88" s="845"/>
      <c r="AB88" s="1065"/>
      <c r="AC88" s="1067"/>
      <c r="AD88" s="1020"/>
      <c r="AE88" s="790"/>
      <c r="AF88" s="798"/>
      <c r="AG88" s="790"/>
      <c r="AH88" s="798"/>
      <c r="AI88" s="790"/>
      <c r="AJ88" s="798"/>
      <c r="AK88" s="790"/>
      <c r="AL88" s="798"/>
      <c r="AM88" s="790"/>
      <c r="AN88" s="798"/>
      <c r="AO88" s="950"/>
      <c r="AP88" s="939"/>
      <c r="AQ88" s="230" t="s">
        <v>692</v>
      </c>
      <c r="AR88" s="283">
        <v>2210247</v>
      </c>
      <c r="AS88" s="27" t="s">
        <v>1705</v>
      </c>
      <c r="AT88" s="40">
        <v>1</v>
      </c>
      <c r="AU88" s="60">
        <v>1</v>
      </c>
      <c r="AV88" s="60">
        <v>1</v>
      </c>
      <c r="AW88" s="413">
        <v>0.25</v>
      </c>
      <c r="AX88" s="60">
        <v>1</v>
      </c>
      <c r="AY88" s="413">
        <v>0.25</v>
      </c>
      <c r="AZ88" s="60">
        <v>1</v>
      </c>
      <c r="BA88" s="415">
        <v>0.25</v>
      </c>
      <c r="BB88" s="47">
        <v>1</v>
      </c>
      <c r="BC88" s="415">
        <v>0.25</v>
      </c>
      <c r="BD88" s="54">
        <v>1</v>
      </c>
      <c r="BE88" s="60">
        <v>1</v>
      </c>
      <c r="BF88" s="60">
        <v>1</v>
      </c>
      <c r="BG88" s="49">
        <v>0</v>
      </c>
      <c r="BH88" s="333">
        <f t="shared" si="165"/>
        <v>1</v>
      </c>
      <c r="BI88" s="453">
        <f t="shared" si="166"/>
        <v>1</v>
      </c>
      <c r="BJ88" s="334">
        <f t="shared" si="167"/>
        <v>1</v>
      </c>
      <c r="BK88" s="453">
        <f t="shared" si="168"/>
        <v>1</v>
      </c>
      <c r="BL88" s="334">
        <f t="shared" si="169"/>
        <v>1</v>
      </c>
      <c r="BM88" s="453">
        <f t="shared" si="170"/>
        <v>1</v>
      </c>
      <c r="BN88" s="334">
        <f t="shared" si="171"/>
        <v>0</v>
      </c>
      <c r="BO88" s="453">
        <f t="shared" si="172"/>
        <v>0</v>
      </c>
      <c r="BP88" s="657">
        <f t="shared" si="173"/>
        <v>0.75</v>
      </c>
      <c r="BQ88" s="652">
        <f t="shared" si="174"/>
        <v>0.75</v>
      </c>
      <c r="BR88" s="642">
        <f t="shared" si="175"/>
        <v>0.75</v>
      </c>
      <c r="BS88" s="269">
        <v>60871</v>
      </c>
      <c r="BT88" s="270">
        <v>60871</v>
      </c>
      <c r="BU88" s="270">
        <v>0</v>
      </c>
      <c r="BV88" s="125">
        <f t="shared" si="180"/>
        <v>1</v>
      </c>
      <c r="BW88" s="378" t="str">
        <f t="shared" si="181"/>
        <v xml:space="preserve"> -</v>
      </c>
      <c r="BX88" s="55">
        <v>70125</v>
      </c>
      <c r="BY88" s="60">
        <v>70125</v>
      </c>
      <c r="BZ88" s="60">
        <v>0</v>
      </c>
      <c r="CA88" s="125">
        <f t="shared" si="182"/>
        <v>1</v>
      </c>
      <c r="CB88" s="378" t="str">
        <f t="shared" si="183"/>
        <v xml:space="preserve"> -</v>
      </c>
      <c r="CC88" s="54">
        <v>71688</v>
      </c>
      <c r="CD88" s="60">
        <v>70979</v>
      </c>
      <c r="CE88" s="60">
        <v>0</v>
      </c>
      <c r="CF88" s="125">
        <f t="shared" si="184"/>
        <v>0.99010992076777149</v>
      </c>
      <c r="CG88" s="378" t="str">
        <f t="shared" si="185"/>
        <v xml:space="preserve"> -</v>
      </c>
      <c r="CH88" s="55">
        <v>264751</v>
      </c>
      <c r="CI88" s="60">
        <v>0</v>
      </c>
      <c r="CJ88" s="60">
        <v>0</v>
      </c>
      <c r="CK88" s="125">
        <f t="shared" si="186"/>
        <v>0</v>
      </c>
      <c r="CL88" s="378" t="str">
        <f t="shared" si="187"/>
        <v xml:space="preserve"> -</v>
      </c>
      <c r="CM88" s="326">
        <f t="shared" si="188"/>
        <v>467435</v>
      </c>
      <c r="CN88" s="322">
        <f t="shared" si="189"/>
        <v>201975</v>
      </c>
      <c r="CO88" s="322">
        <f t="shared" si="190"/>
        <v>0</v>
      </c>
      <c r="CP88" s="504">
        <f t="shared" si="191"/>
        <v>0.43209216254666422</v>
      </c>
      <c r="CQ88" s="378" t="str">
        <f t="shared" si="192"/>
        <v xml:space="preserve"> -</v>
      </c>
      <c r="CR88" s="591" t="s">
        <v>1431</v>
      </c>
      <c r="CS88" s="212" t="s">
        <v>1317</v>
      </c>
      <c r="CT88" s="102" t="s">
        <v>1975</v>
      </c>
    </row>
    <row r="89" spans="2:98" ht="30" customHeight="1" thickBot="1">
      <c r="B89" s="994"/>
      <c r="C89" s="991"/>
      <c r="D89" s="1211"/>
      <c r="E89" s="947"/>
      <c r="F89" s="1028"/>
      <c r="G89" s="858"/>
      <c r="H89" s="858"/>
      <c r="I89" s="845"/>
      <c r="J89" s="858"/>
      <c r="K89" s="845"/>
      <c r="L89" s="858"/>
      <c r="M89" s="858"/>
      <c r="N89" s="845"/>
      <c r="O89" s="858"/>
      <c r="P89" s="858"/>
      <c r="Q89" s="845"/>
      <c r="R89" s="858"/>
      <c r="S89" s="858"/>
      <c r="T89" s="845"/>
      <c r="U89" s="914"/>
      <c r="V89" s="1185"/>
      <c r="W89" s="845"/>
      <c r="X89" s="883"/>
      <c r="Y89" s="845"/>
      <c r="Z89" s="858"/>
      <c r="AA89" s="845"/>
      <c r="AB89" s="1065"/>
      <c r="AC89" s="1067"/>
      <c r="AD89" s="1020"/>
      <c r="AE89" s="790"/>
      <c r="AF89" s="798"/>
      <c r="AG89" s="790"/>
      <c r="AH89" s="798"/>
      <c r="AI89" s="790"/>
      <c r="AJ89" s="798"/>
      <c r="AK89" s="790"/>
      <c r="AL89" s="798"/>
      <c r="AM89" s="790"/>
      <c r="AN89" s="798"/>
      <c r="AO89" s="951"/>
      <c r="AP89" s="940"/>
      <c r="AQ89" s="250" t="s">
        <v>525</v>
      </c>
      <c r="AR89" s="296" t="s">
        <v>2014</v>
      </c>
      <c r="AS89" s="29" t="s">
        <v>1706</v>
      </c>
      <c r="AT89" s="44">
        <v>0</v>
      </c>
      <c r="AU89" s="105">
        <v>1</v>
      </c>
      <c r="AV89" s="105">
        <v>1</v>
      </c>
      <c r="AW89" s="416">
        <v>0.25</v>
      </c>
      <c r="AX89" s="105">
        <v>1</v>
      </c>
      <c r="AY89" s="416">
        <v>0.25</v>
      </c>
      <c r="AZ89" s="105">
        <v>1</v>
      </c>
      <c r="BA89" s="417">
        <v>0.25</v>
      </c>
      <c r="BB89" s="50">
        <v>1</v>
      </c>
      <c r="BC89" s="417">
        <v>0.25</v>
      </c>
      <c r="BD89" s="62">
        <v>0.3</v>
      </c>
      <c r="BE89" s="92">
        <v>1</v>
      </c>
      <c r="BF89" s="92">
        <v>0.6</v>
      </c>
      <c r="BG89" s="70">
        <v>0</v>
      </c>
      <c r="BH89" s="455">
        <f t="shared" si="165"/>
        <v>0.3</v>
      </c>
      <c r="BI89" s="456">
        <f t="shared" si="166"/>
        <v>0.3</v>
      </c>
      <c r="BJ89" s="365">
        <f t="shared" si="167"/>
        <v>1</v>
      </c>
      <c r="BK89" s="456">
        <f t="shared" si="168"/>
        <v>1</v>
      </c>
      <c r="BL89" s="365">
        <f t="shared" si="169"/>
        <v>0.6</v>
      </c>
      <c r="BM89" s="456">
        <f t="shared" si="170"/>
        <v>0.6</v>
      </c>
      <c r="BN89" s="365">
        <f t="shared" si="171"/>
        <v>0</v>
      </c>
      <c r="BO89" s="456">
        <f t="shared" si="172"/>
        <v>0</v>
      </c>
      <c r="BP89" s="660">
        <f t="shared" si="173"/>
        <v>0.47499999999999998</v>
      </c>
      <c r="BQ89" s="655">
        <f t="shared" si="174"/>
        <v>0.47499999999999998</v>
      </c>
      <c r="BR89" s="645">
        <f t="shared" si="175"/>
        <v>0.47499999999999998</v>
      </c>
      <c r="BS89" s="364">
        <v>343362</v>
      </c>
      <c r="BT89" s="274">
        <v>30412</v>
      </c>
      <c r="BU89" s="274">
        <v>0</v>
      </c>
      <c r="BV89" s="147">
        <f t="shared" si="180"/>
        <v>8.8571245507656646E-2</v>
      </c>
      <c r="BW89" s="381" t="str">
        <f t="shared" si="181"/>
        <v xml:space="preserve"> -</v>
      </c>
      <c r="BX89" s="57">
        <v>966090</v>
      </c>
      <c r="BY89" s="105">
        <v>229032</v>
      </c>
      <c r="BZ89" s="105">
        <v>0</v>
      </c>
      <c r="CA89" s="147">
        <f t="shared" si="182"/>
        <v>0.23707108033413035</v>
      </c>
      <c r="CB89" s="381" t="str">
        <f t="shared" si="183"/>
        <v xml:space="preserve"> -</v>
      </c>
      <c r="CC89" s="56">
        <v>237951</v>
      </c>
      <c r="CD89" s="105">
        <v>71208</v>
      </c>
      <c r="CE89" s="105">
        <v>0</v>
      </c>
      <c r="CF89" s="147">
        <f t="shared" si="184"/>
        <v>0.29925488861152089</v>
      </c>
      <c r="CG89" s="381" t="str">
        <f t="shared" si="185"/>
        <v xml:space="preserve"> -</v>
      </c>
      <c r="CH89" s="57">
        <v>521725</v>
      </c>
      <c r="CI89" s="105">
        <v>0</v>
      </c>
      <c r="CJ89" s="105">
        <v>0</v>
      </c>
      <c r="CK89" s="147">
        <f t="shared" si="186"/>
        <v>0</v>
      </c>
      <c r="CL89" s="381" t="str">
        <f t="shared" si="187"/>
        <v xml:space="preserve"> -</v>
      </c>
      <c r="CM89" s="355">
        <f t="shared" si="188"/>
        <v>2069128</v>
      </c>
      <c r="CN89" s="323">
        <f t="shared" si="189"/>
        <v>330652</v>
      </c>
      <c r="CO89" s="323">
        <f t="shared" si="190"/>
        <v>0</v>
      </c>
      <c r="CP89" s="507">
        <f t="shared" si="191"/>
        <v>0.15980258350377549</v>
      </c>
      <c r="CQ89" s="381" t="str">
        <f t="shared" si="192"/>
        <v xml:space="preserve"> -</v>
      </c>
      <c r="CR89" s="593" t="s">
        <v>1431</v>
      </c>
      <c r="CS89" s="213" t="s">
        <v>1317</v>
      </c>
      <c r="CT89" s="103" t="s">
        <v>1975</v>
      </c>
    </row>
    <row r="90" spans="2:98" ht="30" customHeight="1">
      <c r="B90" s="994"/>
      <c r="C90" s="991"/>
      <c r="D90" s="1211"/>
      <c r="E90" s="947"/>
      <c r="F90" s="1028"/>
      <c r="G90" s="858"/>
      <c r="H90" s="858"/>
      <c r="I90" s="845"/>
      <c r="J90" s="858"/>
      <c r="K90" s="845"/>
      <c r="L90" s="858"/>
      <c r="M90" s="858"/>
      <c r="N90" s="845"/>
      <c r="O90" s="858"/>
      <c r="P90" s="858"/>
      <c r="Q90" s="845"/>
      <c r="R90" s="858"/>
      <c r="S90" s="858"/>
      <c r="T90" s="845"/>
      <c r="U90" s="914"/>
      <c r="V90" s="1185"/>
      <c r="W90" s="845"/>
      <c r="X90" s="883"/>
      <c r="Y90" s="845"/>
      <c r="Z90" s="858"/>
      <c r="AA90" s="845"/>
      <c r="AB90" s="1065"/>
      <c r="AC90" s="1067"/>
      <c r="AD90" s="1020"/>
      <c r="AE90" s="790"/>
      <c r="AF90" s="798"/>
      <c r="AG90" s="790"/>
      <c r="AH90" s="798"/>
      <c r="AI90" s="790"/>
      <c r="AJ90" s="798"/>
      <c r="AK90" s="790"/>
      <c r="AL90" s="798"/>
      <c r="AM90" s="790"/>
      <c r="AN90" s="798"/>
      <c r="AO90" s="952">
        <f>+RESUMEN!J93</f>
        <v>0.60832942990910355</v>
      </c>
      <c r="AP90" s="941" t="s">
        <v>555</v>
      </c>
      <c r="AQ90" s="237" t="s">
        <v>526</v>
      </c>
      <c r="AR90" s="275" t="s">
        <v>2015</v>
      </c>
      <c r="AS90" s="120" t="s">
        <v>1707</v>
      </c>
      <c r="AT90" s="42">
        <v>1</v>
      </c>
      <c r="AU90" s="93">
        <v>1</v>
      </c>
      <c r="AV90" s="93">
        <v>1</v>
      </c>
      <c r="AW90" s="412">
        <v>0.25</v>
      </c>
      <c r="AX90" s="93">
        <v>1</v>
      </c>
      <c r="AY90" s="412">
        <v>0.25</v>
      </c>
      <c r="AZ90" s="93">
        <v>1</v>
      </c>
      <c r="BA90" s="414">
        <v>0.25</v>
      </c>
      <c r="BB90" s="146">
        <v>1</v>
      </c>
      <c r="BC90" s="421">
        <v>0.25</v>
      </c>
      <c r="BD90" s="314">
        <v>1</v>
      </c>
      <c r="BE90" s="93">
        <v>1</v>
      </c>
      <c r="BF90" s="93">
        <v>1</v>
      </c>
      <c r="BG90" s="74">
        <v>0</v>
      </c>
      <c r="BH90" s="329">
        <f t="shared" si="165"/>
        <v>1</v>
      </c>
      <c r="BI90" s="452">
        <f t="shared" si="166"/>
        <v>1</v>
      </c>
      <c r="BJ90" s="330">
        <f t="shared" si="167"/>
        <v>1</v>
      </c>
      <c r="BK90" s="452">
        <f t="shared" si="168"/>
        <v>1</v>
      </c>
      <c r="BL90" s="330">
        <f t="shared" si="169"/>
        <v>1</v>
      </c>
      <c r="BM90" s="452">
        <f t="shared" si="170"/>
        <v>1</v>
      </c>
      <c r="BN90" s="330">
        <f t="shared" si="171"/>
        <v>0</v>
      </c>
      <c r="BO90" s="452">
        <f t="shared" si="172"/>
        <v>0</v>
      </c>
      <c r="BP90" s="656">
        <f t="shared" si="173"/>
        <v>0.75</v>
      </c>
      <c r="BQ90" s="651">
        <f t="shared" si="174"/>
        <v>0.75</v>
      </c>
      <c r="BR90" s="641">
        <f t="shared" si="175"/>
        <v>0.75</v>
      </c>
      <c r="BS90" s="397">
        <v>238231</v>
      </c>
      <c r="BT90" s="268">
        <v>122597</v>
      </c>
      <c r="BU90" s="268">
        <v>0</v>
      </c>
      <c r="BV90" s="146">
        <f t="shared" si="180"/>
        <v>0.51461396711595053</v>
      </c>
      <c r="BW90" s="384" t="str">
        <f t="shared" si="181"/>
        <v xml:space="preserve"> -</v>
      </c>
      <c r="BX90" s="53">
        <v>226143</v>
      </c>
      <c r="BY90" s="90">
        <v>170743</v>
      </c>
      <c r="BZ90" s="90">
        <v>0</v>
      </c>
      <c r="CA90" s="146">
        <f t="shared" si="182"/>
        <v>0.75502226467323774</v>
      </c>
      <c r="CB90" s="384" t="str">
        <f t="shared" si="183"/>
        <v xml:space="preserve"> -</v>
      </c>
      <c r="CC90" s="52">
        <v>303614</v>
      </c>
      <c r="CD90" s="90">
        <v>213307</v>
      </c>
      <c r="CE90" s="90">
        <v>0</v>
      </c>
      <c r="CF90" s="146">
        <f t="shared" si="184"/>
        <v>0.70255982925688543</v>
      </c>
      <c r="CG90" s="384" t="str">
        <f t="shared" si="185"/>
        <v xml:space="preserve"> -</v>
      </c>
      <c r="CH90" s="53">
        <v>523249</v>
      </c>
      <c r="CI90" s="90">
        <v>0</v>
      </c>
      <c r="CJ90" s="90">
        <v>0</v>
      </c>
      <c r="CK90" s="146">
        <f t="shared" si="186"/>
        <v>0</v>
      </c>
      <c r="CL90" s="384" t="str">
        <f t="shared" si="187"/>
        <v xml:space="preserve"> -</v>
      </c>
      <c r="CM90" s="324">
        <f t="shared" si="188"/>
        <v>1291237</v>
      </c>
      <c r="CN90" s="325">
        <f t="shared" si="189"/>
        <v>506647</v>
      </c>
      <c r="CO90" s="325">
        <f t="shared" si="190"/>
        <v>0</v>
      </c>
      <c r="CP90" s="503">
        <f t="shared" si="191"/>
        <v>0.39237335980923721</v>
      </c>
      <c r="CQ90" s="384" t="str">
        <f t="shared" si="192"/>
        <v xml:space="preserve"> -</v>
      </c>
      <c r="CR90" s="594" t="s">
        <v>1431</v>
      </c>
      <c r="CS90" s="214" t="s">
        <v>1317</v>
      </c>
      <c r="CT90" s="75" t="s">
        <v>1975</v>
      </c>
    </row>
    <row r="91" spans="2:98" ht="30" customHeight="1">
      <c r="B91" s="994"/>
      <c r="C91" s="991"/>
      <c r="D91" s="1211"/>
      <c r="E91" s="947"/>
      <c r="F91" s="1028" t="s">
        <v>546</v>
      </c>
      <c r="G91" s="840">
        <v>3</v>
      </c>
      <c r="H91" s="840">
        <v>3</v>
      </c>
      <c r="I91" s="825">
        <f>+H91-G91</f>
        <v>0</v>
      </c>
      <c r="J91" s="840">
        <v>3</v>
      </c>
      <c r="K91" s="825">
        <f>+J91-G91</f>
        <v>0</v>
      </c>
      <c r="L91" s="840"/>
      <c r="M91" s="840">
        <v>3</v>
      </c>
      <c r="N91" s="825">
        <f>+M91-J91</f>
        <v>0</v>
      </c>
      <c r="O91" s="840"/>
      <c r="P91" s="840">
        <v>3</v>
      </c>
      <c r="Q91" s="825">
        <f>+P91-M91</f>
        <v>0</v>
      </c>
      <c r="R91" s="840"/>
      <c r="S91" s="840">
        <v>3</v>
      </c>
      <c r="T91" s="825">
        <f>+S91-P91</f>
        <v>0</v>
      </c>
      <c r="U91" s="971"/>
      <c r="V91" s="853">
        <v>2</v>
      </c>
      <c r="W91" s="825">
        <f>+V91</f>
        <v>2</v>
      </c>
      <c r="X91" s="840">
        <v>1</v>
      </c>
      <c r="Y91" s="825">
        <f>+X91</f>
        <v>1</v>
      </c>
      <c r="Z91" s="840"/>
      <c r="AA91" s="825">
        <f>+Z91</f>
        <v>0</v>
      </c>
      <c r="AB91" s="1023"/>
      <c r="AC91" s="1026">
        <f>+AB91</f>
        <v>0</v>
      </c>
      <c r="AD91" s="1020"/>
      <c r="AE91" s="790">
        <f>+AD91</f>
        <v>0</v>
      </c>
      <c r="AF91" s="798"/>
      <c r="AG91" s="790">
        <f>+AF91</f>
        <v>0</v>
      </c>
      <c r="AH91" s="798"/>
      <c r="AI91" s="790">
        <f>+AH91</f>
        <v>0</v>
      </c>
      <c r="AJ91" s="798"/>
      <c r="AK91" s="790">
        <f>+AJ91</f>
        <v>0</v>
      </c>
      <c r="AL91" s="798"/>
      <c r="AM91" s="790">
        <f>+AL91</f>
        <v>0</v>
      </c>
      <c r="AN91" s="1164"/>
      <c r="AO91" s="950"/>
      <c r="AP91" s="939"/>
      <c r="AQ91" s="254" t="s">
        <v>527</v>
      </c>
      <c r="AR91" s="281">
        <v>2210239</v>
      </c>
      <c r="AS91" s="747" t="s">
        <v>1708</v>
      </c>
      <c r="AT91" s="40">
        <v>0</v>
      </c>
      <c r="AU91" s="60">
        <v>1</v>
      </c>
      <c r="AV91" s="60">
        <v>1</v>
      </c>
      <c r="AW91" s="413">
        <v>0.25</v>
      </c>
      <c r="AX91" s="60">
        <v>1</v>
      </c>
      <c r="AY91" s="413">
        <v>0.25</v>
      </c>
      <c r="AZ91" s="60">
        <v>1</v>
      </c>
      <c r="BA91" s="415">
        <v>0.25</v>
      </c>
      <c r="BB91" s="47">
        <v>1</v>
      </c>
      <c r="BC91" s="422">
        <v>0.25</v>
      </c>
      <c r="BD91" s="54">
        <v>1</v>
      </c>
      <c r="BE91" s="60">
        <v>1</v>
      </c>
      <c r="BF91" s="60">
        <v>1</v>
      </c>
      <c r="BG91" s="49">
        <v>0</v>
      </c>
      <c r="BH91" s="333">
        <f t="shared" si="165"/>
        <v>1</v>
      </c>
      <c r="BI91" s="453">
        <f t="shared" si="166"/>
        <v>1</v>
      </c>
      <c r="BJ91" s="334">
        <f t="shared" si="167"/>
        <v>1</v>
      </c>
      <c r="BK91" s="453">
        <f t="shared" si="168"/>
        <v>1</v>
      </c>
      <c r="BL91" s="334">
        <f t="shared" si="169"/>
        <v>1</v>
      </c>
      <c r="BM91" s="453">
        <f t="shared" si="170"/>
        <v>1</v>
      </c>
      <c r="BN91" s="334">
        <f t="shared" si="171"/>
        <v>0</v>
      </c>
      <c r="BO91" s="453">
        <f t="shared" si="172"/>
        <v>0</v>
      </c>
      <c r="BP91" s="657">
        <f t="shared" si="173"/>
        <v>0.75</v>
      </c>
      <c r="BQ91" s="652">
        <f t="shared" si="174"/>
        <v>0.75</v>
      </c>
      <c r="BR91" s="642">
        <f t="shared" si="175"/>
        <v>0.75</v>
      </c>
      <c r="BS91" s="398">
        <v>3375</v>
      </c>
      <c r="BT91" s="270">
        <v>2220</v>
      </c>
      <c r="BU91" s="270">
        <v>0</v>
      </c>
      <c r="BV91" s="125">
        <f t="shared" si="180"/>
        <v>0.65777777777777779</v>
      </c>
      <c r="BW91" s="378" t="str">
        <f t="shared" si="181"/>
        <v xml:space="preserve"> -</v>
      </c>
      <c r="BX91" s="55">
        <v>4050</v>
      </c>
      <c r="BY91" s="60">
        <v>4050</v>
      </c>
      <c r="BZ91" s="60">
        <v>0</v>
      </c>
      <c r="CA91" s="125">
        <f t="shared" si="182"/>
        <v>1</v>
      </c>
      <c r="CB91" s="378" t="str">
        <f t="shared" si="183"/>
        <v xml:space="preserve"> -</v>
      </c>
      <c r="CC91" s="54">
        <v>8727</v>
      </c>
      <c r="CD91" s="60">
        <v>8455</v>
      </c>
      <c r="CE91" s="60">
        <v>0</v>
      </c>
      <c r="CF91" s="125">
        <f t="shared" si="184"/>
        <v>0.9688323593445628</v>
      </c>
      <c r="CG91" s="378" t="str">
        <f t="shared" si="185"/>
        <v xml:space="preserve"> -</v>
      </c>
      <c r="CH91" s="55">
        <v>107270</v>
      </c>
      <c r="CI91" s="60">
        <v>0</v>
      </c>
      <c r="CJ91" s="60">
        <v>0</v>
      </c>
      <c r="CK91" s="125">
        <f t="shared" si="186"/>
        <v>0</v>
      </c>
      <c r="CL91" s="378" t="str">
        <f t="shared" si="187"/>
        <v xml:space="preserve"> -</v>
      </c>
      <c r="CM91" s="326">
        <f t="shared" si="188"/>
        <v>123422</v>
      </c>
      <c r="CN91" s="322">
        <f t="shared" si="189"/>
        <v>14725</v>
      </c>
      <c r="CO91" s="322">
        <f t="shared" si="190"/>
        <v>0</v>
      </c>
      <c r="CP91" s="504">
        <f t="shared" si="191"/>
        <v>0.11930612046474696</v>
      </c>
      <c r="CQ91" s="378" t="str">
        <f t="shared" si="192"/>
        <v xml:space="preserve"> -</v>
      </c>
      <c r="CR91" s="591" t="s">
        <v>1431</v>
      </c>
      <c r="CS91" s="212" t="s">
        <v>1317</v>
      </c>
      <c r="CT91" s="102" t="s">
        <v>1975</v>
      </c>
    </row>
    <row r="92" spans="2:98" ht="30" customHeight="1">
      <c r="B92" s="994"/>
      <c r="C92" s="991"/>
      <c r="D92" s="1211"/>
      <c r="E92" s="947"/>
      <c r="F92" s="1028"/>
      <c r="G92" s="840"/>
      <c r="H92" s="840"/>
      <c r="I92" s="825"/>
      <c r="J92" s="840"/>
      <c r="K92" s="825"/>
      <c r="L92" s="840"/>
      <c r="M92" s="840"/>
      <c r="N92" s="825"/>
      <c r="O92" s="840"/>
      <c r="P92" s="840"/>
      <c r="Q92" s="825"/>
      <c r="R92" s="840"/>
      <c r="S92" s="840"/>
      <c r="T92" s="825"/>
      <c r="U92" s="971"/>
      <c r="V92" s="853"/>
      <c r="W92" s="825"/>
      <c r="X92" s="840"/>
      <c r="Y92" s="825"/>
      <c r="Z92" s="840"/>
      <c r="AA92" s="825"/>
      <c r="AB92" s="1023"/>
      <c r="AC92" s="1026"/>
      <c r="AD92" s="1020"/>
      <c r="AE92" s="790"/>
      <c r="AF92" s="798"/>
      <c r="AG92" s="790"/>
      <c r="AH92" s="798"/>
      <c r="AI92" s="790"/>
      <c r="AJ92" s="798"/>
      <c r="AK92" s="790"/>
      <c r="AL92" s="798"/>
      <c r="AM92" s="790"/>
      <c r="AN92" s="1164"/>
      <c r="AO92" s="950"/>
      <c r="AP92" s="939"/>
      <c r="AQ92" s="254" t="s">
        <v>528</v>
      </c>
      <c r="AR92" s="276" t="s">
        <v>2016</v>
      </c>
      <c r="AS92" s="747" t="s">
        <v>1709</v>
      </c>
      <c r="AT92" s="40">
        <v>1</v>
      </c>
      <c r="AU92" s="60">
        <v>1</v>
      </c>
      <c r="AV92" s="60">
        <v>1</v>
      </c>
      <c r="AW92" s="413">
        <v>0.25</v>
      </c>
      <c r="AX92" s="60">
        <v>1</v>
      </c>
      <c r="AY92" s="413">
        <v>0.25</v>
      </c>
      <c r="AZ92" s="60">
        <v>1</v>
      </c>
      <c r="BA92" s="415">
        <v>0.25</v>
      </c>
      <c r="BB92" s="47">
        <v>1</v>
      </c>
      <c r="BC92" s="422">
        <v>0.25</v>
      </c>
      <c r="BD92" s="54">
        <v>1</v>
      </c>
      <c r="BE92" s="60">
        <v>1</v>
      </c>
      <c r="BF92" s="60">
        <v>1</v>
      </c>
      <c r="BG92" s="49">
        <v>0</v>
      </c>
      <c r="BH92" s="333">
        <f t="shared" si="165"/>
        <v>1</v>
      </c>
      <c r="BI92" s="453">
        <f t="shared" si="166"/>
        <v>1</v>
      </c>
      <c r="BJ92" s="334">
        <f t="shared" si="167"/>
        <v>1</v>
      </c>
      <c r="BK92" s="453">
        <f t="shared" si="168"/>
        <v>1</v>
      </c>
      <c r="BL92" s="334">
        <f t="shared" si="169"/>
        <v>1</v>
      </c>
      <c r="BM92" s="453">
        <f t="shared" si="170"/>
        <v>1</v>
      </c>
      <c r="BN92" s="334">
        <f t="shared" si="171"/>
        <v>0</v>
      </c>
      <c r="BO92" s="453">
        <f t="shared" si="172"/>
        <v>0</v>
      </c>
      <c r="BP92" s="657">
        <f t="shared" si="173"/>
        <v>0.75</v>
      </c>
      <c r="BQ92" s="652">
        <f t="shared" si="174"/>
        <v>0.75</v>
      </c>
      <c r="BR92" s="642">
        <f t="shared" si="175"/>
        <v>0.75</v>
      </c>
      <c r="BS92" s="398">
        <v>647812</v>
      </c>
      <c r="BT92" s="270">
        <v>444591</v>
      </c>
      <c r="BU92" s="270">
        <v>0</v>
      </c>
      <c r="BV92" s="125">
        <f t="shared" si="180"/>
        <v>0.68629633288670167</v>
      </c>
      <c r="BW92" s="378" t="str">
        <f t="shared" si="181"/>
        <v xml:space="preserve"> -</v>
      </c>
      <c r="BX92" s="55">
        <v>469657</v>
      </c>
      <c r="BY92" s="60">
        <v>157821</v>
      </c>
      <c r="BZ92" s="60">
        <v>0</v>
      </c>
      <c r="CA92" s="125">
        <f t="shared" si="182"/>
        <v>0.33603459546009107</v>
      </c>
      <c r="CB92" s="378" t="str">
        <f t="shared" si="183"/>
        <v xml:space="preserve"> -</v>
      </c>
      <c r="CC92" s="54">
        <v>106698</v>
      </c>
      <c r="CD92" s="60">
        <v>54905</v>
      </c>
      <c r="CE92" s="60">
        <v>0</v>
      </c>
      <c r="CF92" s="125">
        <f t="shared" si="184"/>
        <v>0.51458321618024705</v>
      </c>
      <c r="CG92" s="378" t="str">
        <f t="shared" si="185"/>
        <v xml:space="preserve"> -</v>
      </c>
      <c r="CH92" s="55">
        <v>373611</v>
      </c>
      <c r="CI92" s="60">
        <v>0</v>
      </c>
      <c r="CJ92" s="60">
        <v>0</v>
      </c>
      <c r="CK92" s="125">
        <f t="shared" si="186"/>
        <v>0</v>
      </c>
      <c r="CL92" s="378" t="str">
        <f t="shared" si="187"/>
        <v xml:space="preserve"> -</v>
      </c>
      <c r="CM92" s="326">
        <f t="shared" si="188"/>
        <v>1597778</v>
      </c>
      <c r="CN92" s="322">
        <f t="shared" si="189"/>
        <v>657317</v>
      </c>
      <c r="CO92" s="322">
        <f t="shared" si="190"/>
        <v>0</v>
      </c>
      <c r="CP92" s="504">
        <f t="shared" si="191"/>
        <v>0.41139444904110584</v>
      </c>
      <c r="CQ92" s="378" t="str">
        <f t="shared" si="192"/>
        <v xml:space="preserve"> -</v>
      </c>
      <c r="CR92" s="591" t="s">
        <v>1431</v>
      </c>
      <c r="CS92" s="212" t="s">
        <v>1317</v>
      </c>
      <c r="CT92" s="102" t="s">
        <v>1975</v>
      </c>
    </row>
    <row r="93" spans="2:98" ht="30" customHeight="1" thickBot="1">
      <c r="B93" s="994"/>
      <c r="C93" s="991"/>
      <c r="D93" s="1211"/>
      <c r="E93" s="947"/>
      <c r="F93" s="1028"/>
      <c r="G93" s="840"/>
      <c r="H93" s="840"/>
      <c r="I93" s="825"/>
      <c r="J93" s="840"/>
      <c r="K93" s="825"/>
      <c r="L93" s="840"/>
      <c r="M93" s="840"/>
      <c r="N93" s="825"/>
      <c r="O93" s="840"/>
      <c r="P93" s="840"/>
      <c r="Q93" s="825"/>
      <c r="R93" s="840"/>
      <c r="S93" s="840"/>
      <c r="T93" s="825"/>
      <c r="U93" s="971"/>
      <c r="V93" s="853"/>
      <c r="W93" s="825"/>
      <c r="X93" s="840"/>
      <c r="Y93" s="825"/>
      <c r="Z93" s="840"/>
      <c r="AA93" s="825"/>
      <c r="AB93" s="1023"/>
      <c r="AC93" s="1026"/>
      <c r="AD93" s="1020"/>
      <c r="AE93" s="790"/>
      <c r="AF93" s="798"/>
      <c r="AG93" s="790"/>
      <c r="AH93" s="798"/>
      <c r="AI93" s="790"/>
      <c r="AJ93" s="798"/>
      <c r="AK93" s="790"/>
      <c r="AL93" s="798"/>
      <c r="AM93" s="790"/>
      <c r="AN93" s="1164"/>
      <c r="AO93" s="953"/>
      <c r="AP93" s="942"/>
      <c r="AQ93" s="123" t="s">
        <v>529</v>
      </c>
      <c r="AR93" s="10">
        <v>2210239</v>
      </c>
      <c r="AS93" s="750" t="s">
        <v>1710</v>
      </c>
      <c r="AT93" s="45">
        <v>3451964</v>
      </c>
      <c r="AU93" s="92">
        <v>3560976</v>
      </c>
      <c r="AV93" s="92">
        <v>890244</v>
      </c>
      <c r="AW93" s="423">
        <f t="shared" si="176"/>
        <v>0.25</v>
      </c>
      <c r="AX93" s="92">
        <v>890244</v>
      </c>
      <c r="AY93" s="423">
        <f t="shared" si="177"/>
        <v>0.25</v>
      </c>
      <c r="AZ93" s="92">
        <v>890244</v>
      </c>
      <c r="BA93" s="424">
        <f t="shared" si="178"/>
        <v>0.25</v>
      </c>
      <c r="BB93" s="51">
        <v>890244</v>
      </c>
      <c r="BC93" s="425">
        <f t="shared" si="179"/>
        <v>0.25</v>
      </c>
      <c r="BD93" s="62">
        <v>232429</v>
      </c>
      <c r="BE93" s="92">
        <v>222994</v>
      </c>
      <c r="BF93" s="92">
        <v>197367</v>
      </c>
      <c r="BG93" s="70">
        <v>0</v>
      </c>
      <c r="BH93" s="331">
        <f t="shared" si="165"/>
        <v>0.2610846015249752</v>
      </c>
      <c r="BI93" s="457">
        <f t="shared" si="166"/>
        <v>0.2610846015249752</v>
      </c>
      <c r="BJ93" s="332">
        <f t="shared" si="167"/>
        <v>0.25048638350834151</v>
      </c>
      <c r="BK93" s="457">
        <f t="shared" si="168"/>
        <v>0.25048638350834151</v>
      </c>
      <c r="BL93" s="332">
        <f t="shared" si="169"/>
        <v>0.22169989351234043</v>
      </c>
      <c r="BM93" s="457">
        <f t="shared" si="170"/>
        <v>0.22169989351234043</v>
      </c>
      <c r="BN93" s="332">
        <f t="shared" si="171"/>
        <v>0</v>
      </c>
      <c r="BO93" s="457">
        <f t="shared" si="172"/>
        <v>0</v>
      </c>
      <c r="BP93" s="658">
        <f t="shared" ref="BP93:BP96" si="204">+SUM(BD93:BG93)/AU93</f>
        <v>0.1833177196364143</v>
      </c>
      <c r="BQ93" s="653">
        <f t="shared" si="174"/>
        <v>0.1833177196364143</v>
      </c>
      <c r="BR93" s="643">
        <f t="shared" si="175"/>
        <v>0.1833177196364143</v>
      </c>
      <c r="BS93" s="399">
        <v>142500</v>
      </c>
      <c r="BT93" s="273">
        <v>138603</v>
      </c>
      <c r="BU93" s="273">
        <v>0</v>
      </c>
      <c r="BV93" s="148">
        <f t="shared" si="180"/>
        <v>0.97265263157894732</v>
      </c>
      <c r="BW93" s="385" t="str">
        <f t="shared" si="181"/>
        <v xml:space="preserve"> -</v>
      </c>
      <c r="BX93" s="63">
        <v>193000</v>
      </c>
      <c r="BY93" s="92">
        <v>182150</v>
      </c>
      <c r="BZ93" s="92">
        <v>0</v>
      </c>
      <c r="CA93" s="148">
        <f t="shared" si="182"/>
        <v>0.94378238341968912</v>
      </c>
      <c r="CB93" s="385" t="str">
        <f t="shared" si="183"/>
        <v xml:space="preserve"> -</v>
      </c>
      <c r="CC93" s="62">
        <v>198311</v>
      </c>
      <c r="CD93" s="92">
        <v>162333</v>
      </c>
      <c r="CE93" s="92">
        <v>0</v>
      </c>
      <c r="CF93" s="148">
        <f t="shared" si="184"/>
        <v>0.81857789028344363</v>
      </c>
      <c r="CG93" s="385" t="str">
        <f t="shared" si="185"/>
        <v xml:space="preserve"> -</v>
      </c>
      <c r="CH93" s="63">
        <v>101564</v>
      </c>
      <c r="CI93" s="92">
        <v>0</v>
      </c>
      <c r="CJ93" s="92">
        <v>0</v>
      </c>
      <c r="CK93" s="148">
        <f t="shared" si="186"/>
        <v>0</v>
      </c>
      <c r="CL93" s="385" t="str">
        <f t="shared" si="187"/>
        <v xml:space="preserve"> -</v>
      </c>
      <c r="CM93" s="327">
        <f t="shared" si="188"/>
        <v>635375</v>
      </c>
      <c r="CN93" s="328">
        <f t="shared" si="189"/>
        <v>483086</v>
      </c>
      <c r="CO93" s="328">
        <f t="shared" si="190"/>
        <v>0</v>
      </c>
      <c r="CP93" s="505">
        <f t="shared" si="191"/>
        <v>0.76031634861302377</v>
      </c>
      <c r="CQ93" s="385" t="str">
        <f t="shared" si="192"/>
        <v xml:space="preserve"> -</v>
      </c>
      <c r="CR93" s="592" t="s">
        <v>1431</v>
      </c>
      <c r="CS93" s="215" t="s">
        <v>1317</v>
      </c>
      <c r="CT93" s="107" t="s">
        <v>1975</v>
      </c>
    </row>
    <row r="94" spans="2:98" ht="30" customHeight="1">
      <c r="B94" s="994"/>
      <c r="C94" s="991"/>
      <c r="D94" s="1211"/>
      <c r="E94" s="947"/>
      <c r="F94" s="1028"/>
      <c r="G94" s="840"/>
      <c r="H94" s="840"/>
      <c r="I94" s="825"/>
      <c r="J94" s="840"/>
      <c r="K94" s="825"/>
      <c r="L94" s="840"/>
      <c r="M94" s="840"/>
      <c r="N94" s="825"/>
      <c r="O94" s="840"/>
      <c r="P94" s="840"/>
      <c r="Q94" s="825"/>
      <c r="R94" s="840"/>
      <c r="S94" s="840"/>
      <c r="T94" s="825"/>
      <c r="U94" s="971"/>
      <c r="V94" s="853"/>
      <c r="W94" s="825"/>
      <c r="X94" s="840"/>
      <c r="Y94" s="825"/>
      <c r="Z94" s="840"/>
      <c r="AA94" s="825"/>
      <c r="AB94" s="1023"/>
      <c r="AC94" s="1026"/>
      <c r="AD94" s="1020"/>
      <c r="AE94" s="790"/>
      <c r="AF94" s="798"/>
      <c r="AG94" s="790"/>
      <c r="AH94" s="798"/>
      <c r="AI94" s="790"/>
      <c r="AJ94" s="798"/>
      <c r="AK94" s="790"/>
      <c r="AL94" s="798"/>
      <c r="AM94" s="790"/>
      <c r="AN94" s="1164"/>
      <c r="AO94" s="949">
        <f>+RESUMEN!J94</f>
        <v>0.81666666666666665</v>
      </c>
      <c r="AP94" s="938" t="s">
        <v>556</v>
      </c>
      <c r="AQ94" s="129" t="s">
        <v>530</v>
      </c>
      <c r="AR94" s="369">
        <v>2210242</v>
      </c>
      <c r="AS94" s="129" t="s">
        <v>1711</v>
      </c>
      <c r="AT94" s="41">
        <v>0</v>
      </c>
      <c r="AU94" s="59">
        <v>2</v>
      </c>
      <c r="AV94" s="59">
        <v>1</v>
      </c>
      <c r="AW94" s="419">
        <f t="shared" si="176"/>
        <v>0.5</v>
      </c>
      <c r="AX94" s="59">
        <v>1</v>
      </c>
      <c r="AY94" s="419">
        <f t="shared" si="177"/>
        <v>0.5</v>
      </c>
      <c r="AZ94" s="59">
        <v>0</v>
      </c>
      <c r="BA94" s="420">
        <f t="shared" si="178"/>
        <v>0</v>
      </c>
      <c r="BB94" s="48">
        <v>0</v>
      </c>
      <c r="BC94" s="420">
        <f t="shared" si="179"/>
        <v>0</v>
      </c>
      <c r="BD94" s="52">
        <v>2</v>
      </c>
      <c r="BE94" s="90">
        <v>1</v>
      </c>
      <c r="BF94" s="90">
        <v>2</v>
      </c>
      <c r="BG94" s="69">
        <v>0</v>
      </c>
      <c r="BH94" s="458">
        <f t="shared" si="165"/>
        <v>2</v>
      </c>
      <c r="BI94" s="459">
        <f t="shared" si="166"/>
        <v>1</v>
      </c>
      <c r="BJ94" s="460">
        <f t="shared" si="167"/>
        <v>1</v>
      </c>
      <c r="BK94" s="459">
        <f t="shared" si="168"/>
        <v>1</v>
      </c>
      <c r="BL94" s="460" t="str">
        <f t="shared" si="169"/>
        <v xml:space="preserve"> -</v>
      </c>
      <c r="BM94" s="459" t="str">
        <f t="shared" si="170"/>
        <v xml:space="preserve"> -</v>
      </c>
      <c r="BN94" s="460" t="str">
        <f t="shared" si="171"/>
        <v xml:space="preserve"> -</v>
      </c>
      <c r="BO94" s="459" t="str">
        <f t="shared" si="172"/>
        <v xml:space="preserve"> -</v>
      </c>
      <c r="BP94" s="659">
        <f t="shared" si="204"/>
        <v>2.5</v>
      </c>
      <c r="BQ94" s="654">
        <f t="shared" si="174"/>
        <v>1</v>
      </c>
      <c r="BR94" s="644">
        <f t="shared" si="175"/>
        <v>1</v>
      </c>
      <c r="BS94" s="271">
        <v>54900</v>
      </c>
      <c r="BT94" s="272">
        <v>21960</v>
      </c>
      <c r="BU94" s="272">
        <v>0</v>
      </c>
      <c r="BV94" s="145">
        <f t="shared" si="180"/>
        <v>0.4</v>
      </c>
      <c r="BW94" s="377" t="str">
        <f t="shared" si="181"/>
        <v xml:space="preserve"> -</v>
      </c>
      <c r="BX94" s="61">
        <v>54340</v>
      </c>
      <c r="BY94" s="59">
        <v>45060</v>
      </c>
      <c r="BZ94" s="59">
        <v>0</v>
      </c>
      <c r="CA94" s="145">
        <f t="shared" si="182"/>
        <v>0.82922340817077655</v>
      </c>
      <c r="CB94" s="377" t="str">
        <f t="shared" si="183"/>
        <v xml:space="preserve"> -</v>
      </c>
      <c r="CC94" s="58">
        <v>54340</v>
      </c>
      <c r="CD94" s="59">
        <v>51047</v>
      </c>
      <c r="CE94" s="59">
        <v>0</v>
      </c>
      <c r="CF94" s="145">
        <f t="shared" si="184"/>
        <v>0.93940007361059996</v>
      </c>
      <c r="CG94" s="377" t="str">
        <f t="shared" si="185"/>
        <v xml:space="preserve"> -</v>
      </c>
      <c r="CH94" s="61">
        <v>0</v>
      </c>
      <c r="CI94" s="59">
        <v>0</v>
      </c>
      <c r="CJ94" s="59">
        <v>0</v>
      </c>
      <c r="CK94" s="145" t="str">
        <f t="shared" si="186"/>
        <v xml:space="preserve"> -</v>
      </c>
      <c r="CL94" s="377" t="str">
        <f t="shared" si="187"/>
        <v xml:space="preserve"> -</v>
      </c>
      <c r="CM94" s="379">
        <f t="shared" si="188"/>
        <v>163580</v>
      </c>
      <c r="CN94" s="380">
        <f t="shared" si="189"/>
        <v>118067</v>
      </c>
      <c r="CO94" s="380">
        <f t="shared" si="190"/>
        <v>0</v>
      </c>
      <c r="CP94" s="506">
        <f t="shared" si="191"/>
        <v>0.72176916493458854</v>
      </c>
      <c r="CQ94" s="377" t="str">
        <f t="shared" si="192"/>
        <v xml:space="preserve"> -</v>
      </c>
      <c r="CR94" s="590" t="s">
        <v>1431</v>
      </c>
      <c r="CS94" s="211" t="s">
        <v>1317</v>
      </c>
      <c r="CT94" s="101" t="s">
        <v>1975</v>
      </c>
    </row>
    <row r="95" spans="2:98" ht="30" customHeight="1" thickBot="1">
      <c r="B95" s="994"/>
      <c r="C95" s="991"/>
      <c r="D95" s="1211"/>
      <c r="E95" s="947"/>
      <c r="F95" s="1028"/>
      <c r="G95" s="840"/>
      <c r="H95" s="840"/>
      <c r="I95" s="825"/>
      <c r="J95" s="840"/>
      <c r="K95" s="825"/>
      <c r="L95" s="840"/>
      <c r="M95" s="840"/>
      <c r="N95" s="825"/>
      <c r="O95" s="840"/>
      <c r="P95" s="840"/>
      <c r="Q95" s="825"/>
      <c r="R95" s="840"/>
      <c r="S95" s="840"/>
      <c r="T95" s="825"/>
      <c r="U95" s="971"/>
      <c r="V95" s="853"/>
      <c r="W95" s="825"/>
      <c r="X95" s="840"/>
      <c r="Y95" s="825"/>
      <c r="Z95" s="840"/>
      <c r="AA95" s="825"/>
      <c r="AB95" s="1023"/>
      <c r="AC95" s="1026"/>
      <c r="AD95" s="1020"/>
      <c r="AE95" s="790"/>
      <c r="AF95" s="798"/>
      <c r="AG95" s="790"/>
      <c r="AH95" s="798"/>
      <c r="AI95" s="790"/>
      <c r="AJ95" s="798"/>
      <c r="AK95" s="790"/>
      <c r="AL95" s="798"/>
      <c r="AM95" s="790"/>
      <c r="AN95" s="1164"/>
      <c r="AO95" s="951"/>
      <c r="AP95" s="940"/>
      <c r="AQ95" s="121" t="s">
        <v>531</v>
      </c>
      <c r="AR95" s="367">
        <v>0</v>
      </c>
      <c r="AS95" s="121" t="s">
        <v>1712</v>
      </c>
      <c r="AT95" s="44">
        <v>0</v>
      </c>
      <c r="AU95" s="105">
        <v>3</v>
      </c>
      <c r="AV95" s="105">
        <v>0</v>
      </c>
      <c r="AW95" s="416">
        <f t="shared" si="176"/>
        <v>0</v>
      </c>
      <c r="AX95" s="105">
        <v>1</v>
      </c>
      <c r="AY95" s="416">
        <f t="shared" si="177"/>
        <v>0.33333333333333331</v>
      </c>
      <c r="AZ95" s="105">
        <v>1</v>
      </c>
      <c r="BA95" s="417">
        <f t="shared" si="178"/>
        <v>0.33333333333333331</v>
      </c>
      <c r="BB95" s="50">
        <v>1</v>
      </c>
      <c r="BC95" s="417">
        <f t="shared" si="179"/>
        <v>0.33333333333333331</v>
      </c>
      <c r="BD95" s="62">
        <v>0</v>
      </c>
      <c r="BE95" s="92">
        <v>1</v>
      </c>
      <c r="BF95" s="92">
        <v>0.9</v>
      </c>
      <c r="BG95" s="70">
        <v>0</v>
      </c>
      <c r="BH95" s="455" t="str">
        <f t="shared" si="165"/>
        <v xml:space="preserve"> -</v>
      </c>
      <c r="BI95" s="456" t="str">
        <f t="shared" si="166"/>
        <v xml:space="preserve"> -</v>
      </c>
      <c r="BJ95" s="365">
        <f t="shared" si="167"/>
        <v>1</v>
      </c>
      <c r="BK95" s="456">
        <f t="shared" si="168"/>
        <v>1</v>
      </c>
      <c r="BL95" s="365">
        <f t="shared" si="169"/>
        <v>0.9</v>
      </c>
      <c r="BM95" s="456">
        <f t="shared" si="170"/>
        <v>0.9</v>
      </c>
      <c r="BN95" s="365">
        <f t="shared" si="171"/>
        <v>0</v>
      </c>
      <c r="BO95" s="456">
        <f t="shared" si="172"/>
        <v>0</v>
      </c>
      <c r="BP95" s="660">
        <f t="shared" si="204"/>
        <v>0.6333333333333333</v>
      </c>
      <c r="BQ95" s="655">
        <f t="shared" si="174"/>
        <v>0.6333333333333333</v>
      </c>
      <c r="BR95" s="645">
        <f t="shared" si="175"/>
        <v>0.6333333333333333</v>
      </c>
      <c r="BS95" s="364">
        <v>0</v>
      </c>
      <c r="BT95" s="274">
        <v>0</v>
      </c>
      <c r="BU95" s="274">
        <v>0</v>
      </c>
      <c r="BV95" s="147" t="str">
        <f t="shared" si="180"/>
        <v xml:space="preserve"> -</v>
      </c>
      <c r="BW95" s="381" t="str">
        <f t="shared" si="181"/>
        <v xml:space="preserve"> -</v>
      </c>
      <c r="BX95" s="57">
        <v>3960</v>
      </c>
      <c r="BY95" s="105">
        <v>3240</v>
      </c>
      <c r="BZ95" s="105">
        <v>0</v>
      </c>
      <c r="CA95" s="147">
        <f t="shared" si="182"/>
        <v>0.81818181818181823</v>
      </c>
      <c r="CB95" s="381" t="str">
        <f t="shared" si="183"/>
        <v xml:space="preserve"> -</v>
      </c>
      <c r="CC95" s="56">
        <v>3960</v>
      </c>
      <c r="CD95" s="105">
        <v>3720</v>
      </c>
      <c r="CE95" s="105">
        <v>0</v>
      </c>
      <c r="CF95" s="147">
        <f t="shared" si="184"/>
        <v>0.93939393939393945</v>
      </c>
      <c r="CG95" s="381" t="str">
        <f t="shared" si="185"/>
        <v xml:space="preserve"> -</v>
      </c>
      <c r="CH95" s="57">
        <v>136940</v>
      </c>
      <c r="CI95" s="105">
        <v>0</v>
      </c>
      <c r="CJ95" s="105">
        <v>0</v>
      </c>
      <c r="CK95" s="147">
        <f t="shared" si="186"/>
        <v>0</v>
      </c>
      <c r="CL95" s="381" t="str">
        <f t="shared" si="187"/>
        <v xml:space="preserve"> -</v>
      </c>
      <c r="CM95" s="355">
        <f t="shared" si="188"/>
        <v>144860</v>
      </c>
      <c r="CN95" s="323">
        <f t="shared" si="189"/>
        <v>6960</v>
      </c>
      <c r="CO95" s="323">
        <f t="shared" si="190"/>
        <v>0</v>
      </c>
      <c r="CP95" s="507">
        <f t="shared" si="191"/>
        <v>4.8046389617561781E-2</v>
      </c>
      <c r="CQ95" s="381" t="str">
        <f t="shared" si="192"/>
        <v xml:space="preserve"> -</v>
      </c>
      <c r="CR95" s="593" t="s">
        <v>1431</v>
      </c>
      <c r="CS95" s="213" t="s">
        <v>1317</v>
      </c>
      <c r="CT95" s="103" t="s">
        <v>1975</v>
      </c>
    </row>
    <row r="96" spans="2:98" ht="30" customHeight="1">
      <c r="B96" s="994"/>
      <c r="C96" s="991"/>
      <c r="D96" s="1211"/>
      <c r="E96" s="947"/>
      <c r="F96" s="1028"/>
      <c r="G96" s="840"/>
      <c r="H96" s="840"/>
      <c r="I96" s="825"/>
      <c r="J96" s="840"/>
      <c r="K96" s="825"/>
      <c r="L96" s="840"/>
      <c r="M96" s="840"/>
      <c r="N96" s="825"/>
      <c r="O96" s="840"/>
      <c r="P96" s="840"/>
      <c r="Q96" s="825"/>
      <c r="R96" s="840"/>
      <c r="S96" s="840"/>
      <c r="T96" s="825"/>
      <c r="U96" s="971"/>
      <c r="V96" s="853"/>
      <c r="W96" s="825"/>
      <c r="X96" s="840"/>
      <c r="Y96" s="825"/>
      <c r="Z96" s="840"/>
      <c r="AA96" s="825"/>
      <c r="AB96" s="1023"/>
      <c r="AC96" s="1026"/>
      <c r="AD96" s="1020"/>
      <c r="AE96" s="790"/>
      <c r="AF96" s="798"/>
      <c r="AG96" s="790"/>
      <c r="AH96" s="798"/>
      <c r="AI96" s="790"/>
      <c r="AJ96" s="798"/>
      <c r="AK96" s="790"/>
      <c r="AL96" s="798"/>
      <c r="AM96" s="790"/>
      <c r="AN96" s="1164"/>
      <c r="AO96" s="952">
        <f>+RESUMEN!J95</f>
        <v>0.60083333333333333</v>
      </c>
      <c r="AP96" s="941" t="s">
        <v>557</v>
      </c>
      <c r="AQ96" s="120" t="s">
        <v>532</v>
      </c>
      <c r="AR96" s="373">
        <v>2210544</v>
      </c>
      <c r="AS96" s="120" t="s">
        <v>1713</v>
      </c>
      <c r="AT96" s="438">
        <v>10</v>
      </c>
      <c r="AU96" s="93">
        <v>1</v>
      </c>
      <c r="AV96" s="93">
        <v>0</v>
      </c>
      <c r="AW96" s="412">
        <f t="shared" si="176"/>
        <v>0</v>
      </c>
      <c r="AX96" s="93">
        <v>0.2</v>
      </c>
      <c r="AY96" s="412">
        <f t="shared" si="177"/>
        <v>0.2</v>
      </c>
      <c r="AZ96" s="93">
        <v>0.3</v>
      </c>
      <c r="BA96" s="414">
        <f t="shared" si="178"/>
        <v>0.3</v>
      </c>
      <c r="BB96" s="146">
        <v>0.5</v>
      </c>
      <c r="BC96" s="421">
        <f t="shared" si="179"/>
        <v>0.5</v>
      </c>
      <c r="BD96" s="314">
        <v>0</v>
      </c>
      <c r="BE96" s="93">
        <v>0.01</v>
      </c>
      <c r="BF96" s="93">
        <v>0.1</v>
      </c>
      <c r="BG96" s="74">
        <v>0</v>
      </c>
      <c r="BH96" s="329" t="str">
        <f t="shared" si="165"/>
        <v xml:space="preserve"> -</v>
      </c>
      <c r="BI96" s="452" t="str">
        <f t="shared" si="166"/>
        <v xml:space="preserve"> -</v>
      </c>
      <c r="BJ96" s="330">
        <f t="shared" si="167"/>
        <v>4.9999999999999996E-2</v>
      </c>
      <c r="BK96" s="452">
        <f t="shared" si="168"/>
        <v>4.9999999999999996E-2</v>
      </c>
      <c r="BL96" s="330">
        <f t="shared" si="169"/>
        <v>0.33333333333333337</v>
      </c>
      <c r="BM96" s="452">
        <f t="shared" si="170"/>
        <v>0.33333333333333337</v>
      </c>
      <c r="BN96" s="330">
        <f t="shared" si="171"/>
        <v>0</v>
      </c>
      <c r="BO96" s="452">
        <f t="shared" si="172"/>
        <v>0</v>
      </c>
      <c r="BP96" s="656">
        <f t="shared" si="204"/>
        <v>0.11</v>
      </c>
      <c r="BQ96" s="651">
        <f t="shared" si="174"/>
        <v>0.11</v>
      </c>
      <c r="BR96" s="641">
        <f t="shared" si="175"/>
        <v>0.11</v>
      </c>
      <c r="BS96" s="397">
        <v>32869713</v>
      </c>
      <c r="BT96" s="268">
        <v>0</v>
      </c>
      <c r="BU96" s="268">
        <v>0</v>
      </c>
      <c r="BV96" s="146">
        <f t="shared" si="180"/>
        <v>0</v>
      </c>
      <c r="BW96" s="384" t="str">
        <f t="shared" si="181"/>
        <v xml:space="preserve"> -</v>
      </c>
      <c r="BX96" s="53">
        <v>30821984</v>
      </c>
      <c r="BY96" s="90">
        <v>489357</v>
      </c>
      <c r="BZ96" s="90">
        <v>0</v>
      </c>
      <c r="CA96" s="146">
        <f t="shared" si="182"/>
        <v>1.5876881903514065E-2</v>
      </c>
      <c r="CB96" s="384" t="str">
        <f t="shared" si="183"/>
        <v xml:space="preserve"> -</v>
      </c>
      <c r="CC96" s="52">
        <v>30821984</v>
      </c>
      <c r="CD96" s="90">
        <v>1399517</v>
      </c>
      <c r="CE96" s="90">
        <v>0</v>
      </c>
      <c r="CF96" s="146">
        <f t="shared" si="184"/>
        <v>4.540645404267292E-2</v>
      </c>
      <c r="CG96" s="384" t="str">
        <f t="shared" si="185"/>
        <v xml:space="preserve"> -</v>
      </c>
      <c r="CH96" s="53">
        <v>25909856</v>
      </c>
      <c r="CI96" s="90">
        <v>0</v>
      </c>
      <c r="CJ96" s="90">
        <v>0</v>
      </c>
      <c r="CK96" s="146">
        <f t="shared" si="186"/>
        <v>0</v>
      </c>
      <c r="CL96" s="384" t="str">
        <f t="shared" si="187"/>
        <v xml:space="preserve"> -</v>
      </c>
      <c r="CM96" s="324">
        <f t="shared" si="188"/>
        <v>120423537</v>
      </c>
      <c r="CN96" s="325">
        <f t="shared" si="189"/>
        <v>1888874</v>
      </c>
      <c r="CO96" s="325">
        <f t="shared" si="190"/>
        <v>0</v>
      </c>
      <c r="CP96" s="503">
        <f t="shared" si="191"/>
        <v>1.5685255947929848E-2</v>
      </c>
      <c r="CQ96" s="384" t="str">
        <f t="shared" si="192"/>
        <v xml:space="preserve"> -</v>
      </c>
      <c r="CR96" s="594" t="s">
        <v>1431</v>
      </c>
      <c r="CS96" s="214" t="s">
        <v>1317</v>
      </c>
      <c r="CT96" s="75" t="s">
        <v>1975</v>
      </c>
    </row>
    <row r="97" spans="2:98" ht="30" customHeight="1">
      <c r="B97" s="994"/>
      <c r="C97" s="991"/>
      <c r="D97" s="1211"/>
      <c r="E97" s="947"/>
      <c r="F97" s="1028"/>
      <c r="G97" s="840"/>
      <c r="H97" s="840"/>
      <c r="I97" s="825"/>
      <c r="J97" s="840"/>
      <c r="K97" s="825"/>
      <c r="L97" s="840"/>
      <c r="M97" s="840"/>
      <c r="N97" s="825"/>
      <c r="O97" s="840"/>
      <c r="P97" s="840"/>
      <c r="Q97" s="825"/>
      <c r="R97" s="840"/>
      <c r="S97" s="840"/>
      <c r="T97" s="825"/>
      <c r="U97" s="971"/>
      <c r="V97" s="853"/>
      <c r="W97" s="825"/>
      <c r="X97" s="840"/>
      <c r="Y97" s="825"/>
      <c r="Z97" s="840"/>
      <c r="AA97" s="825"/>
      <c r="AB97" s="1023"/>
      <c r="AC97" s="1026"/>
      <c r="AD97" s="1020"/>
      <c r="AE97" s="790"/>
      <c r="AF97" s="798"/>
      <c r="AG97" s="790"/>
      <c r="AH97" s="798"/>
      <c r="AI97" s="790"/>
      <c r="AJ97" s="798"/>
      <c r="AK97" s="790"/>
      <c r="AL97" s="798"/>
      <c r="AM97" s="790"/>
      <c r="AN97" s="1164"/>
      <c r="AO97" s="950"/>
      <c r="AP97" s="939"/>
      <c r="AQ97" s="254" t="s">
        <v>533</v>
      </c>
      <c r="AR97" s="281">
        <v>2210506</v>
      </c>
      <c r="AS97" s="747" t="s">
        <v>1714</v>
      </c>
      <c r="AT97" s="40">
        <v>1</v>
      </c>
      <c r="AU97" s="60">
        <v>1</v>
      </c>
      <c r="AV97" s="60">
        <v>1</v>
      </c>
      <c r="AW97" s="413">
        <v>0.25</v>
      </c>
      <c r="AX97" s="60">
        <v>1</v>
      </c>
      <c r="AY97" s="413">
        <v>0.25</v>
      </c>
      <c r="AZ97" s="60">
        <v>1</v>
      </c>
      <c r="BA97" s="415">
        <v>0.25</v>
      </c>
      <c r="BB97" s="47">
        <v>1</v>
      </c>
      <c r="BC97" s="422">
        <v>0.25</v>
      </c>
      <c r="BD97" s="54">
        <v>0.3</v>
      </c>
      <c r="BE97" s="60">
        <v>0.8</v>
      </c>
      <c r="BF97" s="60">
        <v>1</v>
      </c>
      <c r="BG97" s="49">
        <v>0</v>
      </c>
      <c r="BH97" s="333">
        <f t="shared" si="165"/>
        <v>0.3</v>
      </c>
      <c r="BI97" s="453">
        <f t="shared" si="166"/>
        <v>0.3</v>
      </c>
      <c r="BJ97" s="334">
        <f t="shared" si="167"/>
        <v>0.8</v>
      </c>
      <c r="BK97" s="453">
        <f t="shared" si="168"/>
        <v>0.8</v>
      </c>
      <c r="BL97" s="334">
        <f t="shared" si="169"/>
        <v>1</v>
      </c>
      <c r="BM97" s="453">
        <f t="shared" si="170"/>
        <v>1</v>
      </c>
      <c r="BN97" s="334">
        <f t="shared" si="171"/>
        <v>0</v>
      </c>
      <c r="BO97" s="453">
        <f t="shared" si="172"/>
        <v>0</v>
      </c>
      <c r="BP97" s="657">
        <f t="shared" si="173"/>
        <v>0.52500000000000002</v>
      </c>
      <c r="BQ97" s="652">
        <f t="shared" si="174"/>
        <v>0.52500000000000002</v>
      </c>
      <c r="BR97" s="642">
        <f t="shared" si="175"/>
        <v>0.52500000000000002</v>
      </c>
      <c r="BS97" s="398">
        <v>900000</v>
      </c>
      <c r="BT97" s="270">
        <v>509616</v>
      </c>
      <c r="BU97" s="270">
        <v>0</v>
      </c>
      <c r="BV97" s="125">
        <f t="shared" si="180"/>
        <v>0.56623999999999997</v>
      </c>
      <c r="BW97" s="378" t="str">
        <f t="shared" si="181"/>
        <v xml:space="preserve"> -</v>
      </c>
      <c r="BX97" s="55">
        <v>1089885</v>
      </c>
      <c r="BY97" s="60">
        <v>954886</v>
      </c>
      <c r="BZ97" s="60">
        <v>0</v>
      </c>
      <c r="CA97" s="125">
        <f t="shared" si="182"/>
        <v>0.87613463805814373</v>
      </c>
      <c r="CB97" s="378" t="str">
        <f t="shared" si="183"/>
        <v xml:space="preserve"> -</v>
      </c>
      <c r="CC97" s="54">
        <v>772000</v>
      </c>
      <c r="CD97" s="60">
        <v>609000</v>
      </c>
      <c r="CE97" s="60">
        <v>0</v>
      </c>
      <c r="CF97" s="125">
        <f t="shared" si="184"/>
        <v>0.78886010362694303</v>
      </c>
      <c r="CG97" s="378" t="str">
        <f t="shared" si="185"/>
        <v xml:space="preserve"> -</v>
      </c>
      <c r="CH97" s="55">
        <v>912933</v>
      </c>
      <c r="CI97" s="60">
        <v>0</v>
      </c>
      <c r="CJ97" s="60">
        <v>0</v>
      </c>
      <c r="CK97" s="125">
        <f t="shared" si="186"/>
        <v>0</v>
      </c>
      <c r="CL97" s="378" t="str">
        <f t="shared" si="187"/>
        <v xml:space="preserve"> -</v>
      </c>
      <c r="CM97" s="326">
        <f t="shared" si="188"/>
        <v>3674818</v>
      </c>
      <c r="CN97" s="322">
        <f t="shared" si="189"/>
        <v>2073502</v>
      </c>
      <c r="CO97" s="322">
        <f t="shared" si="190"/>
        <v>0</v>
      </c>
      <c r="CP97" s="504">
        <f t="shared" si="191"/>
        <v>0.56424617491260787</v>
      </c>
      <c r="CQ97" s="378" t="str">
        <f t="shared" si="192"/>
        <v xml:space="preserve"> -</v>
      </c>
      <c r="CR97" s="591" t="s">
        <v>1431</v>
      </c>
      <c r="CS97" s="212" t="s">
        <v>1317</v>
      </c>
      <c r="CT97" s="102" t="s">
        <v>1975</v>
      </c>
    </row>
    <row r="98" spans="2:98" ht="30" customHeight="1">
      <c r="B98" s="994"/>
      <c r="C98" s="991"/>
      <c r="D98" s="1211"/>
      <c r="E98" s="947"/>
      <c r="F98" s="956" t="s">
        <v>547</v>
      </c>
      <c r="G98" s="858">
        <v>0.3</v>
      </c>
      <c r="H98" s="858">
        <v>1</v>
      </c>
      <c r="I98" s="845">
        <f>+H98-G98</f>
        <v>0.7</v>
      </c>
      <c r="J98" s="858">
        <v>0.3</v>
      </c>
      <c r="K98" s="845">
        <f>+J98-G98</f>
        <v>0</v>
      </c>
      <c r="L98" s="858"/>
      <c r="M98" s="858">
        <v>0.6</v>
      </c>
      <c r="N98" s="845">
        <f>+M98-J98</f>
        <v>0.3</v>
      </c>
      <c r="O98" s="858"/>
      <c r="P98" s="858">
        <v>0.9</v>
      </c>
      <c r="Q98" s="845">
        <f>+P98-M98</f>
        <v>0.30000000000000004</v>
      </c>
      <c r="R98" s="858"/>
      <c r="S98" s="858">
        <v>1</v>
      </c>
      <c r="T98" s="845">
        <f>+S98-P98</f>
        <v>9.9999999999999978E-2</v>
      </c>
      <c r="U98" s="914"/>
      <c r="V98" s="1183">
        <v>0.3</v>
      </c>
      <c r="W98" s="845">
        <f>+IF(V98=0,0,V98-G98)</f>
        <v>0</v>
      </c>
      <c r="X98" s="858">
        <v>0.3</v>
      </c>
      <c r="Y98" s="845">
        <f>+IF(X98=0,0,X98-V98)</f>
        <v>0</v>
      </c>
      <c r="Z98" s="858"/>
      <c r="AA98" s="845">
        <f>+IF(Z98=0,0,Z98-X98)</f>
        <v>0</v>
      </c>
      <c r="AB98" s="1065"/>
      <c r="AC98" s="1067">
        <f>+IF(AB98=0,0,AB98-Z98)</f>
        <v>0</v>
      </c>
      <c r="AD98" s="1020" t="str">
        <f>+IF(K98=0," -",W98/K98)</f>
        <v xml:space="preserve"> -</v>
      </c>
      <c r="AE98" s="790" t="str">
        <f>+IF(K98=0," -",IF(AD98&gt;100%,100%,AD98))</f>
        <v xml:space="preserve"> -</v>
      </c>
      <c r="AF98" s="798">
        <f>+IF(N98=0," -",Y98/N98)</f>
        <v>0</v>
      </c>
      <c r="AG98" s="790">
        <f>+IF(N98=0," -",IF(AF98&gt;100%,100%,AF98))</f>
        <v>0</v>
      </c>
      <c r="AH98" s="798">
        <f>+IF(Q98=0," -",AA98/Q98)</f>
        <v>0</v>
      </c>
      <c r="AI98" s="790">
        <f>+IF(Q98=0," -",IF(AH98&gt;100%,100%,AH98))</f>
        <v>0</v>
      </c>
      <c r="AJ98" s="798">
        <f>+IF(T98=0," -",AC98/T98)</f>
        <v>0</v>
      </c>
      <c r="AK98" s="790">
        <f>+IF(T98=0," -",IF(AJ98&gt;100%,100%,AJ98))</f>
        <v>0</v>
      </c>
      <c r="AL98" s="798">
        <f>+SUM(AC98,AA98,Y98,W98)/I98</f>
        <v>0</v>
      </c>
      <c r="AM98" s="790">
        <f>+IF(AL98&gt;100%,100%,IF(AL98&lt;0%,0%,AL98))</f>
        <v>0</v>
      </c>
      <c r="AN98" s="798"/>
      <c r="AO98" s="950"/>
      <c r="AP98" s="939"/>
      <c r="AQ98" s="119" t="s">
        <v>534</v>
      </c>
      <c r="AR98" s="366">
        <v>2210546</v>
      </c>
      <c r="AS98" s="119" t="s">
        <v>1715</v>
      </c>
      <c r="AT98" s="40">
        <v>0</v>
      </c>
      <c r="AU98" s="60">
        <v>4</v>
      </c>
      <c r="AV98" s="60">
        <v>0</v>
      </c>
      <c r="AW98" s="413">
        <f t="shared" si="176"/>
        <v>0</v>
      </c>
      <c r="AX98" s="60">
        <v>2</v>
      </c>
      <c r="AY98" s="413">
        <f t="shared" si="177"/>
        <v>0.5</v>
      </c>
      <c r="AZ98" s="60">
        <v>0</v>
      </c>
      <c r="BA98" s="415">
        <f t="shared" si="178"/>
        <v>0</v>
      </c>
      <c r="BB98" s="47">
        <v>2</v>
      </c>
      <c r="BC98" s="422">
        <f t="shared" si="179"/>
        <v>0.5</v>
      </c>
      <c r="BD98" s="54">
        <v>0</v>
      </c>
      <c r="BE98" s="60">
        <v>0</v>
      </c>
      <c r="BF98" s="60">
        <v>0</v>
      </c>
      <c r="BG98" s="49">
        <v>0</v>
      </c>
      <c r="BH98" s="333" t="str">
        <f t="shared" si="165"/>
        <v xml:space="preserve"> -</v>
      </c>
      <c r="BI98" s="453" t="str">
        <f t="shared" si="166"/>
        <v xml:space="preserve"> -</v>
      </c>
      <c r="BJ98" s="334">
        <f t="shared" si="167"/>
        <v>0</v>
      </c>
      <c r="BK98" s="453">
        <f t="shared" si="168"/>
        <v>0</v>
      </c>
      <c r="BL98" s="334" t="str">
        <f t="shared" si="169"/>
        <v xml:space="preserve"> -</v>
      </c>
      <c r="BM98" s="453" t="str">
        <f t="shared" si="170"/>
        <v xml:space="preserve"> -</v>
      </c>
      <c r="BN98" s="334">
        <f t="shared" si="171"/>
        <v>0</v>
      </c>
      <c r="BO98" s="453">
        <f t="shared" si="172"/>
        <v>0</v>
      </c>
      <c r="BP98" s="657">
        <f t="shared" ref="BP98:BP100" si="205">+SUM(BD98:BG98)/AU98</f>
        <v>0</v>
      </c>
      <c r="BQ98" s="652">
        <f t="shared" si="174"/>
        <v>0</v>
      </c>
      <c r="BR98" s="642">
        <f t="shared" si="175"/>
        <v>0</v>
      </c>
      <c r="BS98" s="398">
        <v>0</v>
      </c>
      <c r="BT98" s="270">
        <v>0</v>
      </c>
      <c r="BU98" s="270">
        <v>0</v>
      </c>
      <c r="BV98" s="125" t="str">
        <f t="shared" si="180"/>
        <v xml:space="preserve"> -</v>
      </c>
      <c r="BW98" s="378" t="str">
        <f t="shared" si="181"/>
        <v xml:space="preserve"> -</v>
      </c>
      <c r="BX98" s="55">
        <v>0</v>
      </c>
      <c r="BY98" s="60">
        <v>0</v>
      </c>
      <c r="BZ98" s="60">
        <v>0</v>
      </c>
      <c r="CA98" s="125" t="str">
        <f t="shared" si="182"/>
        <v xml:space="preserve"> -</v>
      </c>
      <c r="CB98" s="378" t="str">
        <f t="shared" si="183"/>
        <v xml:space="preserve"> -</v>
      </c>
      <c r="CC98" s="54">
        <v>500000</v>
      </c>
      <c r="CD98" s="60">
        <v>0</v>
      </c>
      <c r="CE98" s="60">
        <v>0</v>
      </c>
      <c r="CF98" s="125">
        <f t="shared" si="184"/>
        <v>0</v>
      </c>
      <c r="CG98" s="378" t="str">
        <f t="shared" si="185"/>
        <v xml:space="preserve"> -</v>
      </c>
      <c r="CH98" s="55">
        <v>0</v>
      </c>
      <c r="CI98" s="60">
        <v>0</v>
      </c>
      <c r="CJ98" s="60">
        <v>0</v>
      </c>
      <c r="CK98" s="125" t="str">
        <f t="shared" si="186"/>
        <v xml:space="preserve"> -</v>
      </c>
      <c r="CL98" s="378" t="str">
        <f t="shared" si="187"/>
        <v xml:space="preserve"> -</v>
      </c>
      <c r="CM98" s="326">
        <f t="shared" si="188"/>
        <v>500000</v>
      </c>
      <c r="CN98" s="322">
        <f t="shared" si="189"/>
        <v>0</v>
      </c>
      <c r="CO98" s="322">
        <f t="shared" si="190"/>
        <v>0</v>
      </c>
      <c r="CP98" s="504">
        <f t="shared" si="191"/>
        <v>0</v>
      </c>
      <c r="CQ98" s="378" t="str">
        <f t="shared" si="192"/>
        <v xml:space="preserve"> -</v>
      </c>
      <c r="CR98" s="591" t="s">
        <v>1431</v>
      </c>
      <c r="CS98" s="212" t="s">
        <v>1317</v>
      </c>
      <c r="CT98" s="102" t="s">
        <v>1975</v>
      </c>
    </row>
    <row r="99" spans="2:98" ht="45.75" customHeight="1">
      <c r="B99" s="994"/>
      <c r="C99" s="991"/>
      <c r="D99" s="1211"/>
      <c r="E99" s="947"/>
      <c r="F99" s="956"/>
      <c r="G99" s="858"/>
      <c r="H99" s="858"/>
      <c r="I99" s="845"/>
      <c r="J99" s="858"/>
      <c r="K99" s="845"/>
      <c r="L99" s="858"/>
      <c r="M99" s="858"/>
      <c r="N99" s="845"/>
      <c r="O99" s="858"/>
      <c r="P99" s="858"/>
      <c r="Q99" s="845"/>
      <c r="R99" s="858"/>
      <c r="S99" s="858"/>
      <c r="T99" s="845"/>
      <c r="U99" s="914"/>
      <c r="V99" s="1183"/>
      <c r="W99" s="845"/>
      <c r="X99" s="858"/>
      <c r="Y99" s="845"/>
      <c r="Z99" s="858"/>
      <c r="AA99" s="845"/>
      <c r="AB99" s="1065"/>
      <c r="AC99" s="1067"/>
      <c r="AD99" s="1020"/>
      <c r="AE99" s="790"/>
      <c r="AF99" s="798"/>
      <c r="AG99" s="790"/>
      <c r="AH99" s="798"/>
      <c r="AI99" s="790"/>
      <c r="AJ99" s="798"/>
      <c r="AK99" s="790"/>
      <c r="AL99" s="798"/>
      <c r="AM99" s="790"/>
      <c r="AN99" s="798"/>
      <c r="AO99" s="950"/>
      <c r="AP99" s="939"/>
      <c r="AQ99" s="119" t="s">
        <v>535</v>
      </c>
      <c r="AR99" s="366" t="s">
        <v>1217</v>
      </c>
      <c r="AS99" s="119" t="s">
        <v>1716</v>
      </c>
      <c r="AT99" s="43">
        <v>0.25</v>
      </c>
      <c r="AU99" s="85">
        <v>1</v>
      </c>
      <c r="AV99" s="85">
        <v>0.25</v>
      </c>
      <c r="AW99" s="413">
        <f t="shared" si="176"/>
        <v>0.25</v>
      </c>
      <c r="AX99" s="85">
        <v>0.25</v>
      </c>
      <c r="AY99" s="413">
        <f t="shared" si="177"/>
        <v>0.25</v>
      </c>
      <c r="AZ99" s="85">
        <v>0.25</v>
      </c>
      <c r="BA99" s="415">
        <f t="shared" si="178"/>
        <v>0.25</v>
      </c>
      <c r="BB99" s="125">
        <v>0.25</v>
      </c>
      <c r="BC99" s="422">
        <f t="shared" si="179"/>
        <v>0.25</v>
      </c>
      <c r="BD99" s="318">
        <v>0.25</v>
      </c>
      <c r="BE99" s="85">
        <v>0.25</v>
      </c>
      <c r="BF99" s="85">
        <v>0.13</v>
      </c>
      <c r="BG99" s="71">
        <v>0</v>
      </c>
      <c r="BH99" s="333">
        <f t="shared" si="165"/>
        <v>1</v>
      </c>
      <c r="BI99" s="453">
        <f t="shared" si="166"/>
        <v>1</v>
      </c>
      <c r="BJ99" s="334">
        <f t="shared" si="167"/>
        <v>1</v>
      </c>
      <c r="BK99" s="453">
        <f t="shared" si="168"/>
        <v>1</v>
      </c>
      <c r="BL99" s="334">
        <f t="shared" si="169"/>
        <v>0.52</v>
      </c>
      <c r="BM99" s="453">
        <f t="shared" si="170"/>
        <v>0.52</v>
      </c>
      <c r="BN99" s="334">
        <f t="shared" si="171"/>
        <v>0</v>
      </c>
      <c r="BO99" s="453">
        <f t="shared" si="172"/>
        <v>0</v>
      </c>
      <c r="BP99" s="657">
        <f t="shared" si="205"/>
        <v>0.63</v>
      </c>
      <c r="BQ99" s="652">
        <f t="shared" si="174"/>
        <v>0.63</v>
      </c>
      <c r="BR99" s="642">
        <f t="shared" si="175"/>
        <v>0.63</v>
      </c>
      <c r="BS99" s="54">
        <v>43854</v>
      </c>
      <c r="BT99" s="60">
        <v>43854</v>
      </c>
      <c r="BU99" s="60">
        <v>0</v>
      </c>
      <c r="BV99" s="125">
        <f t="shared" si="180"/>
        <v>1</v>
      </c>
      <c r="BW99" s="378" t="str">
        <f t="shared" si="181"/>
        <v xml:space="preserve"> -</v>
      </c>
      <c r="BX99" s="55">
        <v>0</v>
      </c>
      <c r="BY99" s="60">
        <v>0</v>
      </c>
      <c r="BZ99" s="60">
        <v>0</v>
      </c>
      <c r="CA99" s="125" t="str">
        <f t="shared" si="182"/>
        <v xml:space="preserve"> -</v>
      </c>
      <c r="CB99" s="378" t="str">
        <f t="shared" si="183"/>
        <v xml:space="preserve"> -</v>
      </c>
      <c r="CC99" s="54">
        <v>0</v>
      </c>
      <c r="CD99" s="60">
        <v>0</v>
      </c>
      <c r="CE99" s="60">
        <v>0</v>
      </c>
      <c r="CF99" s="125" t="str">
        <f t="shared" si="184"/>
        <v xml:space="preserve"> -</v>
      </c>
      <c r="CG99" s="378" t="str">
        <f t="shared" si="185"/>
        <v xml:space="preserve"> -</v>
      </c>
      <c r="CH99" s="55">
        <v>0</v>
      </c>
      <c r="CI99" s="60">
        <v>0</v>
      </c>
      <c r="CJ99" s="60">
        <v>0</v>
      </c>
      <c r="CK99" s="125" t="str">
        <f t="shared" si="186"/>
        <v xml:space="preserve"> -</v>
      </c>
      <c r="CL99" s="378" t="str">
        <f t="shared" si="187"/>
        <v xml:space="preserve"> -</v>
      </c>
      <c r="CM99" s="326">
        <f t="shared" si="188"/>
        <v>43854</v>
      </c>
      <c r="CN99" s="322">
        <f t="shared" si="189"/>
        <v>43854</v>
      </c>
      <c r="CO99" s="322">
        <f t="shared" si="190"/>
        <v>0</v>
      </c>
      <c r="CP99" s="504">
        <f t="shared" si="191"/>
        <v>1</v>
      </c>
      <c r="CQ99" s="378" t="str">
        <f t="shared" si="192"/>
        <v xml:space="preserve"> -</v>
      </c>
      <c r="CR99" s="591" t="s">
        <v>1431</v>
      </c>
      <c r="CS99" s="99" t="s">
        <v>1317</v>
      </c>
      <c r="CT99" s="102" t="s">
        <v>540</v>
      </c>
    </row>
    <row r="100" spans="2:98" ht="30" customHeight="1">
      <c r="B100" s="994"/>
      <c r="C100" s="991"/>
      <c r="D100" s="1211"/>
      <c r="E100" s="947"/>
      <c r="F100" s="956"/>
      <c r="G100" s="858"/>
      <c r="H100" s="858"/>
      <c r="I100" s="845"/>
      <c r="J100" s="858"/>
      <c r="K100" s="845"/>
      <c r="L100" s="858"/>
      <c r="M100" s="858"/>
      <c r="N100" s="845"/>
      <c r="O100" s="858"/>
      <c r="P100" s="858"/>
      <c r="Q100" s="845"/>
      <c r="R100" s="858"/>
      <c r="S100" s="858"/>
      <c r="T100" s="845"/>
      <c r="U100" s="914"/>
      <c r="V100" s="1183"/>
      <c r="W100" s="845"/>
      <c r="X100" s="858"/>
      <c r="Y100" s="845"/>
      <c r="Z100" s="858"/>
      <c r="AA100" s="845"/>
      <c r="AB100" s="1065"/>
      <c r="AC100" s="1067"/>
      <c r="AD100" s="1020"/>
      <c r="AE100" s="790"/>
      <c r="AF100" s="798"/>
      <c r="AG100" s="790"/>
      <c r="AH100" s="798"/>
      <c r="AI100" s="790"/>
      <c r="AJ100" s="798"/>
      <c r="AK100" s="790"/>
      <c r="AL100" s="798"/>
      <c r="AM100" s="790"/>
      <c r="AN100" s="798"/>
      <c r="AO100" s="950"/>
      <c r="AP100" s="939"/>
      <c r="AQ100" s="119" t="s">
        <v>536</v>
      </c>
      <c r="AR100" s="366">
        <v>0</v>
      </c>
      <c r="AS100" s="119" t="s">
        <v>1717</v>
      </c>
      <c r="AT100" s="43">
        <v>0.48</v>
      </c>
      <c r="AU100" s="85">
        <v>1</v>
      </c>
      <c r="AV100" s="85">
        <v>1</v>
      </c>
      <c r="AW100" s="413">
        <f t="shared" si="176"/>
        <v>1</v>
      </c>
      <c r="AX100" s="85">
        <v>0</v>
      </c>
      <c r="AY100" s="413">
        <f t="shared" si="177"/>
        <v>0</v>
      </c>
      <c r="AZ100" s="85">
        <v>0</v>
      </c>
      <c r="BA100" s="415">
        <f t="shared" si="178"/>
        <v>0</v>
      </c>
      <c r="BB100" s="125">
        <v>0</v>
      </c>
      <c r="BC100" s="422">
        <f t="shared" si="179"/>
        <v>0</v>
      </c>
      <c r="BD100" s="318">
        <v>1</v>
      </c>
      <c r="BE100" s="85">
        <v>0</v>
      </c>
      <c r="BF100" s="85">
        <v>0</v>
      </c>
      <c r="BG100" s="71">
        <v>0</v>
      </c>
      <c r="BH100" s="333">
        <f t="shared" si="165"/>
        <v>1</v>
      </c>
      <c r="BI100" s="453">
        <f t="shared" si="166"/>
        <v>1</v>
      </c>
      <c r="BJ100" s="334" t="str">
        <f t="shared" si="167"/>
        <v xml:space="preserve"> -</v>
      </c>
      <c r="BK100" s="453" t="str">
        <f t="shared" si="168"/>
        <v xml:space="preserve"> -</v>
      </c>
      <c r="BL100" s="334" t="str">
        <f t="shared" si="169"/>
        <v xml:space="preserve"> -</v>
      </c>
      <c r="BM100" s="453" t="str">
        <f t="shared" si="170"/>
        <v xml:space="preserve"> -</v>
      </c>
      <c r="BN100" s="334" t="str">
        <f t="shared" si="171"/>
        <v xml:space="preserve"> -</v>
      </c>
      <c r="BO100" s="453" t="str">
        <f t="shared" si="172"/>
        <v xml:space="preserve"> -</v>
      </c>
      <c r="BP100" s="657">
        <f t="shared" si="205"/>
        <v>1</v>
      </c>
      <c r="BQ100" s="652">
        <f t="shared" si="174"/>
        <v>1</v>
      </c>
      <c r="BR100" s="642">
        <f t="shared" si="175"/>
        <v>1</v>
      </c>
      <c r="BS100" s="54">
        <v>200000</v>
      </c>
      <c r="BT100" s="60">
        <v>200000</v>
      </c>
      <c r="BU100" s="60">
        <v>0</v>
      </c>
      <c r="BV100" s="125">
        <f t="shared" si="180"/>
        <v>1</v>
      </c>
      <c r="BW100" s="378" t="str">
        <f t="shared" si="181"/>
        <v xml:space="preserve"> -</v>
      </c>
      <c r="BX100" s="55">
        <v>0</v>
      </c>
      <c r="BY100" s="60">
        <v>0</v>
      </c>
      <c r="BZ100" s="60">
        <v>0</v>
      </c>
      <c r="CA100" s="125" t="str">
        <f t="shared" si="182"/>
        <v xml:space="preserve"> -</v>
      </c>
      <c r="CB100" s="378" t="str">
        <f t="shared" si="183"/>
        <v xml:space="preserve"> -</v>
      </c>
      <c r="CC100" s="54">
        <v>0</v>
      </c>
      <c r="CD100" s="60">
        <v>0</v>
      </c>
      <c r="CE100" s="60">
        <v>0</v>
      </c>
      <c r="CF100" s="125" t="str">
        <f t="shared" si="184"/>
        <v xml:space="preserve"> -</v>
      </c>
      <c r="CG100" s="378" t="str">
        <f t="shared" si="185"/>
        <v xml:space="preserve"> -</v>
      </c>
      <c r="CH100" s="55">
        <v>200000</v>
      </c>
      <c r="CI100" s="60">
        <v>0</v>
      </c>
      <c r="CJ100" s="60">
        <v>0</v>
      </c>
      <c r="CK100" s="125">
        <f t="shared" si="186"/>
        <v>0</v>
      </c>
      <c r="CL100" s="378" t="str">
        <f t="shared" si="187"/>
        <v xml:space="preserve"> -</v>
      </c>
      <c r="CM100" s="326">
        <f t="shared" si="188"/>
        <v>400000</v>
      </c>
      <c r="CN100" s="322">
        <f t="shared" si="189"/>
        <v>200000</v>
      </c>
      <c r="CO100" s="322">
        <f t="shared" si="190"/>
        <v>0</v>
      </c>
      <c r="CP100" s="504">
        <f t="shared" si="191"/>
        <v>0.5</v>
      </c>
      <c r="CQ100" s="378" t="str">
        <f t="shared" si="192"/>
        <v xml:space="preserve"> -</v>
      </c>
      <c r="CR100" s="591" t="s">
        <v>1431</v>
      </c>
      <c r="CS100" s="99" t="s">
        <v>1317</v>
      </c>
      <c r="CT100" s="102" t="s">
        <v>540</v>
      </c>
    </row>
    <row r="101" spans="2:98" ht="30" customHeight="1">
      <c r="B101" s="994"/>
      <c r="C101" s="991"/>
      <c r="D101" s="1211"/>
      <c r="E101" s="947"/>
      <c r="F101" s="956"/>
      <c r="G101" s="858"/>
      <c r="H101" s="858"/>
      <c r="I101" s="845"/>
      <c r="J101" s="858"/>
      <c r="K101" s="845"/>
      <c r="L101" s="858"/>
      <c r="M101" s="858"/>
      <c r="N101" s="845"/>
      <c r="O101" s="858"/>
      <c r="P101" s="858"/>
      <c r="Q101" s="845"/>
      <c r="R101" s="858"/>
      <c r="S101" s="858"/>
      <c r="T101" s="845"/>
      <c r="U101" s="914"/>
      <c r="V101" s="1183"/>
      <c r="W101" s="845"/>
      <c r="X101" s="858"/>
      <c r="Y101" s="845"/>
      <c r="Z101" s="858"/>
      <c r="AA101" s="845"/>
      <c r="AB101" s="1065"/>
      <c r="AC101" s="1067"/>
      <c r="AD101" s="1020"/>
      <c r="AE101" s="790"/>
      <c r="AF101" s="798"/>
      <c r="AG101" s="790"/>
      <c r="AH101" s="798"/>
      <c r="AI101" s="790"/>
      <c r="AJ101" s="798"/>
      <c r="AK101" s="790"/>
      <c r="AL101" s="798"/>
      <c r="AM101" s="790"/>
      <c r="AN101" s="798"/>
      <c r="AO101" s="950"/>
      <c r="AP101" s="939"/>
      <c r="AQ101" s="254" t="s">
        <v>537</v>
      </c>
      <c r="AR101" s="276">
        <v>0</v>
      </c>
      <c r="AS101" s="119" t="s">
        <v>1718</v>
      </c>
      <c r="AT101" s="40">
        <v>0</v>
      </c>
      <c r="AU101" s="60">
        <v>1</v>
      </c>
      <c r="AV101" s="60">
        <v>0</v>
      </c>
      <c r="AW101" s="413">
        <f t="shared" si="176"/>
        <v>0</v>
      </c>
      <c r="AX101" s="60">
        <v>1</v>
      </c>
      <c r="AY101" s="413">
        <v>0.33</v>
      </c>
      <c r="AZ101" s="60">
        <v>1</v>
      </c>
      <c r="BA101" s="415">
        <v>0.33</v>
      </c>
      <c r="BB101" s="47">
        <v>1</v>
      </c>
      <c r="BC101" s="422">
        <v>0.34</v>
      </c>
      <c r="BD101" s="54">
        <v>0</v>
      </c>
      <c r="BE101" s="60">
        <v>1</v>
      </c>
      <c r="BF101" s="60">
        <v>1</v>
      </c>
      <c r="BG101" s="49">
        <v>0</v>
      </c>
      <c r="BH101" s="333" t="str">
        <f t="shared" si="165"/>
        <v xml:space="preserve"> -</v>
      </c>
      <c r="BI101" s="453" t="str">
        <f t="shared" si="166"/>
        <v xml:space="preserve"> -</v>
      </c>
      <c r="BJ101" s="334">
        <f t="shared" si="167"/>
        <v>1</v>
      </c>
      <c r="BK101" s="453">
        <f t="shared" si="168"/>
        <v>1</v>
      </c>
      <c r="BL101" s="334">
        <f t="shared" si="169"/>
        <v>1</v>
      </c>
      <c r="BM101" s="453">
        <f t="shared" si="170"/>
        <v>1</v>
      </c>
      <c r="BN101" s="334">
        <f t="shared" si="171"/>
        <v>0</v>
      </c>
      <c r="BO101" s="453">
        <f t="shared" si="172"/>
        <v>0</v>
      </c>
      <c r="BP101" s="657">
        <f>+AVERAGE(BE101:BG101)/AU101</f>
        <v>0.66666666666666663</v>
      </c>
      <c r="BQ101" s="652">
        <f t="shared" si="174"/>
        <v>0.66666666666666663</v>
      </c>
      <c r="BR101" s="642">
        <f t="shared" si="175"/>
        <v>0.66666666666666663</v>
      </c>
      <c r="BS101" s="54">
        <v>0</v>
      </c>
      <c r="BT101" s="60">
        <v>0</v>
      </c>
      <c r="BU101" s="60">
        <v>0</v>
      </c>
      <c r="BV101" s="125" t="str">
        <f t="shared" si="180"/>
        <v xml:space="preserve"> -</v>
      </c>
      <c r="BW101" s="378" t="str">
        <f t="shared" si="181"/>
        <v xml:space="preserve"> -</v>
      </c>
      <c r="BX101" s="55">
        <v>2000</v>
      </c>
      <c r="BY101" s="60">
        <v>2000</v>
      </c>
      <c r="BZ101" s="60">
        <v>0</v>
      </c>
      <c r="CA101" s="125">
        <f t="shared" si="182"/>
        <v>1</v>
      </c>
      <c r="CB101" s="378" t="str">
        <f t="shared" si="183"/>
        <v xml:space="preserve"> -</v>
      </c>
      <c r="CC101" s="54">
        <v>0</v>
      </c>
      <c r="CD101" s="60">
        <v>0</v>
      </c>
      <c r="CE101" s="60">
        <v>0</v>
      </c>
      <c r="CF101" s="125" t="str">
        <f t="shared" si="184"/>
        <v xml:space="preserve"> -</v>
      </c>
      <c r="CG101" s="378" t="str">
        <f t="shared" si="185"/>
        <v xml:space="preserve"> -</v>
      </c>
      <c r="CH101" s="55">
        <v>80000</v>
      </c>
      <c r="CI101" s="60">
        <v>0</v>
      </c>
      <c r="CJ101" s="60">
        <v>0</v>
      </c>
      <c r="CK101" s="125">
        <f t="shared" si="186"/>
        <v>0</v>
      </c>
      <c r="CL101" s="378" t="str">
        <f t="shared" si="187"/>
        <v xml:space="preserve"> -</v>
      </c>
      <c r="CM101" s="326">
        <f t="shared" si="188"/>
        <v>82000</v>
      </c>
      <c r="CN101" s="322">
        <f t="shared" si="189"/>
        <v>2000</v>
      </c>
      <c r="CO101" s="322">
        <f t="shared" si="190"/>
        <v>0</v>
      </c>
      <c r="CP101" s="504">
        <f t="shared" si="191"/>
        <v>2.4390243902439025E-2</v>
      </c>
      <c r="CQ101" s="378" t="str">
        <f t="shared" si="192"/>
        <v xml:space="preserve"> -</v>
      </c>
      <c r="CR101" s="591" t="s">
        <v>1431</v>
      </c>
      <c r="CS101" s="99" t="s">
        <v>1317</v>
      </c>
      <c r="CT101" s="102" t="s">
        <v>540</v>
      </c>
    </row>
    <row r="102" spans="2:98" ht="30" customHeight="1">
      <c r="B102" s="994"/>
      <c r="C102" s="991"/>
      <c r="D102" s="1211"/>
      <c r="E102" s="947"/>
      <c r="F102" s="956"/>
      <c r="G102" s="858"/>
      <c r="H102" s="858"/>
      <c r="I102" s="845"/>
      <c r="J102" s="858"/>
      <c r="K102" s="845"/>
      <c r="L102" s="858"/>
      <c r="M102" s="858"/>
      <c r="N102" s="845"/>
      <c r="O102" s="858"/>
      <c r="P102" s="858"/>
      <c r="Q102" s="845"/>
      <c r="R102" s="858"/>
      <c r="S102" s="858"/>
      <c r="T102" s="845"/>
      <c r="U102" s="914"/>
      <c r="V102" s="1183"/>
      <c r="W102" s="845"/>
      <c r="X102" s="858"/>
      <c r="Y102" s="845"/>
      <c r="Z102" s="858"/>
      <c r="AA102" s="845"/>
      <c r="AB102" s="1065"/>
      <c r="AC102" s="1067"/>
      <c r="AD102" s="1020"/>
      <c r="AE102" s="790"/>
      <c r="AF102" s="798"/>
      <c r="AG102" s="790"/>
      <c r="AH102" s="798"/>
      <c r="AI102" s="790"/>
      <c r="AJ102" s="798"/>
      <c r="AK102" s="790"/>
      <c r="AL102" s="798"/>
      <c r="AM102" s="790"/>
      <c r="AN102" s="798"/>
      <c r="AO102" s="950"/>
      <c r="AP102" s="939"/>
      <c r="AQ102" s="254" t="s">
        <v>538</v>
      </c>
      <c r="AR102" s="276">
        <v>201020201</v>
      </c>
      <c r="AS102" s="119" t="s">
        <v>1719</v>
      </c>
      <c r="AT102" s="40">
        <v>2</v>
      </c>
      <c r="AU102" s="60">
        <v>2</v>
      </c>
      <c r="AV102" s="60">
        <v>2</v>
      </c>
      <c r="AW102" s="413">
        <v>0.25</v>
      </c>
      <c r="AX102" s="60">
        <v>2</v>
      </c>
      <c r="AY102" s="413">
        <v>0.25</v>
      </c>
      <c r="AZ102" s="60">
        <v>2</v>
      </c>
      <c r="BA102" s="415">
        <v>0.25</v>
      </c>
      <c r="BB102" s="47">
        <v>2</v>
      </c>
      <c r="BC102" s="422">
        <v>0.25</v>
      </c>
      <c r="BD102" s="54">
        <v>2</v>
      </c>
      <c r="BE102" s="60">
        <v>3</v>
      </c>
      <c r="BF102" s="60">
        <v>2</v>
      </c>
      <c r="BG102" s="49">
        <v>0</v>
      </c>
      <c r="BH102" s="333">
        <f t="shared" si="165"/>
        <v>1</v>
      </c>
      <c r="BI102" s="453">
        <f t="shared" si="166"/>
        <v>1</v>
      </c>
      <c r="BJ102" s="334">
        <f t="shared" si="167"/>
        <v>1.5</v>
      </c>
      <c r="BK102" s="453">
        <f t="shared" si="168"/>
        <v>1</v>
      </c>
      <c r="BL102" s="334">
        <f t="shared" si="169"/>
        <v>1</v>
      </c>
      <c r="BM102" s="453">
        <f t="shared" si="170"/>
        <v>1</v>
      </c>
      <c r="BN102" s="334">
        <f t="shared" si="171"/>
        <v>0</v>
      </c>
      <c r="BO102" s="453">
        <f t="shared" si="172"/>
        <v>0</v>
      </c>
      <c r="BP102" s="657">
        <f t="shared" si="173"/>
        <v>0.875</v>
      </c>
      <c r="BQ102" s="652">
        <f t="shared" si="174"/>
        <v>0.875</v>
      </c>
      <c r="BR102" s="642">
        <f t="shared" si="175"/>
        <v>0.875</v>
      </c>
      <c r="BS102" s="54">
        <v>7</v>
      </c>
      <c r="BT102" s="60">
        <v>7</v>
      </c>
      <c r="BU102" s="60">
        <v>0</v>
      </c>
      <c r="BV102" s="125">
        <f t="shared" si="180"/>
        <v>1</v>
      </c>
      <c r="BW102" s="378" t="str">
        <f t="shared" si="181"/>
        <v xml:space="preserve"> -</v>
      </c>
      <c r="BX102" s="55">
        <v>40000</v>
      </c>
      <c r="BY102" s="60">
        <v>24701</v>
      </c>
      <c r="BZ102" s="60">
        <v>0</v>
      </c>
      <c r="CA102" s="125">
        <f t="shared" si="182"/>
        <v>0.61752499999999999</v>
      </c>
      <c r="CB102" s="378" t="str">
        <f t="shared" si="183"/>
        <v xml:space="preserve"> -</v>
      </c>
      <c r="CC102" s="54">
        <v>0</v>
      </c>
      <c r="CD102" s="60">
        <v>0</v>
      </c>
      <c r="CE102" s="60">
        <v>0</v>
      </c>
      <c r="CF102" s="125" t="str">
        <f t="shared" si="184"/>
        <v xml:space="preserve"> -</v>
      </c>
      <c r="CG102" s="378" t="str">
        <f t="shared" si="185"/>
        <v xml:space="preserve"> -</v>
      </c>
      <c r="CH102" s="55">
        <v>60000</v>
      </c>
      <c r="CI102" s="60">
        <v>0</v>
      </c>
      <c r="CJ102" s="60">
        <v>0</v>
      </c>
      <c r="CK102" s="125">
        <f t="shared" si="186"/>
        <v>0</v>
      </c>
      <c r="CL102" s="378" t="str">
        <f t="shared" si="187"/>
        <v xml:space="preserve"> -</v>
      </c>
      <c r="CM102" s="326">
        <f t="shared" si="188"/>
        <v>100007</v>
      </c>
      <c r="CN102" s="322">
        <f t="shared" si="189"/>
        <v>24708</v>
      </c>
      <c r="CO102" s="322">
        <f t="shared" si="190"/>
        <v>0</v>
      </c>
      <c r="CP102" s="504">
        <f t="shared" si="191"/>
        <v>0.24706270561060725</v>
      </c>
      <c r="CQ102" s="378" t="str">
        <f t="shared" si="192"/>
        <v xml:space="preserve"> -</v>
      </c>
      <c r="CR102" s="591" t="s">
        <v>1431</v>
      </c>
      <c r="CS102" s="99" t="s">
        <v>1317</v>
      </c>
      <c r="CT102" s="102" t="s">
        <v>540</v>
      </c>
    </row>
    <row r="103" spans="2:98" ht="30" customHeight="1" thickBot="1">
      <c r="B103" s="994"/>
      <c r="C103" s="991"/>
      <c r="D103" s="1212"/>
      <c r="E103" s="948"/>
      <c r="F103" s="957"/>
      <c r="G103" s="910"/>
      <c r="H103" s="910"/>
      <c r="I103" s="1060"/>
      <c r="J103" s="910"/>
      <c r="K103" s="1060"/>
      <c r="L103" s="910"/>
      <c r="M103" s="910"/>
      <c r="N103" s="1060"/>
      <c r="O103" s="910"/>
      <c r="P103" s="910"/>
      <c r="Q103" s="1060"/>
      <c r="R103" s="910"/>
      <c r="S103" s="910"/>
      <c r="T103" s="1060"/>
      <c r="U103" s="1061"/>
      <c r="V103" s="1184"/>
      <c r="W103" s="1060"/>
      <c r="X103" s="910"/>
      <c r="Y103" s="1060"/>
      <c r="Z103" s="910"/>
      <c r="AA103" s="1060"/>
      <c r="AB103" s="1066"/>
      <c r="AC103" s="1068"/>
      <c r="AD103" s="1021"/>
      <c r="AE103" s="791"/>
      <c r="AF103" s="799"/>
      <c r="AG103" s="791"/>
      <c r="AH103" s="799"/>
      <c r="AI103" s="791"/>
      <c r="AJ103" s="799"/>
      <c r="AK103" s="791"/>
      <c r="AL103" s="799"/>
      <c r="AM103" s="791"/>
      <c r="AN103" s="799"/>
      <c r="AO103" s="953"/>
      <c r="AP103" s="942"/>
      <c r="AQ103" s="123" t="s">
        <v>539</v>
      </c>
      <c r="AR103" s="10">
        <v>2010547</v>
      </c>
      <c r="AS103" s="123" t="s">
        <v>1720</v>
      </c>
      <c r="AT103" s="45">
        <v>1</v>
      </c>
      <c r="AU103" s="92">
        <v>1</v>
      </c>
      <c r="AV103" s="92">
        <v>0</v>
      </c>
      <c r="AW103" s="423">
        <f t="shared" si="176"/>
        <v>0</v>
      </c>
      <c r="AX103" s="92">
        <v>1</v>
      </c>
      <c r="AY103" s="423">
        <f t="shared" si="177"/>
        <v>1</v>
      </c>
      <c r="AZ103" s="92">
        <v>0</v>
      </c>
      <c r="BA103" s="424">
        <f t="shared" si="178"/>
        <v>0</v>
      </c>
      <c r="BB103" s="51">
        <v>0</v>
      </c>
      <c r="BC103" s="425">
        <f t="shared" si="179"/>
        <v>0</v>
      </c>
      <c r="BD103" s="62">
        <v>0</v>
      </c>
      <c r="BE103" s="92">
        <v>1</v>
      </c>
      <c r="BF103" s="92">
        <v>0</v>
      </c>
      <c r="BG103" s="70">
        <v>0</v>
      </c>
      <c r="BH103" s="331" t="str">
        <f t="shared" si="165"/>
        <v xml:space="preserve"> -</v>
      </c>
      <c r="BI103" s="457" t="str">
        <f t="shared" si="166"/>
        <v xml:space="preserve"> -</v>
      </c>
      <c r="BJ103" s="332">
        <f t="shared" si="167"/>
        <v>1</v>
      </c>
      <c r="BK103" s="457">
        <f t="shared" si="168"/>
        <v>1</v>
      </c>
      <c r="BL103" s="332" t="str">
        <f t="shared" si="169"/>
        <v xml:space="preserve"> -</v>
      </c>
      <c r="BM103" s="457" t="str">
        <f t="shared" si="170"/>
        <v xml:space="preserve"> -</v>
      </c>
      <c r="BN103" s="332" t="str">
        <f t="shared" si="171"/>
        <v xml:space="preserve"> -</v>
      </c>
      <c r="BO103" s="457" t="str">
        <f t="shared" si="172"/>
        <v xml:space="preserve"> -</v>
      </c>
      <c r="BP103" s="658">
        <f t="shared" ref="BP103" si="206">+SUM(BD103:BG103)/AU103</f>
        <v>1</v>
      </c>
      <c r="BQ103" s="653">
        <f t="shared" si="174"/>
        <v>1</v>
      </c>
      <c r="BR103" s="643">
        <f t="shared" si="175"/>
        <v>1</v>
      </c>
      <c r="BS103" s="62">
        <v>0</v>
      </c>
      <c r="BT103" s="92">
        <v>0</v>
      </c>
      <c r="BU103" s="92">
        <v>0</v>
      </c>
      <c r="BV103" s="148" t="str">
        <f t="shared" si="180"/>
        <v xml:space="preserve"> -</v>
      </c>
      <c r="BW103" s="385" t="str">
        <f t="shared" si="181"/>
        <v xml:space="preserve"> -</v>
      </c>
      <c r="BX103" s="63">
        <v>1334985</v>
      </c>
      <c r="BY103" s="92">
        <v>1031571</v>
      </c>
      <c r="BZ103" s="92">
        <v>0</v>
      </c>
      <c r="CA103" s="148">
        <f t="shared" si="182"/>
        <v>0.77272104180945855</v>
      </c>
      <c r="CB103" s="385" t="str">
        <f t="shared" si="183"/>
        <v xml:space="preserve"> -</v>
      </c>
      <c r="CC103" s="62">
        <v>0</v>
      </c>
      <c r="CD103" s="92">
        <v>0</v>
      </c>
      <c r="CE103" s="92">
        <v>0</v>
      </c>
      <c r="CF103" s="148" t="str">
        <f t="shared" si="184"/>
        <v xml:space="preserve"> -</v>
      </c>
      <c r="CG103" s="385" t="str">
        <f t="shared" si="185"/>
        <v xml:space="preserve"> -</v>
      </c>
      <c r="CH103" s="63">
        <v>0</v>
      </c>
      <c r="CI103" s="92">
        <v>0</v>
      </c>
      <c r="CJ103" s="92">
        <v>0</v>
      </c>
      <c r="CK103" s="148" t="str">
        <f t="shared" si="186"/>
        <v xml:space="preserve"> -</v>
      </c>
      <c r="CL103" s="385" t="str">
        <f t="shared" si="187"/>
        <v xml:space="preserve"> -</v>
      </c>
      <c r="CM103" s="327">
        <f t="shared" si="188"/>
        <v>1334985</v>
      </c>
      <c r="CN103" s="328">
        <f t="shared" si="189"/>
        <v>1031571</v>
      </c>
      <c r="CO103" s="328">
        <f t="shared" si="190"/>
        <v>0</v>
      </c>
      <c r="CP103" s="505">
        <f t="shared" si="191"/>
        <v>0.77272104180945855</v>
      </c>
      <c r="CQ103" s="385" t="str">
        <f t="shared" si="192"/>
        <v xml:space="preserve"> -</v>
      </c>
      <c r="CR103" s="593" t="s">
        <v>1431</v>
      </c>
      <c r="CS103" s="100" t="s">
        <v>1317</v>
      </c>
      <c r="CT103" s="103" t="s">
        <v>540</v>
      </c>
    </row>
    <row r="104" spans="2:98" ht="15" customHeight="1" thickBot="1">
      <c r="B104" s="994"/>
      <c r="C104" s="991"/>
      <c r="D104" s="181"/>
      <c r="E104" s="14"/>
      <c r="F104" s="15"/>
      <c r="G104" s="13"/>
      <c r="H104" s="13"/>
      <c r="I104" s="620"/>
      <c r="J104" s="13"/>
      <c r="K104" s="620"/>
      <c r="L104" s="13"/>
      <c r="M104" s="13"/>
      <c r="N104" s="620"/>
      <c r="O104" s="13"/>
      <c r="P104" s="13"/>
      <c r="Q104" s="620"/>
      <c r="R104" s="13"/>
      <c r="S104" s="13"/>
      <c r="T104" s="620"/>
      <c r="U104" s="13"/>
      <c r="V104" s="13"/>
      <c r="W104" s="620"/>
      <c r="X104" s="13"/>
      <c r="Y104" s="620"/>
      <c r="Z104" s="13"/>
      <c r="AA104" s="620"/>
      <c r="AB104" s="13"/>
      <c r="AC104" s="620"/>
      <c r="AD104" s="719"/>
      <c r="AE104" s="720"/>
      <c r="AF104" s="719"/>
      <c r="AG104" s="720"/>
      <c r="AH104" s="719"/>
      <c r="AI104" s="720"/>
      <c r="AJ104" s="719"/>
      <c r="AK104" s="720"/>
      <c r="AL104" s="719"/>
      <c r="AM104" s="720"/>
      <c r="AN104" s="13"/>
      <c r="AO104" s="81"/>
      <c r="AP104" s="80"/>
      <c r="AQ104" s="82"/>
      <c r="AR104" s="80"/>
      <c r="AS104" s="82"/>
      <c r="AT104" s="81"/>
      <c r="AU104" s="306">
        <v>0</v>
      </c>
      <c r="AV104" s="306">
        <v>0</v>
      </c>
      <c r="AW104" s="358">
        <f>+AVERAGE(AW64:AW103)</f>
        <v>0.25994106699751862</v>
      </c>
      <c r="AX104" s="306">
        <v>0</v>
      </c>
      <c r="AY104" s="358">
        <f t="shared" ref="AY104:BC104" si="207">+AVERAGE(AY64:AY103)</f>
        <v>0.31109015715467325</v>
      </c>
      <c r="AZ104" s="306">
        <v>0</v>
      </c>
      <c r="BA104" s="358">
        <f t="shared" si="207"/>
        <v>0.19878246484698098</v>
      </c>
      <c r="BB104" s="306">
        <v>0</v>
      </c>
      <c r="BC104" s="358">
        <f t="shared" si="207"/>
        <v>0.23018631100082709</v>
      </c>
      <c r="BD104" s="306"/>
      <c r="BE104" s="306"/>
      <c r="BF104" s="306"/>
      <c r="BG104" s="306"/>
      <c r="BH104" s="80"/>
      <c r="BI104" s="555">
        <f t="shared" ref="BI104:BO104" si="208">+AVERAGE(BI64:BI103)</f>
        <v>0.77161393116194366</v>
      </c>
      <c r="BJ104" s="555"/>
      <c r="BK104" s="555">
        <f t="shared" si="208"/>
        <v>0.81205517731967614</v>
      </c>
      <c r="BL104" s="555"/>
      <c r="BM104" s="555">
        <f t="shared" si="208"/>
        <v>0.81671221867263344</v>
      </c>
      <c r="BN104" s="555"/>
      <c r="BO104" s="555">
        <f t="shared" si="208"/>
        <v>0</v>
      </c>
      <c r="BP104" s="661"/>
      <c r="BQ104" s="555">
        <f>+AVERAGE(BQ64:BQ103)</f>
        <v>0.66979207760629489</v>
      </c>
      <c r="BR104" s="637"/>
      <c r="BS104" s="83"/>
      <c r="BT104" s="83"/>
      <c r="BU104" s="83"/>
      <c r="BV104" s="83"/>
      <c r="BW104" s="83"/>
      <c r="BX104" s="83"/>
      <c r="BY104" s="83"/>
      <c r="BZ104" s="83"/>
      <c r="CA104" s="83"/>
      <c r="CB104" s="83"/>
      <c r="CC104" s="83"/>
      <c r="CD104" s="83"/>
      <c r="CE104" s="83"/>
      <c r="CF104" s="83"/>
      <c r="CG104" s="83"/>
      <c r="CH104" s="83"/>
      <c r="CI104" s="83"/>
      <c r="CJ104" s="83"/>
      <c r="CK104" s="83"/>
      <c r="CL104" s="83"/>
      <c r="CM104" s="84"/>
      <c r="CN104" s="84"/>
      <c r="CO104" s="84"/>
      <c r="CP104" s="84"/>
      <c r="CQ104" s="84"/>
      <c r="CR104" s="599"/>
      <c r="CS104" s="14"/>
      <c r="CT104" s="18"/>
    </row>
    <row r="105" spans="2:98" ht="30" customHeight="1">
      <c r="B105" s="994"/>
      <c r="C105" s="991"/>
      <c r="D105" s="1210">
        <f>+RESUMEN!J96</f>
        <v>0.77726282922409895</v>
      </c>
      <c r="E105" s="946" t="s">
        <v>573</v>
      </c>
      <c r="F105" s="972" t="s">
        <v>574</v>
      </c>
      <c r="G105" s="979">
        <v>416200</v>
      </c>
      <c r="H105" s="979">
        <v>420000</v>
      </c>
      <c r="I105" s="1013">
        <f>+H105-G105</f>
        <v>3800</v>
      </c>
      <c r="J105" s="979">
        <v>417000</v>
      </c>
      <c r="K105" s="1013">
        <f>+J105-G105</f>
        <v>800</v>
      </c>
      <c r="L105" s="979"/>
      <c r="M105" s="979">
        <v>418200</v>
      </c>
      <c r="N105" s="1013">
        <f>+M105-J105</f>
        <v>1200</v>
      </c>
      <c r="O105" s="979"/>
      <c r="P105" s="979">
        <v>419100</v>
      </c>
      <c r="Q105" s="1013">
        <f>+P105-M105</f>
        <v>900</v>
      </c>
      <c r="R105" s="979"/>
      <c r="S105" s="979">
        <v>420000</v>
      </c>
      <c r="T105" s="1013">
        <f>+S105-P105</f>
        <v>900</v>
      </c>
      <c r="U105" s="1030"/>
      <c r="V105" s="1084">
        <v>405556</v>
      </c>
      <c r="W105" s="1013">
        <f>+IF(V105=0,0,V105-G105)</f>
        <v>-10644</v>
      </c>
      <c r="X105" s="979">
        <v>491653</v>
      </c>
      <c r="Y105" s="1013">
        <f>+IF(X105=0,0,X105-V105)</f>
        <v>86097</v>
      </c>
      <c r="Z105" s="979"/>
      <c r="AA105" s="1013">
        <f>+IF(Z105=0,0,Z105-X105)</f>
        <v>0</v>
      </c>
      <c r="AB105" s="1022"/>
      <c r="AC105" s="1025">
        <f>+IF(AB105=0,0,AB105-Z105)</f>
        <v>0</v>
      </c>
      <c r="AD105" s="1019">
        <f>+IF(K105=0," -",W105/K105)</f>
        <v>-13.305</v>
      </c>
      <c r="AE105" s="1018">
        <f>+IF(K105=0," -",IF(AD105&gt;100%,100%,AD105))</f>
        <v>-13.305</v>
      </c>
      <c r="AF105" s="1017">
        <f>+IF(N105=0," -",Y105/N105)</f>
        <v>71.747500000000002</v>
      </c>
      <c r="AG105" s="1018">
        <f>+IF(N105=0," -",IF(AF105&gt;100%,100%,AF105))</f>
        <v>1</v>
      </c>
      <c r="AH105" s="1017">
        <f>+IF(Q105=0," -",AA105/Q105)</f>
        <v>0</v>
      </c>
      <c r="AI105" s="1018">
        <f>+IF(Q105=0," -",IF(AH105&gt;100%,100%,AH105))</f>
        <v>0</v>
      </c>
      <c r="AJ105" s="1017">
        <f>+IF(T105=0," -",AC105/T105)</f>
        <v>0</v>
      </c>
      <c r="AK105" s="1018">
        <f>+IF(T105=0," -",IF(AJ105&gt;100%,100%,AJ105))</f>
        <v>0</v>
      </c>
      <c r="AL105" s="1017">
        <f>+SUM(AC105,AA105,Y105,W105)/I105</f>
        <v>19.856052631578947</v>
      </c>
      <c r="AM105" s="1018">
        <f>+IF(AL105&gt;100%,100%,IF(AL105&lt;0%,0%,AL105))</f>
        <v>1</v>
      </c>
      <c r="AN105" s="1166"/>
      <c r="AO105" s="952">
        <f>+RESUMEN!J97</f>
        <v>0.99705882352941178</v>
      </c>
      <c r="AP105" s="941" t="s">
        <v>620</v>
      </c>
      <c r="AQ105" s="120" t="s">
        <v>558</v>
      </c>
      <c r="AR105" s="373" t="s">
        <v>2017</v>
      </c>
      <c r="AS105" s="120" t="s">
        <v>1721</v>
      </c>
      <c r="AT105" s="39">
        <v>320</v>
      </c>
      <c r="AU105" s="90">
        <v>170</v>
      </c>
      <c r="AV105" s="90">
        <v>40</v>
      </c>
      <c r="AW105" s="412">
        <f t="shared" si="176"/>
        <v>0.23529411764705882</v>
      </c>
      <c r="AX105" s="90">
        <v>42</v>
      </c>
      <c r="AY105" s="412">
        <f t="shared" si="177"/>
        <v>0.24705882352941178</v>
      </c>
      <c r="AZ105" s="90">
        <v>43</v>
      </c>
      <c r="BA105" s="414">
        <f t="shared" si="178"/>
        <v>0.25294117647058822</v>
      </c>
      <c r="BB105" s="46">
        <v>45</v>
      </c>
      <c r="BC105" s="421">
        <f t="shared" si="179"/>
        <v>0.26470588235294118</v>
      </c>
      <c r="BD105" s="52">
        <v>46</v>
      </c>
      <c r="BE105" s="90">
        <v>58</v>
      </c>
      <c r="BF105" s="90">
        <v>65</v>
      </c>
      <c r="BG105" s="69">
        <v>0</v>
      </c>
      <c r="BH105" s="329">
        <f t="shared" si="165"/>
        <v>1.1499999999999999</v>
      </c>
      <c r="BI105" s="452">
        <f t="shared" si="166"/>
        <v>1</v>
      </c>
      <c r="BJ105" s="330">
        <f t="shared" si="167"/>
        <v>1.3809523809523809</v>
      </c>
      <c r="BK105" s="452">
        <f t="shared" si="168"/>
        <v>1</v>
      </c>
      <c r="BL105" s="330">
        <f t="shared" si="169"/>
        <v>1.5116279069767442</v>
      </c>
      <c r="BM105" s="452">
        <f t="shared" si="170"/>
        <v>1</v>
      </c>
      <c r="BN105" s="330">
        <f t="shared" si="171"/>
        <v>0</v>
      </c>
      <c r="BO105" s="452">
        <f t="shared" si="172"/>
        <v>0</v>
      </c>
      <c r="BP105" s="656">
        <f t="shared" ref="BP105:BP121" si="209">+SUM(BD105:BG105)/AU105</f>
        <v>0.99411764705882355</v>
      </c>
      <c r="BQ105" s="651">
        <f t="shared" si="174"/>
        <v>0.99411764705882355</v>
      </c>
      <c r="BR105" s="641">
        <f t="shared" si="175"/>
        <v>0.99411764705882355</v>
      </c>
      <c r="BS105" s="52">
        <v>297000</v>
      </c>
      <c r="BT105" s="90">
        <v>282411</v>
      </c>
      <c r="BU105" s="90">
        <v>19000</v>
      </c>
      <c r="BV105" s="146">
        <f t="shared" si="180"/>
        <v>0.95087878787878788</v>
      </c>
      <c r="BW105" s="384">
        <f t="shared" si="181"/>
        <v>6.7277832662325482E-2</v>
      </c>
      <c r="BX105" s="53">
        <v>403547</v>
      </c>
      <c r="BY105" s="90">
        <v>347318</v>
      </c>
      <c r="BZ105" s="90">
        <v>62188</v>
      </c>
      <c r="CA105" s="146">
        <f t="shared" si="182"/>
        <v>0.86066307022478172</v>
      </c>
      <c r="CB105" s="384">
        <f t="shared" si="183"/>
        <v>0.17905205028245008</v>
      </c>
      <c r="CC105" s="52">
        <v>478848</v>
      </c>
      <c r="CD105" s="90">
        <v>438316</v>
      </c>
      <c r="CE105" s="90">
        <v>0</v>
      </c>
      <c r="CF105" s="146">
        <f t="shared" si="184"/>
        <v>0.91535518577920338</v>
      </c>
      <c r="CG105" s="384" t="str">
        <f t="shared" si="185"/>
        <v xml:space="preserve"> -</v>
      </c>
      <c r="CH105" s="53">
        <v>342349</v>
      </c>
      <c r="CI105" s="90">
        <v>0</v>
      </c>
      <c r="CJ105" s="90">
        <v>0</v>
      </c>
      <c r="CK105" s="146">
        <f t="shared" si="186"/>
        <v>0</v>
      </c>
      <c r="CL105" s="384" t="str">
        <f t="shared" si="187"/>
        <v xml:space="preserve"> -</v>
      </c>
      <c r="CM105" s="324">
        <f t="shared" si="188"/>
        <v>1521744</v>
      </c>
      <c r="CN105" s="325">
        <f t="shared" si="189"/>
        <v>1068045</v>
      </c>
      <c r="CO105" s="325">
        <f t="shared" si="190"/>
        <v>81188</v>
      </c>
      <c r="CP105" s="503">
        <f t="shared" si="191"/>
        <v>0.70185589691827277</v>
      </c>
      <c r="CQ105" s="384">
        <f t="shared" si="192"/>
        <v>7.6015523690481202E-2</v>
      </c>
      <c r="CR105" s="590" t="s">
        <v>1431</v>
      </c>
      <c r="CS105" s="211" t="s">
        <v>1424</v>
      </c>
      <c r="CT105" s="101" t="s">
        <v>365</v>
      </c>
    </row>
    <row r="106" spans="2:98" ht="30" customHeight="1" thickBot="1">
      <c r="B106" s="994"/>
      <c r="C106" s="991"/>
      <c r="D106" s="1211"/>
      <c r="E106" s="947"/>
      <c r="F106" s="956"/>
      <c r="G106" s="840"/>
      <c r="H106" s="840"/>
      <c r="I106" s="825"/>
      <c r="J106" s="840"/>
      <c r="K106" s="825"/>
      <c r="L106" s="840"/>
      <c r="M106" s="840"/>
      <c r="N106" s="825"/>
      <c r="O106" s="840"/>
      <c r="P106" s="840"/>
      <c r="Q106" s="825"/>
      <c r="R106" s="840"/>
      <c r="S106" s="840"/>
      <c r="T106" s="825"/>
      <c r="U106" s="971"/>
      <c r="V106" s="853"/>
      <c r="W106" s="825"/>
      <c r="X106" s="840"/>
      <c r="Y106" s="825"/>
      <c r="Z106" s="840"/>
      <c r="AA106" s="825"/>
      <c r="AB106" s="1023"/>
      <c r="AC106" s="1026"/>
      <c r="AD106" s="1020"/>
      <c r="AE106" s="790"/>
      <c r="AF106" s="798"/>
      <c r="AG106" s="790"/>
      <c r="AH106" s="798"/>
      <c r="AI106" s="790"/>
      <c r="AJ106" s="798"/>
      <c r="AK106" s="790"/>
      <c r="AL106" s="798"/>
      <c r="AM106" s="790"/>
      <c r="AN106" s="1164"/>
      <c r="AO106" s="953"/>
      <c r="AP106" s="942"/>
      <c r="AQ106" s="123" t="s">
        <v>559</v>
      </c>
      <c r="AR106" s="10" t="s">
        <v>2018</v>
      </c>
      <c r="AS106" s="123" t="s">
        <v>1722</v>
      </c>
      <c r="AT106" s="45">
        <v>120</v>
      </c>
      <c r="AU106" s="92">
        <v>90</v>
      </c>
      <c r="AV106" s="92">
        <v>20</v>
      </c>
      <c r="AW106" s="423">
        <f t="shared" si="176"/>
        <v>0.22222222222222221</v>
      </c>
      <c r="AX106" s="92">
        <v>22</v>
      </c>
      <c r="AY106" s="423">
        <f t="shared" si="177"/>
        <v>0.24444444444444444</v>
      </c>
      <c r="AZ106" s="92">
        <v>23</v>
      </c>
      <c r="BA106" s="424">
        <f t="shared" si="178"/>
        <v>0.25555555555555554</v>
      </c>
      <c r="BB106" s="51">
        <v>25</v>
      </c>
      <c r="BC106" s="425">
        <f t="shared" si="179"/>
        <v>0.27777777777777779</v>
      </c>
      <c r="BD106" s="62">
        <v>20</v>
      </c>
      <c r="BE106" s="92">
        <v>58</v>
      </c>
      <c r="BF106" s="92">
        <v>132</v>
      </c>
      <c r="BG106" s="70">
        <v>0</v>
      </c>
      <c r="BH106" s="331">
        <f t="shared" si="165"/>
        <v>1</v>
      </c>
      <c r="BI106" s="457">
        <f t="shared" si="166"/>
        <v>1</v>
      </c>
      <c r="BJ106" s="332">
        <f t="shared" si="167"/>
        <v>2.6363636363636362</v>
      </c>
      <c r="BK106" s="457">
        <f t="shared" si="168"/>
        <v>1</v>
      </c>
      <c r="BL106" s="332">
        <f t="shared" si="169"/>
        <v>5.7391304347826084</v>
      </c>
      <c r="BM106" s="457">
        <f t="shared" si="170"/>
        <v>1</v>
      </c>
      <c r="BN106" s="332">
        <f t="shared" si="171"/>
        <v>0</v>
      </c>
      <c r="BO106" s="457">
        <f t="shared" si="172"/>
        <v>0</v>
      </c>
      <c r="BP106" s="658">
        <f t="shared" si="209"/>
        <v>2.3333333333333335</v>
      </c>
      <c r="BQ106" s="653">
        <f t="shared" si="174"/>
        <v>1</v>
      </c>
      <c r="BR106" s="643">
        <f t="shared" si="175"/>
        <v>1</v>
      </c>
      <c r="BS106" s="62">
        <v>25574</v>
      </c>
      <c r="BT106" s="92">
        <v>23467</v>
      </c>
      <c r="BU106" s="92">
        <v>0</v>
      </c>
      <c r="BV106" s="148">
        <f t="shared" si="180"/>
        <v>0.91761163681864388</v>
      </c>
      <c r="BW106" s="385" t="str">
        <f t="shared" si="181"/>
        <v xml:space="preserve"> -</v>
      </c>
      <c r="BX106" s="63">
        <v>737661</v>
      </c>
      <c r="BY106" s="92">
        <v>703141</v>
      </c>
      <c r="BZ106" s="92">
        <v>0</v>
      </c>
      <c r="CA106" s="148">
        <f t="shared" si="182"/>
        <v>0.9532034362667946</v>
      </c>
      <c r="CB106" s="385" t="str">
        <f t="shared" si="183"/>
        <v xml:space="preserve"> -</v>
      </c>
      <c r="CC106" s="62">
        <v>686394</v>
      </c>
      <c r="CD106" s="92">
        <v>683942</v>
      </c>
      <c r="CE106" s="92">
        <v>0</v>
      </c>
      <c r="CF106" s="148">
        <f t="shared" si="184"/>
        <v>0.99642770770140765</v>
      </c>
      <c r="CG106" s="385" t="str">
        <f t="shared" si="185"/>
        <v xml:space="preserve"> -</v>
      </c>
      <c r="CH106" s="63">
        <v>281290</v>
      </c>
      <c r="CI106" s="92">
        <v>0</v>
      </c>
      <c r="CJ106" s="92">
        <v>0</v>
      </c>
      <c r="CK106" s="148">
        <f t="shared" si="186"/>
        <v>0</v>
      </c>
      <c r="CL106" s="385" t="str">
        <f t="shared" si="187"/>
        <v xml:space="preserve"> -</v>
      </c>
      <c r="CM106" s="327">
        <f t="shared" si="188"/>
        <v>1730919</v>
      </c>
      <c r="CN106" s="328">
        <f t="shared" si="189"/>
        <v>1410550</v>
      </c>
      <c r="CO106" s="328">
        <f t="shared" si="190"/>
        <v>0</v>
      </c>
      <c r="CP106" s="505">
        <f t="shared" si="191"/>
        <v>0.8149139272259418</v>
      </c>
      <c r="CQ106" s="385" t="str">
        <f t="shared" si="192"/>
        <v xml:space="preserve"> -</v>
      </c>
      <c r="CR106" s="592" t="s">
        <v>1431</v>
      </c>
      <c r="CS106" s="215" t="s">
        <v>1424</v>
      </c>
      <c r="CT106" s="107" t="s">
        <v>365</v>
      </c>
    </row>
    <row r="107" spans="2:98" ht="30" customHeight="1">
      <c r="B107" s="994"/>
      <c r="C107" s="991"/>
      <c r="D107" s="1211"/>
      <c r="E107" s="947"/>
      <c r="F107" s="956"/>
      <c r="G107" s="840"/>
      <c r="H107" s="840"/>
      <c r="I107" s="825"/>
      <c r="J107" s="840"/>
      <c r="K107" s="825"/>
      <c r="L107" s="840"/>
      <c r="M107" s="840"/>
      <c r="N107" s="825"/>
      <c r="O107" s="840"/>
      <c r="P107" s="840"/>
      <c r="Q107" s="825"/>
      <c r="R107" s="840"/>
      <c r="S107" s="840"/>
      <c r="T107" s="825"/>
      <c r="U107" s="971"/>
      <c r="V107" s="853"/>
      <c r="W107" s="825"/>
      <c r="X107" s="840"/>
      <c r="Y107" s="825"/>
      <c r="Z107" s="840"/>
      <c r="AA107" s="825"/>
      <c r="AB107" s="1023"/>
      <c r="AC107" s="1026"/>
      <c r="AD107" s="1020"/>
      <c r="AE107" s="790"/>
      <c r="AF107" s="798"/>
      <c r="AG107" s="790"/>
      <c r="AH107" s="798"/>
      <c r="AI107" s="790"/>
      <c r="AJ107" s="798"/>
      <c r="AK107" s="790"/>
      <c r="AL107" s="798"/>
      <c r="AM107" s="790"/>
      <c r="AN107" s="1164"/>
      <c r="AO107" s="949">
        <f>+RESUMEN!J98</f>
        <v>0.99151815181518155</v>
      </c>
      <c r="AP107" s="938" t="s">
        <v>621</v>
      </c>
      <c r="AQ107" s="129" t="s">
        <v>560</v>
      </c>
      <c r="AR107" s="369" t="s">
        <v>2019</v>
      </c>
      <c r="AS107" s="129" t="s">
        <v>1723</v>
      </c>
      <c r="AT107" s="41">
        <v>30000</v>
      </c>
      <c r="AU107" s="59">
        <v>30300</v>
      </c>
      <c r="AV107" s="59">
        <v>7000</v>
      </c>
      <c r="AW107" s="419">
        <f t="shared" si="176"/>
        <v>0.23102310231023102</v>
      </c>
      <c r="AX107" s="59">
        <v>7500</v>
      </c>
      <c r="AY107" s="419">
        <f t="shared" si="177"/>
        <v>0.24752475247524752</v>
      </c>
      <c r="AZ107" s="59">
        <v>7800</v>
      </c>
      <c r="BA107" s="420">
        <f t="shared" si="178"/>
        <v>0.25742574257425743</v>
      </c>
      <c r="BB107" s="48">
        <v>8000</v>
      </c>
      <c r="BC107" s="420">
        <f t="shared" si="179"/>
        <v>0.264026402640264</v>
      </c>
      <c r="BD107" s="52">
        <v>9116</v>
      </c>
      <c r="BE107" s="90">
        <v>10930</v>
      </c>
      <c r="BF107" s="90">
        <v>9483</v>
      </c>
      <c r="BG107" s="69">
        <v>0</v>
      </c>
      <c r="BH107" s="329">
        <f t="shared" si="165"/>
        <v>1.3022857142857143</v>
      </c>
      <c r="BI107" s="452">
        <f t="shared" si="166"/>
        <v>1</v>
      </c>
      <c r="BJ107" s="330">
        <f t="shared" si="167"/>
        <v>1.4573333333333334</v>
      </c>
      <c r="BK107" s="452">
        <f t="shared" si="168"/>
        <v>1</v>
      </c>
      <c r="BL107" s="330">
        <f t="shared" si="169"/>
        <v>1.2157692307692307</v>
      </c>
      <c r="BM107" s="452">
        <f t="shared" si="170"/>
        <v>1</v>
      </c>
      <c r="BN107" s="330">
        <f t="shared" si="171"/>
        <v>0</v>
      </c>
      <c r="BO107" s="452">
        <f t="shared" si="172"/>
        <v>0</v>
      </c>
      <c r="BP107" s="656">
        <f t="shared" si="209"/>
        <v>0.97455445544554453</v>
      </c>
      <c r="BQ107" s="651">
        <f t="shared" si="174"/>
        <v>0.97455445544554453</v>
      </c>
      <c r="BR107" s="641">
        <f t="shared" si="175"/>
        <v>0.97455445544554453</v>
      </c>
      <c r="BS107" s="61">
        <v>412792</v>
      </c>
      <c r="BT107" s="59">
        <v>262371</v>
      </c>
      <c r="BU107" s="59">
        <v>0</v>
      </c>
      <c r="BV107" s="145">
        <f t="shared" si="180"/>
        <v>0.63560098063915971</v>
      </c>
      <c r="BW107" s="377" t="str">
        <f t="shared" si="181"/>
        <v xml:space="preserve"> -</v>
      </c>
      <c r="BX107" s="61">
        <v>610712</v>
      </c>
      <c r="BY107" s="59">
        <v>534909</v>
      </c>
      <c r="BZ107" s="59">
        <v>0</v>
      </c>
      <c r="CA107" s="145">
        <f t="shared" si="182"/>
        <v>0.87587766410353818</v>
      </c>
      <c r="CB107" s="377" t="str">
        <f t="shared" si="183"/>
        <v xml:space="preserve"> -</v>
      </c>
      <c r="CC107" s="58">
        <v>412409</v>
      </c>
      <c r="CD107" s="59">
        <v>294963</v>
      </c>
      <c r="CE107" s="59">
        <v>117105</v>
      </c>
      <c r="CF107" s="145">
        <f t="shared" si="184"/>
        <v>0.71521959996023365</v>
      </c>
      <c r="CG107" s="377">
        <f t="shared" si="185"/>
        <v>0.39701589690910383</v>
      </c>
      <c r="CH107" s="61">
        <v>310968</v>
      </c>
      <c r="CI107" s="59">
        <v>0</v>
      </c>
      <c r="CJ107" s="59">
        <v>0</v>
      </c>
      <c r="CK107" s="145">
        <f t="shared" si="186"/>
        <v>0</v>
      </c>
      <c r="CL107" s="377" t="str">
        <f t="shared" si="187"/>
        <v xml:space="preserve"> -</v>
      </c>
      <c r="CM107" s="379">
        <f t="shared" si="188"/>
        <v>1746881</v>
      </c>
      <c r="CN107" s="380">
        <f t="shared" si="189"/>
        <v>1092243</v>
      </c>
      <c r="CO107" s="380">
        <f t="shared" si="190"/>
        <v>117105</v>
      </c>
      <c r="CP107" s="506">
        <f t="shared" si="191"/>
        <v>0.6252532370550713</v>
      </c>
      <c r="CQ107" s="377">
        <f t="shared" si="192"/>
        <v>0.10721515267207023</v>
      </c>
      <c r="CR107" s="590" t="s">
        <v>1431</v>
      </c>
      <c r="CS107" s="211" t="s">
        <v>1424</v>
      </c>
      <c r="CT107" s="101" t="s">
        <v>365</v>
      </c>
    </row>
    <row r="108" spans="2:98" ht="30" customHeight="1">
      <c r="B108" s="994"/>
      <c r="C108" s="991"/>
      <c r="D108" s="1211"/>
      <c r="E108" s="947"/>
      <c r="F108" s="956"/>
      <c r="G108" s="840"/>
      <c r="H108" s="840"/>
      <c r="I108" s="825"/>
      <c r="J108" s="840"/>
      <c r="K108" s="825"/>
      <c r="L108" s="840"/>
      <c r="M108" s="840"/>
      <c r="N108" s="825"/>
      <c r="O108" s="840"/>
      <c r="P108" s="840"/>
      <c r="Q108" s="825"/>
      <c r="R108" s="840"/>
      <c r="S108" s="840"/>
      <c r="T108" s="825"/>
      <c r="U108" s="971"/>
      <c r="V108" s="853"/>
      <c r="W108" s="825"/>
      <c r="X108" s="840"/>
      <c r="Y108" s="825"/>
      <c r="Z108" s="840"/>
      <c r="AA108" s="825"/>
      <c r="AB108" s="1023"/>
      <c r="AC108" s="1026"/>
      <c r="AD108" s="1020"/>
      <c r="AE108" s="790"/>
      <c r="AF108" s="798"/>
      <c r="AG108" s="790"/>
      <c r="AH108" s="798"/>
      <c r="AI108" s="790"/>
      <c r="AJ108" s="798"/>
      <c r="AK108" s="790"/>
      <c r="AL108" s="798"/>
      <c r="AM108" s="790"/>
      <c r="AN108" s="1164"/>
      <c r="AO108" s="950"/>
      <c r="AP108" s="939"/>
      <c r="AQ108" s="119" t="s">
        <v>561</v>
      </c>
      <c r="AR108" s="117" t="s">
        <v>2020</v>
      </c>
      <c r="AS108" s="119" t="s">
        <v>1724</v>
      </c>
      <c r="AT108" s="40">
        <v>10000</v>
      </c>
      <c r="AU108" s="60">
        <v>4300</v>
      </c>
      <c r="AV108" s="60">
        <v>1000</v>
      </c>
      <c r="AW108" s="413">
        <f t="shared" si="176"/>
        <v>0.23255813953488372</v>
      </c>
      <c r="AX108" s="60">
        <v>1100</v>
      </c>
      <c r="AY108" s="413">
        <f t="shared" si="177"/>
        <v>0.2558139534883721</v>
      </c>
      <c r="AZ108" s="60">
        <v>1200</v>
      </c>
      <c r="BA108" s="415">
        <f t="shared" si="178"/>
        <v>0.27906976744186046</v>
      </c>
      <c r="BB108" s="47">
        <v>1000</v>
      </c>
      <c r="BC108" s="415">
        <f t="shared" si="179"/>
        <v>0.23255813953488372</v>
      </c>
      <c r="BD108" s="54">
        <v>1485</v>
      </c>
      <c r="BE108" s="60">
        <v>2242</v>
      </c>
      <c r="BF108" s="60">
        <v>1435</v>
      </c>
      <c r="BG108" s="49">
        <v>0</v>
      </c>
      <c r="BH108" s="333">
        <f t="shared" si="165"/>
        <v>1.4850000000000001</v>
      </c>
      <c r="BI108" s="453">
        <f t="shared" si="166"/>
        <v>1</v>
      </c>
      <c r="BJ108" s="334">
        <f t="shared" si="167"/>
        <v>2.0381818181818181</v>
      </c>
      <c r="BK108" s="453">
        <f t="shared" si="168"/>
        <v>1</v>
      </c>
      <c r="BL108" s="334">
        <f t="shared" si="169"/>
        <v>1.1958333333333333</v>
      </c>
      <c r="BM108" s="453">
        <f t="shared" si="170"/>
        <v>1</v>
      </c>
      <c r="BN108" s="334">
        <f t="shared" si="171"/>
        <v>0</v>
      </c>
      <c r="BO108" s="453">
        <f t="shared" si="172"/>
        <v>0</v>
      </c>
      <c r="BP108" s="657">
        <f t="shared" si="209"/>
        <v>1.2004651162790698</v>
      </c>
      <c r="BQ108" s="652">
        <f t="shared" si="174"/>
        <v>1</v>
      </c>
      <c r="BR108" s="642">
        <f t="shared" si="175"/>
        <v>1</v>
      </c>
      <c r="BS108" s="55">
        <v>474845</v>
      </c>
      <c r="BT108" s="60">
        <v>398287</v>
      </c>
      <c r="BU108" s="60">
        <v>85342</v>
      </c>
      <c r="BV108" s="125">
        <f t="shared" si="180"/>
        <v>0.83877265212858931</v>
      </c>
      <c r="BW108" s="378">
        <f t="shared" si="181"/>
        <v>0.21427262250588144</v>
      </c>
      <c r="BX108" s="55">
        <v>637522</v>
      </c>
      <c r="BY108" s="60">
        <v>504522</v>
      </c>
      <c r="BZ108" s="60">
        <v>0</v>
      </c>
      <c r="CA108" s="125">
        <f t="shared" si="182"/>
        <v>0.79137974846358239</v>
      </c>
      <c r="CB108" s="378" t="str">
        <f t="shared" si="183"/>
        <v xml:space="preserve"> -</v>
      </c>
      <c r="CC108" s="54">
        <v>861316</v>
      </c>
      <c r="CD108" s="60">
        <v>498278</v>
      </c>
      <c r="CE108" s="60">
        <v>0</v>
      </c>
      <c r="CF108" s="125">
        <f t="shared" si="184"/>
        <v>0.57850777182822566</v>
      </c>
      <c r="CG108" s="378" t="str">
        <f t="shared" si="185"/>
        <v xml:space="preserve"> -</v>
      </c>
      <c r="CH108" s="55">
        <v>421352</v>
      </c>
      <c r="CI108" s="60">
        <v>0</v>
      </c>
      <c r="CJ108" s="60">
        <v>0</v>
      </c>
      <c r="CK108" s="125">
        <f t="shared" si="186"/>
        <v>0</v>
      </c>
      <c r="CL108" s="378" t="str">
        <f t="shared" si="187"/>
        <v xml:space="preserve"> -</v>
      </c>
      <c r="CM108" s="326">
        <f t="shared" si="188"/>
        <v>2395035</v>
      </c>
      <c r="CN108" s="322">
        <f t="shared" si="189"/>
        <v>1401087</v>
      </c>
      <c r="CO108" s="322">
        <f t="shared" si="190"/>
        <v>85342</v>
      </c>
      <c r="CP108" s="504">
        <f t="shared" si="191"/>
        <v>0.5849964614295825</v>
      </c>
      <c r="CQ108" s="378">
        <f t="shared" si="192"/>
        <v>6.0911278171876547E-2</v>
      </c>
      <c r="CR108" s="591" t="s">
        <v>1431</v>
      </c>
      <c r="CS108" s="212" t="s">
        <v>1424</v>
      </c>
      <c r="CT108" s="102" t="s">
        <v>365</v>
      </c>
    </row>
    <row r="109" spans="2:98" ht="30" customHeight="1" thickBot="1">
      <c r="B109" s="994"/>
      <c r="C109" s="991"/>
      <c r="D109" s="1211"/>
      <c r="E109" s="947"/>
      <c r="F109" s="956"/>
      <c r="G109" s="840"/>
      <c r="H109" s="840"/>
      <c r="I109" s="825"/>
      <c r="J109" s="840"/>
      <c r="K109" s="825"/>
      <c r="L109" s="840"/>
      <c r="M109" s="840"/>
      <c r="N109" s="825"/>
      <c r="O109" s="840"/>
      <c r="P109" s="840"/>
      <c r="Q109" s="825"/>
      <c r="R109" s="840"/>
      <c r="S109" s="840"/>
      <c r="T109" s="825"/>
      <c r="U109" s="971"/>
      <c r="V109" s="853"/>
      <c r="W109" s="825"/>
      <c r="X109" s="840"/>
      <c r="Y109" s="825"/>
      <c r="Z109" s="840"/>
      <c r="AA109" s="825"/>
      <c r="AB109" s="1023"/>
      <c r="AC109" s="1026"/>
      <c r="AD109" s="1020"/>
      <c r="AE109" s="790"/>
      <c r="AF109" s="798"/>
      <c r="AG109" s="790"/>
      <c r="AH109" s="798"/>
      <c r="AI109" s="790"/>
      <c r="AJ109" s="798"/>
      <c r="AK109" s="790"/>
      <c r="AL109" s="798"/>
      <c r="AM109" s="790"/>
      <c r="AN109" s="1164"/>
      <c r="AO109" s="951"/>
      <c r="AP109" s="940"/>
      <c r="AQ109" s="121" t="s">
        <v>562</v>
      </c>
      <c r="AR109" s="367" t="s">
        <v>2021</v>
      </c>
      <c r="AS109" s="121" t="s">
        <v>1725</v>
      </c>
      <c r="AT109" s="44">
        <v>0</v>
      </c>
      <c r="AU109" s="105">
        <v>3000</v>
      </c>
      <c r="AV109" s="105">
        <v>0</v>
      </c>
      <c r="AW109" s="416">
        <f t="shared" si="176"/>
        <v>0</v>
      </c>
      <c r="AX109" s="105">
        <v>1000</v>
      </c>
      <c r="AY109" s="416">
        <f t="shared" si="177"/>
        <v>0.33333333333333331</v>
      </c>
      <c r="AZ109" s="105">
        <v>1000</v>
      </c>
      <c r="BA109" s="417">
        <f t="shared" si="178"/>
        <v>0.33333333333333331</v>
      </c>
      <c r="BB109" s="50">
        <v>1000</v>
      </c>
      <c r="BC109" s="417">
        <f t="shared" si="179"/>
        <v>0.33333333333333331</v>
      </c>
      <c r="BD109" s="62">
        <v>0</v>
      </c>
      <c r="BE109" s="92">
        <v>8671</v>
      </c>
      <c r="BF109" s="92">
        <v>9245</v>
      </c>
      <c r="BG109" s="70">
        <v>0</v>
      </c>
      <c r="BH109" s="331" t="str">
        <f t="shared" si="165"/>
        <v xml:space="preserve"> -</v>
      </c>
      <c r="BI109" s="457" t="str">
        <f t="shared" si="166"/>
        <v xml:space="preserve"> -</v>
      </c>
      <c r="BJ109" s="332">
        <f t="shared" si="167"/>
        <v>8.6709999999999994</v>
      </c>
      <c r="BK109" s="457">
        <f t="shared" si="168"/>
        <v>1</v>
      </c>
      <c r="BL109" s="332">
        <f t="shared" si="169"/>
        <v>9.2449999999999992</v>
      </c>
      <c r="BM109" s="457">
        <f t="shared" si="170"/>
        <v>1</v>
      </c>
      <c r="BN109" s="332">
        <f t="shared" si="171"/>
        <v>0</v>
      </c>
      <c r="BO109" s="457">
        <f t="shared" si="172"/>
        <v>0</v>
      </c>
      <c r="BP109" s="658">
        <f t="shared" si="209"/>
        <v>5.9720000000000004</v>
      </c>
      <c r="BQ109" s="653">
        <f t="shared" si="174"/>
        <v>1</v>
      </c>
      <c r="BR109" s="643">
        <f t="shared" si="175"/>
        <v>1</v>
      </c>
      <c r="BS109" s="57">
        <v>0</v>
      </c>
      <c r="BT109" s="105">
        <v>0</v>
      </c>
      <c r="BU109" s="105">
        <v>0</v>
      </c>
      <c r="BV109" s="147" t="str">
        <f t="shared" si="180"/>
        <v xml:space="preserve"> -</v>
      </c>
      <c r="BW109" s="381" t="str">
        <f t="shared" si="181"/>
        <v xml:space="preserve"> -</v>
      </c>
      <c r="BX109" s="57">
        <v>232403</v>
      </c>
      <c r="BY109" s="105">
        <v>238203</v>
      </c>
      <c r="BZ109" s="105">
        <v>0</v>
      </c>
      <c r="CA109" s="147">
        <f t="shared" si="182"/>
        <v>1.0249566485802679</v>
      </c>
      <c r="CB109" s="381" t="str">
        <f t="shared" si="183"/>
        <v xml:space="preserve"> -</v>
      </c>
      <c r="CC109" s="56">
        <v>310800</v>
      </c>
      <c r="CD109" s="105">
        <v>301067</v>
      </c>
      <c r="CE109" s="105">
        <v>0</v>
      </c>
      <c r="CF109" s="147">
        <f t="shared" si="184"/>
        <v>0.96868404118404117</v>
      </c>
      <c r="CG109" s="381" t="str">
        <f t="shared" si="185"/>
        <v xml:space="preserve"> -</v>
      </c>
      <c r="CH109" s="57">
        <v>262086</v>
      </c>
      <c r="CI109" s="105">
        <v>0</v>
      </c>
      <c r="CJ109" s="105">
        <v>0</v>
      </c>
      <c r="CK109" s="147">
        <f t="shared" si="186"/>
        <v>0</v>
      </c>
      <c r="CL109" s="381" t="str">
        <f t="shared" si="187"/>
        <v xml:space="preserve"> -</v>
      </c>
      <c r="CM109" s="355">
        <f t="shared" si="188"/>
        <v>805289</v>
      </c>
      <c r="CN109" s="323">
        <f t="shared" si="189"/>
        <v>539270</v>
      </c>
      <c r="CO109" s="323">
        <f t="shared" si="190"/>
        <v>0</v>
      </c>
      <c r="CP109" s="507">
        <f t="shared" si="191"/>
        <v>0.66966020894362144</v>
      </c>
      <c r="CQ109" s="381" t="str">
        <f t="shared" si="192"/>
        <v xml:space="preserve"> -</v>
      </c>
      <c r="CR109" s="593" t="s">
        <v>1431</v>
      </c>
      <c r="CS109" s="213" t="s">
        <v>1424</v>
      </c>
      <c r="CT109" s="103" t="s">
        <v>365</v>
      </c>
    </row>
    <row r="110" spans="2:98" ht="30" customHeight="1">
      <c r="B110" s="994"/>
      <c r="C110" s="991"/>
      <c r="D110" s="1211"/>
      <c r="E110" s="947"/>
      <c r="F110" s="956"/>
      <c r="G110" s="840"/>
      <c r="H110" s="840"/>
      <c r="I110" s="825"/>
      <c r="J110" s="840"/>
      <c r="K110" s="825"/>
      <c r="L110" s="840"/>
      <c r="M110" s="840"/>
      <c r="N110" s="825"/>
      <c r="O110" s="840"/>
      <c r="P110" s="840"/>
      <c r="Q110" s="825"/>
      <c r="R110" s="840"/>
      <c r="S110" s="840"/>
      <c r="T110" s="825"/>
      <c r="U110" s="971"/>
      <c r="V110" s="853"/>
      <c r="W110" s="825"/>
      <c r="X110" s="840"/>
      <c r="Y110" s="825"/>
      <c r="Z110" s="840"/>
      <c r="AA110" s="825"/>
      <c r="AB110" s="1023"/>
      <c r="AC110" s="1026"/>
      <c r="AD110" s="1020"/>
      <c r="AE110" s="790"/>
      <c r="AF110" s="798"/>
      <c r="AG110" s="790"/>
      <c r="AH110" s="798"/>
      <c r="AI110" s="790"/>
      <c r="AJ110" s="798"/>
      <c r="AK110" s="790"/>
      <c r="AL110" s="798"/>
      <c r="AM110" s="790"/>
      <c r="AN110" s="1164"/>
      <c r="AO110" s="952">
        <f>+RESUMEN!J99</f>
        <v>0.79166666666666663</v>
      </c>
      <c r="AP110" s="941" t="s">
        <v>622</v>
      </c>
      <c r="AQ110" s="120" t="s">
        <v>563</v>
      </c>
      <c r="AR110" s="373" t="s">
        <v>2022</v>
      </c>
      <c r="AS110" s="120" t="s">
        <v>1726</v>
      </c>
      <c r="AT110" s="39">
        <v>16</v>
      </c>
      <c r="AU110" s="90">
        <v>12</v>
      </c>
      <c r="AV110" s="90">
        <v>3</v>
      </c>
      <c r="AW110" s="412">
        <f t="shared" si="176"/>
        <v>0.25</v>
      </c>
      <c r="AX110" s="90">
        <v>3</v>
      </c>
      <c r="AY110" s="412">
        <f t="shared" si="177"/>
        <v>0.25</v>
      </c>
      <c r="AZ110" s="90">
        <v>3</v>
      </c>
      <c r="BA110" s="414">
        <f t="shared" si="178"/>
        <v>0.25</v>
      </c>
      <c r="BB110" s="46">
        <v>3</v>
      </c>
      <c r="BC110" s="421">
        <f t="shared" si="179"/>
        <v>0.25</v>
      </c>
      <c r="BD110" s="52">
        <v>3</v>
      </c>
      <c r="BE110" s="90">
        <v>3</v>
      </c>
      <c r="BF110" s="90">
        <v>3</v>
      </c>
      <c r="BG110" s="69">
        <v>0</v>
      </c>
      <c r="BH110" s="458">
        <f t="shared" si="165"/>
        <v>1</v>
      </c>
      <c r="BI110" s="459">
        <f t="shared" si="166"/>
        <v>1</v>
      </c>
      <c r="BJ110" s="460">
        <f t="shared" si="167"/>
        <v>1</v>
      </c>
      <c r="BK110" s="459">
        <f t="shared" si="168"/>
        <v>1</v>
      </c>
      <c r="BL110" s="460">
        <f t="shared" si="169"/>
        <v>1</v>
      </c>
      <c r="BM110" s="459">
        <f t="shared" si="170"/>
        <v>1</v>
      </c>
      <c r="BN110" s="460">
        <f t="shared" si="171"/>
        <v>0</v>
      </c>
      <c r="BO110" s="459">
        <f t="shared" si="172"/>
        <v>0</v>
      </c>
      <c r="BP110" s="659">
        <f t="shared" si="209"/>
        <v>0.75</v>
      </c>
      <c r="BQ110" s="654">
        <f t="shared" si="174"/>
        <v>0.75</v>
      </c>
      <c r="BR110" s="644">
        <f t="shared" si="175"/>
        <v>0.75</v>
      </c>
      <c r="BS110" s="52">
        <v>217483</v>
      </c>
      <c r="BT110" s="90">
        <v>129880</v>
      </c>
      <c r="BU110" s="90">
        <v>0</v>
      </c>
      <c r="BV110" s="146">
        <f t="shared" si="180"/>
        <v>0.5971961026838879</v>
      </c>
      <c r="BW110" s="384" t="str">
        <f t="shared" si="181"/>
        <v xml:space="preserve"> -</v>
      </c>
      <c r="BX110" s="53">
        <v>233481</v>
      </c>
      <c r="BY110" s="90">
        <v>233481</v>
      </c>
      <c r="BZ110" s="90">
        <v>0</v>
      </c>
      <c r="CA110" s="146">
        <f t="shared" si="182"/>
        <v>1</v>
      </c>
      <c r="CB110" s="384" t="str">
        <f t="shared" si="183"/>
        <v xml:space="preserve"> -</v>
      </c>
      <c r="CC110" s="52">
        <v>262992</v>
      </c>
      <c r="CD110" s="90">
        <v>209338</v>
      </c>
      <c r="CE110" s="90">
        <v>0</v>
      </c>
      <c r="CF110" s="146">
        <f t="shared" si="184"/>
        <v>0.79598618969398305</v>
      </c>
      <c r="CG110" s="384" t="str">
        <f t="shared" si="185"/>
        <v xml:space="preserve"> -</v>
      </c>
      <c r="CH110" s="53">
        <v>376584</v>
      </c>
      <c r="CI110" s="90">
        <v>0</v>
      </c>
      <c r="CJ110" s="90">
        <v>0</v>
      </c>
      <c r="CK110" s="146">
        <f t="shared" si="186"/>
        <v>0</v>
      </c>
      <c r="CL110" s="384" t="str">
        <f t="shared" si="187"/>
        <v xml:space="preserve"> -</v>
      </c>
      <c r="CM110" s="324">
        <f t="shared" si="188"/>
        <v>1090540</v>
      </c>
      <c r="CN110" s="325">
        <f t="shared" si="189"/>
        <v>572699</v>
      </c>
      <c r="CO110" s="325">
        <f t="shared" si="190"/>
        <v>0</v>
      </c>
      <c r="CP110" s="503">
        <f t="shared" si="191"/>
        <v>0.52515175967869132</v>
      </c>
      <c r="CQ110" s="384" t="str">
        <f t="shared" si="192"/>
        <v xml:space="preserve"> -</v>
      </c>
      <c r="CR110" s="594" t="s">
        <v>1431</v>
      </c>
      <c r="CS110" s="214" t="s">
        <v>1424</v>
      </c>
      <c r="CT110" s="75" t="s">
        <v>365</v>
      </c>
    </row>
    <row r="111" spans="2:98" ht="30" customHeight="1">
      <c r="B111" s="994"/>
      <c r="C111" s="991"/>
      <c r="D111" s="1211"/>
      <c r="E111" s="947"/>
      <c r="F111" s="956"/>
      <c r="G111" s="840"/>
      <c r="H111" s="840"/>
      <c r="I111" s="825"/>
      <c r="J111" s="840"/>
      <c r="K111" s="825"/>
      <c r="L111" s="840"/>
      <c r="M111" s="840"/>
      <c r="N111" s="825"/>
      <c r="O111" s="840"/>
      <c r="P111" s="840"/>
      <c r="Q111" s="825"/>
      <c r="R111" s="840"/>
      <c r="S111" s="840"/>
      <c r="T111" s="825"/>
      <c r="U111" s="971"/>
      <c r="V111" s="853"/>
      <c r="W111" s="825"/>
      <c r="X111" s="840"/>
      <c r="Y111" s="825"/>
      <c r="Z111" s="840"/>
      <c r="AA111" s="825"/>
      <c r="AB111" s="1023"/>
      <c r="AC111" s="1026"/>
      <c r="AD111" s="1020"/>
      <c r="AE111" s="790"/>
      <c r="AF111" s="798"/>
      <c r="AG111" s="790"/>
      <c r="AH111" s="798"/>
      <c r="AI111" s="790"/>
      <c r="AJ111" s="798"/>
      <c r="AK111" s="790"/>
      <c r="AL111" s="798"/>
      <c r="AM111" s="790"/>
      <c r="AN111" s="1164"/>
      <c r="AO111" s="950"/>
      <c r="AP111" s="939"/>
      <c r="AQ111" s="119" t="s">
        <v>564</v>
      </c>
      <c r="AR111" s="366" t="s">
        <v>2023</v>
      </c>
      <c r="AS111" s="119" t="s">
        <v>1727</v>
      </c>
      <c r="AT111" s="40">
        <v>90</v>
      </c>
      <c r="AU111" s="60">
        <v>40</v>
      </c>
      <c r="AV111" s="60">
        <v>10</v>
      </c>
      <c r="AW111" s="413">
        <f t="shared" si="176"/>
        <v>0.25</v>
      </c>
      <c r="AX111" s="60">
        <v>10</v>
      </c>
      <c r="AY111" s="413">
        <f t="shared" si="177"/>
        <v>0.25</v>
      </c>
      <c r="AZ111" s="60">
        <v>10</v>
      </c>
      <c r="BA111" s="415">
        <f t="shared" si="178"/>
        <v>0.25</v>
      </c>
      <c r="BB111" s="47">
        <v>10</v>
      </c>
      <c r="BC111" s="422">
        <f t="shared" si="179"/>
        <v>0.25</v>
      </c>
      <c r="BD111" s="54">
        <v>10</v>
      </c>
      <c r="BE111" s="60">
        <v>19</v>
      </c>
      <c r="BF111" s="60">
        <v>15</v>
      </c>
      <c r="BG111" s="49">
        <v>0</v>
      </c>
      <c r="BH111" s="333">
        <f t="shared" si="165"/>
        <v>1</v>
      </c>
      <c r="BI111" s="453">
        <f t="shared" si="166"/>
        <v>1</v>
      </c>
      <c r="BJ111" s="334">
        <f t="shared" si="167"/>
        <v>1.9</v>
      </c>
      <c r="BK111" s="453">
        <f t="shared" si="168"/>
        <v>1</v>
      </c>
      <c r="BL111" s="334">
        <f t="shared" si="169"/>
        <v>1.5</v>
      </c>
      <c r="BM111" s="453">
        <f t="shared" si="170"/>
        <v>1</v>
      </c>
      <c r="BN111" s="334">
        <f t="shared" si="171"/>
        <v>0</v>
      </c>
      <c r="BO111" s="453">
        <f t="shared" si="172"/>
        <v>0</v>
      </c>
      <c r="BP111" s="657">
        <f t="shared" si="209"/>
        <v>1.1000000000000001</v>
      </c>
      <c r="BQ111" s="652">
        <f t="shared" si="174"/>
        <v>1</v>
      </c>
      <c r="BR111" s="642">
        <f t="shared" si="175"/>
        <v>1</v>
      </c>
      <c r="BS111" s="54">
        <v>47000</v>
      </c>
      <c r="BT111" s="60">
        <v>20000</v>
      </c>
      <c r="BU111" s="60">
        <v>0</v>
      </c>
      <c r="BV111" s="125">
        <f t="shared" si="180"/>
        <v>0.42553191489361702</v>
      </c>
      <c r="BW111" s="378" t="str">
        <f t="shared" si="181"/>
        <v xml:space="preserve"> -</v>
      </c>
      <c r="BX111" s="55">
        <v>60305</v>
      </c>
      <c r="BY111" s="60">
        <v>60305</v>
      </c>
      <c r="BZ111" s="60">
        <v>0</v>
      </c>
      <c r="CA111" s="125">
        <f t="shared" si="182"/>
        <v>1</v>
      </c>
      <c r="CB111" s="378" t="str">
        <f t="shared" si="183"/>
        <v xml:space="preserve"> -</v>
      </c>
      <c r="CC111" s="54">
        <v>65694</v>
      </c>
      <c r="CD111" s="60">
        <v>62251</v>
      </c>
      <c r="CE111" s="60">
        <v>0</v>
      </c>
      <c r="CF111" s="125">
        <f t="shared" si="184"/>
        <v>0.94759034310591528</v>
      </c>
      <c r="CG111" s="378" t="str">
        <f t="shared" si="185"/>
        <v xml:space="preserve"> -</v>
      </c>
      <c r="CH111" s="55">
        <v>146069</v>
      </c>
      <c r="CI111" s="60">
        <v>0</v>
      </c>
      <c r="CJ111" s="60">
        <v>0</v>
      </c>
      <c r="CK111" s="125">
        <f t="shared" si="186"/>
        <v>0</v>
      </c>
      <c r="CL111" s="378" t="str">
        <f t="shared" si="187"/>
        <v xml:space="preserve"> -</v>
      </c>
      <c r="CM111" s="326">
        <f t="shared" si="188"/>
        <v>319068</v>
      </c>
      <c r="CN111" s="322">
        <f t="shared" si="189"/>
        <v>142556</v>
      </c>
      <c r="CO111" s="322">
        <f t="shared" si="190"/>
        <v>0</v>
      </c>
      <c r="CP111" s="504">
        <f t="shared" si="191"/>
        <v>0.44678877229932179</v>
      </c>
      <c r="CQ111" s="378" t="str">
        <f t="shared" si="192"/>
        <v xml:space="preserve"> -</v>
      </c>
      <c r="CR111" s="591" t="s">
        <v>1431</v>
      </c>
      <c r="CS111" s="212" t="s">
        <v>1424</v>
      </c>
      <c r="CT111" s="102" t="s">
        <v>365</v>
      </c>
    </row>
    <row r="112" spans="2:98" ht="30" customHeight="1" thickBot="1">
      <c r="B112" s="994"/>
      <c r="C112" s="991"/>
      <c r="D112" s="1211"/>
      <c r="E112" s="947"/>
      <c r="F112" s="956"/>
      <c r="G112" s="840"/>
      <c r="H112" s="840"/>
      <c r="I112" s="825"/>
      <c r="J112" s="840"/>
      <c r="K112" s="825"/>
      <c r="L112" s="840"/>
      <c r="M112" s="840"/>
      <c r="N112" s="825"/>
      <c r="O112" s="840"/>
      <c r="P112" s="840"/>
      <c r="Q112" s="825"/>
      <c r="R112" s="840"/>
      <c r="S112" s="840"/>
      <c r="T112" s="825"/>
      <c r="U112" s="971"/>
      <c r="V112" s="853"/>
      <c r="W112" s="825"/>
      <c r="X112" s="840"/>
      <c r="Y112" s="825"/>
      <c r="Z112" s="840"/>
      <c r="AA112" s="825"/>
      <c r="AB112" s="1023"/>
      <c r="AC112" s="1026"/>
      <c r="AD112" s="1020"/>
      <c r="AE112" s="790"/>
      <c r="AF112" s="798"/>
      <c r="AG112" s="790"/>
      <c r="AH112" s="798"/>
      <c r="AI112" s="790"/>
      <c r="AJ112" s="798"/>
      <c r="AK112" s="790"/>
      <c r="AL112" s="798"/>
      <c r="AM112" s="790"/>
      <c r="AN112" s="1164"/>
      <c r="AO112" s="953"/>
      <c r="AP112" s="942"/>
      <c r="AQ112" s="123" t="s">
        <v>565</v>
      </c>
      <c r="AR112" s="10" t="s">
        <v>2024</v>
      </c>
      <c r="AS112" s="123" t="s">
        <v>1728</v>
      </c>
      <c r="AT112" s="45">
        <v>8</v>
      </c>
      <c r="AU112" s="92">
        <v>8</v>
      </c>
      <c r="AV112" s="92">
        <v>2</v>
      </c>
      <c r="AW112" s="423">
        <f t="shared" si="176"/>
        <v>0.25</v>
      </c>
      <c r="AX112" s="92">
        <v>2</v>
      </c>
      <c r="AY112" s="423">
        <f t="shared" si="177"/>
        <v>0.25</v>
      </c>
      <c r="AZ112" s="92">
        <v>2</v>
      </c>
      <c r="BA112" s="424">
        <f t="shared" si="178"/>
        <v>0.25</v>
      </c>
      <c r="BB112" s="51">
        <v>2</v>
      </c>
      <c r="BC112" s="425">
        <f t="shared" si="179"/>
        <v>0.25</v>
      </c>
      <c r="BD112" s="62">
        <v>2</v>
      </c>
      <c r="BE112" s="92">
        <v>2</v>
      </c>
      <c r="BF112" s="92">
        <v>1</v>
      </c>
      <c r="BG112" s="70">
        <v>0</v>
      </c>
      <c r="BH112" s="455">
        <f t="shared" si="165"/>
        <v>1</v>
      </c>
      <c r="BI112" s="456">
        <f t="shared" si="166"/>
        <v>1</v>
      </c>
      <c r="BJ112" s="365">
        <f t="shared" si="167"/>
        <v>1</v>
      </c>
      <c r="BK112" s="456">
        <f t="shared" si="168"/>
        <v>1</v>
      </c>
      <c r="BL112" s="365">
        <f t="shared" si="169"/>
        <v>0.5</v>
      </c>
      <c r="BM112" s="456">
        <f t="shared" si="170"/>
        <v>0.5</v>
      </c>
      <c r="BN112" s="365">
        <f t="shared" si="171"/>
        <v>0</v>
      </c>
      <c r="BO112" s="456">
        <f t="shared" si="172"/>
        <v>0</v>
      </c>
      <c r="BP112" s="660">
        <f t="shared" si="209"/>
        <v>0.625</v>
      </c>
      <c r="BQ112" s="655">
        <f t="shared" si="174"/>
        <v>0.625</v>
      </c>
      <c r="BR112" s="645">
        <f t="shared" si="175"/>
        <v>0.625</v>
      </c>
      <c r="BS112" s="62">
        <v>81000</v>
      </c>
      <c r="BT112" s="92">
        <v>15243</v>
      </c>
      <c r="BU112" s="92">
        <v>0</v>
      </c>
      <c r="BV112" s="148">
        <f t="shared" si="180"/>
        <v>0.18818518518518518</v>
      </c>
      <c r="BW112" s="385" t="str">
        <f t="shared" si="181"/>
        <v xml:space="preserve"> -</v>
      </c>
      <c r="BX112" s="63">
        <v>70000</v>
      </c>
      <c r="BY112" s="92">
        <v>69998</v>
      </c>
      <c r="BZ112" s="92">
        <v>0</v>
      </c>
      <c r="CA112" s="148">
        <f t="shared" si="182"/>
        <v>0.99997142857142862</v>
      </c>
      <c r="CB112" s="385" t="str">
        <f t="shared" si="183"/>
        <v xml:space="preserve"> -</v>
      </c>
      <c r="CC112" s="62">
        <v>98803</v>
      </c>
      <c r="CD112" s="92">
        <v>56377</v>
      </c>
      <c r="CE112" s="92">
        <v>0</v>
      </c>
      <c r="CF112" s="148">
        <f t="shared" si="184"/>
        <v>0.57060008299343135</v>
      </c>
      <c r="CG112" s="385" t="str">
        <f t="shared" si="185"/>
        <v xml:space="preserve"> -</v>
      </c>
      <c r="CH112" s="63">
        <v>68469</v>
      </c>
      <c r="CI112" s="92">
        <v>0</v>
      </c>
      <c r="CJ112" s="92">
        <v>0</v>
      </c>
      <c r="CK112" s="148">
        <f t="shared" si="186"/>
        <v>0</v>
      </c>
      <c r="CL112" s="385" t="str">
        <f t="shared" si="187"/>
        <v xml:space="preserve"> -</v>
      </c>
      <c r="CM112" s="327">
        <f t="shared" si="188"/>
        <v>318272</v>
      </c>
      <c r="CN112" s="328">
        <f t="shared" si="189"/>
        <v>141618</v>
      </c>
      <c r="CO112" s="328">
        <f t="shared" si="190"/>
        <v>0</v>
      </c>
      <c r="CP112" s="505">
        <f t="shared" si="191"/>
        <v>0.44495902875527849</v>
      </c>
      <c r="CQ112" s="385" t="str">
        <f t="shared" si="192"/>
        <v xml:space="preserve"> -</v>
      </c>
      <c r="CR112" s="592" t="s">
        <v>1431</v>
      </c>
      <c r="CS112" s="215" t="s">
        <v>1424</v>
      </c>
      <c r="CT112" s="107" t="s">
        <v>365</v>
      </c>
    </row>
    <row r="113" spans="2:98" s="170" customFormat="1" ht="30" customHeight="1" thickBot="1">
      <c r="B113" s="994"/>
      <c r="C113" s="991"/>
      <c r="D113" s="1211"/>
      <c r="E113" s="947"/>
      <c r="F113" s="956"/>
      <c r="G113" s="840"/>
      <c r="H113" s="840"/>
      <c r="I113" s="825"/>
      <c r="J113" s="840"/>
      <c r="K113" s="825"/>
      <c r="L113" s="840"/>
      <c r="M113" s="840"/>
      <c r="N113" s="825"/>
      <c r="O113" s="840"/>
      <c r="P113" s="840"/>
      <c r="Q113" s="825"/>
      <c r="R113" s="840"/>
      <c r="S113" s="840"/>
      <c r="T113" s="825"/>
      <c r="U113" s="971"/>
      <c r="V113" s="853"/>
      <c r="W113" s="825"/>
      <c r="X113" s="840"/>
      <c r="Y113" s="825"/>
      <c r="Z113" s="840"/>
      <c r="AA113" s="825"/>
      <c r="AB113" s="1023"/>
      <c r="AC113" s="1026"/>
      <c r="AD113" s="1020"/>
      <c r="AE113" s="790"/>
      <c r="AF113" s="798"/>
      <c r="AG113" s="790"/>
      <c r="AH113" s="798"/>
      <c r="AI113" s="790"/>
      <c r="AJ113" s="798"/>
      <c r="AK113" s="790"/>
      <c r="AL113" s="798"/>
      <c r="AM113" s="790"/>
      <c r="AN113" s="1164"/>
      <c r="AO113" s="225">
        <f>+RESUMEN!J100</f>
        <v>1</v>
      </c>
      <c r="AP113" s="164" t="s">
        <v>623</v>
      </c>
      <c r="AQ113" s="428" t="s">
        <v>566</v>
      </c>
      <c r="AR113" s="152" t="s">
        <v>2025</v>
      </c>
      <c r="AS113" s="428" t="s">
        <v>1729</v>
      </c>
      <c r="AT113" s="165">
        <v>1500</v>
      </c>
      <c r="AU113" s="405">
        <v>600</v>
      </c>
      <c r="AV113" s="405">
        <v>100</v>
      </c>
      <c r="AW113" s="429">
        <f t="shared" si="176"/>
        <v>0.16666666666666666</v>
      </c>
      <c r="AX113" s="405">
        <v>150</v>
      </c>
      <c r="AY113" s="429">
        <f t="shared" si="177"/>
        <v>0.25</v>
      </c>
      <c r="AZ113" s="405">
        <v>200</v>
      </c>
      <c r="BA113" s="430">
        <f t="shared" si="178"/>
        <v>0.33333333333333331</v>
      </c>
      <c r="BB113" s="431">
        <v>150</v>
      </c>
      <c r="BC113" s="430">
        <f t="shared" si="179"/>
        <v>0.25</v>
      </c>
      <c r="BD113" s="175">
        <v>242</v>
      </c>
      <c r="BE113" s="174">
        <v>572</v>
      </c>
      <c r="BF113" s="174">
        <v>336</v>
      </c>
      <c r="BG113" s="361">
        <v>0</v>
      </c>
      <c r="BH113" s="470">
        <f t="shared" si="165"/>
        <v>2.42</v>
      </c>
      <c r="BI113" s="471">
        <f t="shared" si="166"/>
        <v>1</v>
      </c>
      <c r="BJ113" s="472">
        <f t="shared" si="167"/>
        <v>3.8133333333333335</v>
      </c>
      <c r="BK113" s="471">
        <f t="shared" si="168"/>
        <v>1</v>
      </c>
      <c r="BL113" s="472">
        <f t="shared" si="169"/>
        <v>1.68</v>
      </c>
      <c r="BM113" s="471">
        <f t="shared" si="170"/>
        <v>1</v>
      </c>
      <c r="BN113" s="472">
        <f t="shared" si="171"/>
        <v>0</v>
      </c>
      <c r="BO113" s="471">
        <f t="shared" si="172"/>
        <v>0</v>
      </c>
      <c r="BP113" s="664">
        <f t="shared" si="209"/>
        <v>1.9166666666666667</v>
      </c>
      <c r="BQ113" s="662">
        <f t="shared" si="174"/>
        <v>1</v>
      </c>
      <c r="BR113" s="663">
        <f t="shared" si="175"/>
        <v>1</v>
      </c>
      <c r="BS113" s="404">
        <v>16800</v>
      </c>
      <c r="BT113" s="405">
        <v>16000</v>
      </c>
      <c r="BU113" s="405">
        <v>0</v>
      </c>
      <c r="BV113" s="382">
        <f t="shared" si="180"/>
        <v>0.95238095238095233</v>
      </c>
      <c r="BW113" s="383" t="str">
        <f t="shared" si="181"/>
        <v xml:space="preserve"> -</v>
      </c>
      <c r="BX113" s="404">
        <v>31266</v>
      </c>
      <c r="BY113" s="405">
        <v>31266</v>
      </c>
      <c r="BZ113" s="405">
        <v>0</v>
      </c>
      <c r="CA113" s="382">
        <f t="shared" si="182"/>
        <v>1</v>
      </c>
      <c r="CB113" s="383" t="str">
        <f t="shared" si="183"/>
        <v xml:space="preserve"> -</v>
      </c>
      <c r="CC113" s="406">
        <v>32673</v>
      </c>
      <c r="CD113" s="405">
        <v>0</v>
      </c>
      <c r="CE113" s="405">
        <v>0</v>
      </c>
      <c r="CF113" s="382">
        <f t="shared" si="184"/>
        <v>0</v>
      </c>
      <c r="CG113" s="383" t="str">
        <f t="shared" si="185"/>
        <v xml:space="preserve"> -</v>
      </c>
      <c r="CH113" s="404">
        <v>34143</v>
      </c>
      <c r="CI113" s="405">
        <v>0</v>
      </c>
      <c r="CJ113" s="405">
        <v>0</v>
      </c>
      <c r="CK113" s="382">
        <f t="shared" si="186"/>
        <v>0</v>
      </c>
      <c r="CL113" s="383" t="str">
        <f t="shared" si="187"/>
        <v xml:space="preserve"> -</v>
      </c>
      <c r="CM113" s="395">
        <f t="shared" si="188"/>
        <v>114882</v>
      </c>
      <c r="CN113" s="396">
        <f t="shared" si="189"/>
        <v>47266</v>
      </c>
      <c r="CO113" s="396">
        <f t="shared" si="190"/>
        <v>0</v>
      </c>
      <c r="CP113" s="514">
        <f t="shared" si="191"/>
        <v>0.41143085949060776</v>
      </c>
      <c r="CQ113" s="383" t="str">
        <f t="shared" si="192"/>
        <v xml:space="preserve"> -</v>
      </c>
      <c r="CR113" s="606" t="s">
        <v>1431</v>
      </c>
      <c r="CS113" s="218" t="s">
        <v>1424</v>
      </c>
      <c r="CT113" s="176" t="s">
        <v>365</v>
      </c>
    </row>
    <row r="114" spans="2:98" ht="30" customHeight="1">
      <c r="B114" s="994"/>
      <c r="C114" s="991"/>
      <c r="D114" s="1211"/>
      <c r="E114" s="947"/>
      <c r="F114" s="956"/>
      <c r="G114" s="840"/>
      <c r="H114" s="840"/>
      <c r="I114" s="825"/>
      <c r="J114" s="840"/>
      <c r="K114" s="825"/>
      <c r="L114" s="840"/>
      <c r="M114" s="840"/>
      <c r="N114" s="825"/>
      <c r="O114" s="840"/>
      <c r="P114" s="840"/>
      <c r="Q114" s="825"/>
      <c r="R114" s="840"/>
      <c r="S114" s="840"/>
      <c r="T114" s="825"/>
      <c r="U114" s="971"/>
      <c r="V114" s="853"/>
      <c r="W114" s="825"/>
      <c r="X114" s="840"/>
      <c r="Y114" s="825"/>
      <c r="Z114" s="840"/>
      <c r="AA114" s="825"/>
      <c r="AB114" s="1023"/>
      <c r="AC114" s="1026"/>
      <c r="AD114" s="1020"/>
      <c r="AE114" s="790"/>
      <c r="AF114" s="798"/>
      <c r="AG114" s="790"/>
      <c r="AH114" s="798"/>
      <c r="AI114" s="790"/>
      <c r="AJ114" s="798"/>
      <c r="AK114" s="790"/>
      <c r="AL114" s="798"/>
      <c r="AM114" s="790"/>
      <c r="AN114" s="1164"/>
      <c r="AO114" s="952">
        <f>+RESUMEN!J101</f>
        <v>0.25</v>
      </c>
      <c r="AP114" s="941" t="s">
        <v>624</v>
      </c>
      <c r="AQ114" s="161" t="s">
        <v>567</v>
      </c>
      <c r="AR114" s="373" t="s">
        <v>2026</v>
      </c>
      <c r="AS114" s="161" t="s">
        <v>1730</v>
      </c>
      <c r="AT114" s="39">
        <v>120</v>
      </c>
      <c r="AU114" s="112">
        <v>120</v>
      </c>
      <c r="AV114" s="112">
        <v>20</v>
      </c>
      <c r="AW114" s="412">
        <f t="shared" si="176"/>
        <v>0.16666666666666666</v>
      </c>
      <c r="AX114" s="112">
        <v>30</v>
      </c>
      <c r="AY114" s="412">
        <f t="shared" si="177"/>
        <v>0.25</v>
      </c>
      <c r="AZ114" s="112">
        <v>35</v>
      </c>
      <c r="BA114" s="414">
        <f t="shared" si="178"/>
        <v>0.29166666666666669</v>
      </c>
      <c r="BB114" s="127">
        <v>35</v>
      </c>
      <c r="BC114" s="421">
        <f t="shared" si="179"/>
        <v>0.29166666666666669</v>
      </c>
      <c r="BD114" s="113">
        <v>22</v>
      </c>
      <c r="BE114" s="112">
        <v>32</v>
      </c>
      <c r="BF114" s="112">
        <v>36</v>
      </c>
      <c r="BG114" s="363">
        <v>0</v>
      </c>
      <c r="BH114" s="458">
        <f t="shared" si="165"/>
        <v>1.1000000000000001</v>
      </c>
      <c r="BI114" s="459">
        <f t="shared" si="166"/>
        <v>1</v>
      </c>
      <c r="BJ114" s="460">
        <f t="shared" si="167"/>
        <v>1.0666666666666667</v>
      </c>
      <c r="BK114" s="459">
        <f t="shared" si="168"/>
        <v>1</v>
      </c>
      <c r="BL114" s="460">
        <f t="shared" si="169"/>
        <v>1.0285714285714285</v>
      </c>
      <c r="BM114" s="459">
        <f t="shared" si="170"/>
        <v>1</v>
      </c>
      <c r="BN114" s="460">
        <f t="shared" si="171"/>
        <v>0</v>
      </c>
      <c r="BO114" s="459">
        <f t="shared" si="172"/>
        <v>0</v>
      </c>
      <c r="BP114" s="659">
        <f t="shared" si="209"/>
        <v>0.75</v>
      </c>
      <c r="BQ114" s="654">
        <f t="shared" si="174"/>
        <v>0.75</v>
      </c>
      <c r="BR114" s="644">
        <f t="shared" si="175"/>
        <v>0.75</v>
      </c>
      <c r="BS114" s="113">
        <v>932268</v>
      </c>
      <c r="BT114" s="112">
        <v>679594</v>
      </c>
      <c r="BU114" s="112">
        <v>0</v>
      </c>
      <c r="BV114" s="146">
        <f t="shared" si="180"/>
        <v>0.72896849403819508</v>
      </c>
      <c r="BW114" s="384" t="str">
        <f t="shared" si="181"/>
        <v xml:space="preserve"> -</v>
      </c>
      <c r="BX114" s="111">
        <v>1265854</v>
      </c>
      <c r="BY114" s="112">
        <v>1246979</v>
      </c>
      <c r="BZ114" s="112">
        <v>41085</v>
      </c>
      <c r="CA114" s="146">
        <f t="shared" si="182"/>
        <v>0.98508911770235741</v>
      </c>
      <c r="CB114" s="384">
        <f t="shared" si="183"/>
        <v>3.2947627826932127E-2</v>
      </c>
      <c r="CC114" s="113">
        <v>2792746</v>
      </c>
      <c r="CD114" s="112">
        <v>2006575</v>
      </c>
      <c r="CE114" s="112">
        <v>8890</v>
      </c>
      <c r="CF114" s="146">
        <f t="shared" si="184"/>
        <v>0.71849534472522747</v>
      </c>
      <c r="CG114" s="384">
        <f t="shared" si="185"/>
        <v>4.4304349451179245E-3</v>
      </c>
      <c r="CH114" s="111">
        <v>1367551</v>
      </c>
      <c r="CI114" s="112">
        <v>0</v>
      </c>
      <c r="CJ114" s="112">
        <v>0</v>
      </c>
      <c r="CK114" s="146">
        <f t="shared" si="186"/>
        <v>0</v>
      </c>
      <c r="CL114" s="384" t="str">
        <f t="shared" si="187"/>
        <v xml:space="preserve"> -</v>
      </c>
      <c r="CM114" s="324">
        <f t="shared" si="188"/>
        <v>6358419</v>
      </c>
      <c r="CN114" s="325">
        <f t="shared" si="189"/>
        <v>3933148</v>
      </c>
      <c r="CO114" s="325">
        <f t="shared" si="190"/>
        <v>49975</v>
      </c>
      <c r="CP114" s="503">
        <f t="shared" si="191"/>
        <v>0.61857326483202824</v>
      </c>
      <c r="CQ114" s="384">
        <f t="shared" si="192"/>
        <v>1.2706107169117461E-2</v>
      </c>
      <c r="CR114" s="594" t="s">
        <v>1431</v>
      </c>
      <c r="CS114" s="214" t="s">
        <v>1424</v>
      </c>
      <c r="CT114" s="75" t="s">
        <v>365</v>
      </c>
    </row>
    <row r="115" spans="2:98" ht="30" customHeight="1">
      <c r="B115" s="994"/>
      <c r="C115" s="991"/>
      <c r="D115" s="1211"/>
      <c r="E115" s="947"/>
      <c r="F115" s="956"/>
      <c r="G115" s="840"/>
      <c r="H115" s="840"/>
      <c r="I115" s="825"/>
      <c r="J115" s="840"/>
      <c r="K115" s="825"/>
      <c r="L115" s="840"/>
      <c r="M115" s="840"/>
      <c r="N115" s="825"/>
      <c r="O115" s="840"/>
      <c r="P115" s="840"/>
      <c r="Q115" s="825"/>
      <c r="R115" s="840"/>
      <c r="S115" s="840"/>
      <c r="T115" s="825"/>
      <c r="U115" s="971"/>
      <c r="V115" s="853"/>
      <c r="W115" s="825"/>
      <c r="X115" s="840"/>
      <c r="Y115" s="825"/>
      <c r="Z115" s="840"/>
      <c r="AA115" s="825"/>
      <c r="AB115" s="1023"/>
      <c r="AC115" s="1026"/>
      <c r="AD115" s="1020"/>
      <c r="AE115" s="790"/>
      <c r="AF115" s="798"/>
      <c r="AG115" s="790"/>
      <c r="AH115" s="798"/>
      <c r="AI115" s="790"/>
      <c r="AJ115" s="798"/>
      <c r="AK115" s="790"/>
      <c r="AL115" s="798"/>
      <c r="AM115" s="790"/>
      <c r="AN115" s="1164"/>
      <c r="AO115" s="950"/>
      <c r="AP115" s="939"/>
      <c r="AQ115" s="122" t="s">
        <v>568</v>
      </c>
      <c r="AR115" s="366">
        <v>0</v>
      </c>
      <c r="AS115" s="122" t="s">
        <v>1731</v>
      </c>
      <c r="AT115" s="156">
        <v>0</v>
      </c>
      <c r="AU115" s="66">
        <v>3</v>
      </c>
      <c r="AV115" s="66">
        <v>0</v>
      </c>
      <c r="AW115" s="413">
        <f t="shared" si="176"/>
        <v>0</v>
      </c>
      <c r="AX115" s="66">
        <v>1</v>
      </c>
      <c r="AY115" s="413">
        <f t="shared" si="177"/>
        <v>0.33333333333333331</v>
      </c>
      <c r="AZ115" s="66">
        <v>1</v>
      </c>
      <c r="BA115" s="415">
        <f t="shared" si="178"/>
        <v>0.33333333333333331</v>
      </c>
      <c r="BB115" s="149">
        <v>1</v>
      </c>
      <c r="BC115" s="422">
        <f t="shared" si="179"/>
        <v>0.33333333333333331</v>
      </c>
      <c r="BD115" s="64">
        <v>0</v>
      </c>
      <c r="BE115" s="66">
        <v>0</v>
      </c>
      <c r="BF115" s="66">
        <v>0</v>
      </c>
      <c r="BG115" s="95">
        <v>0</v>
      </c>
      <c r="BH115" s="333" t="str">
        <f t="shared" si="165"/>
        <v xml:space="preserve"> -</v>
      </c>
      <c r="BI115" s="453" t="str">
        <f t="shared" si="166"/>
        <v xml:space="preserve"> -</v>
      </c>
      <c r="BJ115" s="334">
        <f t="shared" si="167"/>
        <v>0</v>
      </c>
      <c r="BK115" s="453">
        <f t="shared" si="168"/>
        <v>0</v>
      </c>
      <c r="BL115" s="334">
        <f t="shared" si="169"/>
        <v>0</v>
      </c>
      <c r="BM115" s="453">
        <f t="shared" si="170"/>
        <v>0</v>
      </c>
      <c r="BN115" s="334">
        <f t="shared" si="171"/>
        <v>0</v>
      </c>
      <c r="BO115" s="453">
        <f t="shared" si="172"/>
        <v>0</v>
      </c>
      <c r="BP115" s="657">
        <f t="shared" si="209"/>
        <v>0</v>
      </c>
      <c r="BQ115" s="652">
        <f t="shared" si="174"/>
        <v>0</v>
      </c>
      <c r="BR115" s="642">
        <f t="shared" si="175"/>
        <v>0</v>
      </c>
      <c r="BS115" s="64">
        <v>0</v>
      </c>
      <c r="BT115" s="66">
        <v>0</v>
      </c>
      <c r="BU115" s="66">
        <v>0</v>
      </c>
      <c r="BV115" s="125" t="str">
        <f t="shared" si="180"/>
        <v xml:space="preserve"> -</v>
      </c>
      <c r="BW115" s="378" t="str">
        <f t="shared" si="181"/>
        <v xml:space="preserve"> -</v>
      </c>
      <c r="BX115" s="143">
        <v>160735</v>
      </c>
      <c r="BY115" s="66">
        <v>0</v>
      </c>
      <c r="BZ115" s="66">
        <v>0</v>
      </c>
      <c r="CA115" s="125">
        <f t="shared" si="182"/>
        <v>0</v>
      </c>
      <c r="CB115" s="378" t="str">
        <f t="shared" si="183"/>
        <v xml:space="preserve"> -</v>
      </c>
      <c r="CC115" s="144">
        <v>0</v>
      </c>
      <c r="CD115" s="66">
        <v>0</v>
      </c>
      <c r="CE115" s="66">
        <v>0</v>
      </c>
      <c r="CF115" s="125" t="str">
        <f t="shared" si="184"/>
        <v xml:space="preserve"> -</v>
      </c>
      <c r="CG115" s="378" t="str">
        <f t="shared" si="185"/>
        <v xml:space="preserve"> -</v>
      </c>
      <c r="CH115" s="65">
        <v>3000000</v>
      </c>
      <c r="CI115" s="66">
        <v>0</v>
      </c>
      <c r="CJ115" s="66">
        <v>0</v>
      </c>
      <c r="CK115" s="125">
        <f t="shared" si="186"/>
        <v>0</v>
      </c>
      <c r="CL115" s="378" t="str">
        <f t="shared" si="187"/>
        <v xml:space="preserve"> -</v>
      </c>
      <c r="CM115" s="326">
        <f t="shared" si="188"/>
        <v>3160735</v>
      </c>
      <c r="CN115" s="322">
        <f t="shared" si="189"/>
        <v>0</v>
      </c>
      <c r="CO115" s="322">
        <f t="shared" si="190"/>
        <v>0</v>
      </c>
      <c r="CP115" s="504">
        <f t="shared" si="191"/>
        <v>0</v>
      </c>
      <c r="CQ115" s="378" t="str">
        <f t="shared" si="192"/>
        <v xml:space="preserve"> -</v>
      </c>
      <c r="CR115" s="591" t="s">
        <v>1431</v>
      </c>
      <c r="CS115" s="99" t="s">
        <v>1424</v>
      </c>
      <c r="CT115" s="102" t="s">
        <v>1969</v>
      </c>
    </row>
    <row r="116" spans="2:98" ht="30" customHeight="1" thickBot="1">
      <c r="B116" s="994"/>
      <c r="C116" s="991"/>
      <c r="D116" s="1211"/>
      <c r="E116" s="947"/>
      <c r="F116" s="956"/>
      <c r="G116" s="840"/>
      <c r="H116" s="840"/>
      <c r="I116" s="825"/>
      <c r="J116" s="840"/>
      <c r="K116" s="825"/>
      <c r="L116" s="840"/>
      <c r="M116" s="840"/>
      <c r="N116" s="825"/>
      <c r="O116" s="840"/>
      <c r="P116" s="840"/>
      <c r="Q116" s="825"/>
      <c r="R116" s="840"/>
      <c r="S116" s="840"/>
      <c r="T116" s="825"/>
      <c r="U116" s="971"/>
      <c r="V116" s="853"/>
      <c r="W116" s="825"/>
      <c r="X116" s="840"/>
      <c r="Y116" s="825"/>
      <c r="Z116" s="840"/>
      <c r="AA116" s="825"/>
      <c r="AB116" s="1023"/>
      <c r="AC116" s="1026"/>
      <c r="AD116" s="1020"/>
      <c r="AE116" s="790"/>
      <c r="AF116" s="798"/>
      <c r="AG116" s="790"/>
      <c r="AH116" s="798"/>
      <c r="AI116" s="790"/>
      <c r="AJ116" s="798"/>
      <c r="AK116" s="790"/>
      <c r="AL116" s="798"/>
      <c r="AM116" s="790"/>
      <c r="AN116" s="1164"/>
      <c r="AO116" s="953"/>
      <c r="AP116" s="942"/>
      <c r="AQ116" s="157" t="s">
        <v>569</v>
      </c>
      <c r="AR116" s="10">
        <v>0</v>
      </c>
      <c r="AS116" s="124" t="s">
        <v>1732</v>
      </c>
      <c r="AT116" s="158">
        <v>0</v>
      </c>
      <c r="AU116" s="91">
        <v>1</v>
      </c>
      <c r="AV116" s="91">
        <v>0</v>
      </c>
      <c r="AW116" s="423">
        <f t="shared" si="176"/>
        <v>0</v>
      </c>
      <c r="AX116" s="91">
        <v>0</v>
      </c>
      <c r="AY116" s="423">
        <f t="shared" si="177"/>
        <v>0</v>
      </c>
      <c r="AZ116" s="91">
        <v>1</v>
      </c>
      <c r="BA116" s="424">
        <f t="shared" si="178"/>
        <v>1</v>
      </c>
      <c r="BB116" s="162">
        <v>0</v>
      </c>
      <c r="BC116" s="425">
        <f t="shared" si="179"/>
        <v>0</v>
      </c>
      <c r="BD116" s="163">
        <v>0</v>
      </c>
      <c r="BE116" s="160">
        <v>0</v>
      </c>
      <c r="BF116" s="160">
        <v>0</v>
      </c>
      <c r="BG116" s="362">
        <v>0</v>
      </c>
      <c r="BH116" s="455" t="str">
        <f t="shared" si="165"/>
        <v xml:space="preserve"> -</v>
      </c>
      <c r="BI116" s="456" t="str">
        <f t="shared" si="166"/>
        <v xml:space="preserve"> -</v>
      </c>
      <c r="BJ116" s="365" t="str">
        <f t="shared" si="167"/>
        <v xml:space="preserve"> -</v>
      </c>
      <c r="BK116" s="456" t="str">
        <f t="shared" si="168"/>
        <v xml:space="preserve"> -</v>
      </c>
      <c r="BL116" s="365">
        <f t="shared" si="169"/>
        <v>0</v>
      </c>
      <c r="BM116" s="456">
        <f t="shared" si="170"/>
        <v>0</v>
      </c>
      <c r="BN116" s="365" t="str">
        <f t="shared" si="171"/>
        <v xml:space="preserve"> -</v>
      </c>
      <c r="BO116" s="456" t="str">
        <f t="shared" si="172"/>
        <v xml:space="preserve"> -</v>
      </c>
      <c r="BP116" s="660">
        <f t="shared" si="209"/>
        <v>0</v>
      </c>
      <c r="BQ116" s="655">
        <f t="shared" si="174"/>
        <v>0</v>
      </c>
      <c r="BR116" s="645">
        <f t="shared" si="175"/>
        <v>0</v>
      </c>
      <c r="BS116" s="97">
        <v>0</v>
      </c>
      <c r="BT116" s="91">
        <v>0</v>
      </c>
      <c r="BU116" s="91">
        <v>0</v>
      </c>
      <c r="BV116" s="148" t="str">
        <f t="shared" si="180"/>
        <v xml:space="preserve"> -</v>
      </c>
      <c r="BW116" s="385" t="str">
        <f t="shared" si="181"/>
        <v xml:space="preserve"> -</v>
      </c>
      <c r="BX116" s="407">
        <v>0</v>
      </c>
      <c r="BY116" s="91">
        <v>0</v>
      </c>
      <c r="BZ116" s="91">
        <v>0</v>
      </c>
      <c r="CA116" s="148" t="str">
        <f t="shared" si="182"/>
        <v xml:space="preserve"> -</v>
      </c>
      <c r="CB116" s="385" t="str">
        <f t="shared" si="183"/>
        <v xml:space="preserve"> -</v>
      </c>
      <c r="CC116" s="97">
        <v>0</v>
      </c>
      <c r="CD116" s="91">
        <v>0</v>
      </c>
      <c r="CE116" s="91">
        <v>0</v>
      </c>
      <c r="CF116" s="148" t="str">
        <f t="shared" si="184"/>
        <v xml:space="preserve"> -</v>
      </c>
      <c r="CG116" s="385" t="str">
        <f t="shared" si="185"/>
        <v xml:space="preserve"> -</v>
      </c>
      <c r="CH116" s="94">
        <v>0</v>
      </c>
      <c r="CI116" s="91">
        <v>0</v>
      </c>
      <c r="CJ116" s="91">
        <v>0</v>
      </c>
      <c r="CK116" s="148" t="str">
        <f t="shared" si="186"/>
        <v xml:space="preserve"> -</v>
      </c>
      <c r="CL116" s="385" t="str">
        <f t="shared" si="187"/>
        <v xml:space="preserve"> -</v>
      </c>
      <c r="CM116" s="327">
        <f t="shared" si="188"/>
        <v>0</v>
      </c>
      <c r="CN116" s="328">
        <f t="shared" si="189"/>
        <v>0</v>
      </c>
      <c r="CO116" s="328">
        <f t="shared" si="190"/>
        <v>0</v>
      </c>
      <c r="CP116" s="505" t="str">
        <f t="shared" si="191"/>
        <v xml:space="preserve"> -</v>
      </c>
      <c r="CQ116" s="385" t="str">
        <f t="shared" si="192"/>
        <v xml:space="preserve"> -</v>
      </c>
      <c r="CR116" s="592" t="s">
        <v>1339</v>
      </c>
      <c r="CS116" s="106" t="s">
        <v>1424</v>
      </c>
      <c r="CT116" s="107" t="s">
        <v>1969</v>
      </c>
    </row>
    <row r="117" spans="2:98" ht="30" customHeight="1">
      <c r="B117" s="994"/>
      <c r="C117" s="991"/>
      <c r="D117" s="1211"/>
      <c r="E117" s="947"/>
      <c r="F117" s="956"/>
      <c r="G117" s="840"/>
      <c r="H117" s="840"/>
      <c r="I117" s="825"/>
      <c r="J117" s="840"/>
      <c r="K117" s="825"/>
      <c r="L117" s="840"/>
      <c r="M117" s="840"/>
      <c r="N117" s="825"/>
      <c r="O117" s="840"/>
      <c r="P117" s="840"/>
      <c r="Q117" s="825"/>
      <c r="R117" s="840"/>
      <c r="S117" s="840"/>
      <c r="T117" s="825"/>
      <c r="U117" s="971"/>
      <c r="V117" s="853"/>
      <c r="W117" s="825"/>
      <c r="X117" s="840"/>
      <c r="Y117" s="825"/>
      <c r="Z117" s="840"/>
      <c r="AA117" s="825"/>
      <c r="AB117" s="1023"/>
      <c r="AC117" s="1026"/>
      <c r="AD117" s="1020"/>
      <c r="AE117" s="790"/>
      <c r="AF117" s="798"/>
      <c r="AG117" s="790"/>
      <c r="AH117" s="798"/>
      <c r="AI117" s="790"/>
      <c r="AJ117" s="798"/>
      <c r="AK117" s="790"/>
      <c r="AL117" s="798"/>
      <c r="AM117" s="790"/>
      <c r="AN117" s="1164"/>
      <c r="AO117" s="952">
        <f>+RESUMEN!J102</f>
        <v>0.6333333333333333</v>
      </c>
      <c r="AP117" s="941" t="s">
        <v>625</v>
      </c>
      <c r="AQ117" s="161" t="s">
        <v>570</v>
      </c>
      <c r="AR117" s="373" t="s">
        <v>2027</v>
      </c>
      <c r="AS117" s="161" t="s">
        <v>1733</v>
      </c>
      <c r="AT117" s="39">
        <v>250</v>
      </c>
      <c r="AU117" s="112">
        <v>80</v>
      </c>
      <c r="AV117" s="112">
        <v>20</v>
      </c>
      <c r="AW117" s="412">
        <f t="shared" si="176"/>
        <v>0.25</v>
      </c>
      <c r="AX117" s="112">
        <v>20</v>
      </c>
      <c r="AY117" s="412">
        <f t="shared" si="177"/>
        <v>0.25</v>
      </c>
      <c r="AZ117" s="112">
        <v>20</v>
      </c>
      <c r="BA117" s="414">
        <f t="shared" si="178"/>
        <v>0.25</v>
      </c>
      <c r="BB117" s="127">
        <v>20</v>
      </c>
      <c r="BC117" s="421">
        <f t="shared" si="179"/>
        <v>0.25</v>
      </c>
      <c r="BD117" s="113">
        <v>20</v>
      </c>
      <c r="BE117" s="112">
        <v>20</v>
      </c>
      <c r="BF117" s="112">
        <v>12</v>
      </c>
      <c r="BG117" s="363">
        <v>0</v>
      </c>
      <c r="BH117" s="329">
        <f t="shared" si="165"/>
        <v>1</v>
      </c>
      <c r="BI117" s="452">
        <f t="shared" si="166"/>
        <v>1</v>
      </c>
      <c r="BJ117" s="330">
        <f t="shared" si="167"/>
        <v>1</v>
      </c>
      <c r="BK117" s="452">
        <f t="shared" si="168"/>
        <v>1</v>
      </c>
      <c r="BL117" s="330">
        <f t="shared" si="169"/>
        <v>0.6</v>
      </c>
      <c r="BM117" s="452">
        <f t="shared" si="170"/>
        <v>0.6</v>
      </c>
      <c r="BN117" s="330">
        <f t="shared" si="171"/>
        <v>0</v>
      </c>
      <c r="BO117" s="452">
        <f t="shared" si="172"/>
        <v>0</v>
      </c>
      <c r="BP117" s="656">
        <f t="shared" si="209"/>
        <v>0.65</v>
      </c>
      <c r="BQ117" s="651">
        <f t="shared" si="174"/>
        <v>0.65</v>
      </c>
      <c r="BR117" s="641">
        <f t="shared" si="175"/>
        <v>0.65</v>
      </c>
      <c r="BS117" s="113">
        <v>90404</v>
      </c>
      <c r="BT117" s="112">
        <v>0</v>
      </c>
      <c r="BU117" s="112">
        <v>0</v>
      </c>
      <c r="BV117" s="146">
        <f t="shared" si="180"/>
        <v>0</v>
      </c>
      <c r="BW117" s="384" t="str">
        <f t="shared" si="181"/>
        <v xml:space="preserve"> -</v>
      </c>
      <c r="BX117" s="111">
        <v>80500</v>
      </c>
      <c r="BY117" s="112">
        <v>70500</v>
      </c>
      <c r="BZ117" s="112">
        <v>0</v>
      </c>
      <c r="CA117" s="146">
        <f t="shared" si="182"/>
        <v>0.87577639751552794</v>
      </c>
      <c r="CB117" s="384" t="str">
        <f t="shared" si="183"/>
        <v xml:space="preserve"> -</v>
      </c>
      <c r="CC117" s="113">
        <v>54587</v>
      </c>
      <c r="CD117" s="112">
        <v>30162</v>
      </c>
      <c r="CE117" s="112">
        <v>0</v>
      </c>
      <c r="CF117" s="146">
        <f t="shared" si="184"/>
        <v>0.55254914173704361</v>
      </c>
      <c r="CG117" s="384" t="str">
        <f t="shared" si="185"/>
        <v xml:space="preserve"> -</v>
      </c>
      <c r="CH117" s="111">
        <v>171994</v>
      </c>
      <c r="CI117" s="112">
        <v>0</v>
      </c>
      <c r="CJ117" s="112">
        <v>0</v>
      </c>
      <c r="CK117" s="146">
        <f t="shared" si="186"/>
        <v>0</v>
      </c>
      <c r="CL117" s="384" t="str">
        <f t="shared" si="187"/>
        <v xml:space="preserve"> -</v>
      </c>
      <c r="CM117" s="324">
        <f t="shared" si="188"/>
        <v>397485</v>
      </c>
      <c r="CN117" s="325">
        <f t="shared" si="189"/>
        <v>100662</v>
      </c>
      <c r="CO117" s="325">
        <f t="shared" si="190"/>
        <v>0</v>
      </c>
      <c r="CP117" s="503">
        <f t="shared" si="191"/>
        <v>0.25324729235065474</v>
      </c>
      <c r="CQ117" s="384" t="str">
        <f t="shared" si="192"/>
        <v xml:space="preserve"> -</v>
      </c>
      <c r="CR117" s="590" t="s">
        <v>1431</v>
      </c>
      <c r="CS117" s="211" t="s">
        <v>1424</v>
      </c>
      <c r="CT117" s="101" t="s">
        <v>365</v>
      </c>
    </row>
    <row r="118" spans="2:98" ht="30" customHeight="1">
      <c r="B118" s="994"/>
      <c r="C118" s="991"/>
      <c r="D118" s="1211"/>
      <c r="E118" s="947"/>
      <c r="F118" s="956"/>
      <c r="G118" s="840"/>
      <c r="H118" s="840"/>
      <c r="I118" s="825"/>
      <c r="J118" s="840"/>
      <c r="K118" s="825"/>
      <c r="L118" s="840"/>
      <c r="M118" s="840"/>
      <c r="N118" s="825"/>
      <c r="O118" s="840"/>
      <c r="P118" s="840"/>
      <c r="Q118" s="825"/>
      <c r="R118" s="840"/>
      <c r="S118" s="840"/>
      <c r="T118" s="825"/>
      <c r="U118" s="971"/>
      <c r="V118" s="853"/>
      <c r="W118" s="825"/>
      <c r="X118" s="840"/>
      <c r="Y118" s="825"/>
      <c r="Z118" s="840"/>
      <c r="AA118" s="825"/>
      <c r="AB118" s="1023"/>
      <c r="AC118" s="1026"/>
      <c r="AD118" s="1020"/>
      <c r="AE118" s="790"/>
      <c r="AF118" s="798"/>
      <c r="AG118" s="790"/>
      <c r="AH118" s="798"/>
      <c r="AI118" s="790"/>
      <c r="AJ118" s="798"/>
      <c r="AK118" s="790"/>
      <c r="AL118" s="798"/>
      <c r="AM118" s="790"/>
      <c r="AN118" s="1164"/>
      <c r="AO118" s="950"/>
      <c r="AP118" s="939"/>
      <c r="AQ118" s="155" t="s">
        <v>571</v>
      </c>
      <c r="AR118" s="366" t="s">
        <v>2028</v>
      </c>
      <c r="AS118" s="122" t="s">
        <v>1734</v>
      </c>
      <c r="AT118" s="156">
        <v>0</v>
      </c>
      <c r="AU118" s="66">
        <v>8</v>
      </c>
      <c r="AV118" s="66">
        <v>2</v>
      </c>
      <c r="AW118" s="413">
        <f t="shared" si="176"/>
        <v>0.25</v>
      </c>
      <c r="AX118" s="66">
        <v>1</v>
      </c>
      <c r="AY118" s="413">
        <f t="shared" si="177"/>
        <v>0.125</v>
      </c>
      <c r="AZ118" s="66">
        <v>2</v>
      </c>
      <c r="BA118" s="415">
        <f t="shared" si="178"/>
        <v>0.25</v>
      </c>
      <c r="BB118" s="149">
        <v>3</v>
      </c>
      <c r="BC118" s="422">
        <f t="shared" si="179"/>
        <v>0.375</v>
      </c>
      <c r="BD118" s="64">
        <v>2</v>
      </c>
      <c r="BE118" s="66">
        <v>1</v>
      </c>
      <c r="BF118" s="66">
        <v>1</v>
      </c>
      <c r="BG118" s="95">
        <v>0</v>
      </c>
      <c r="BH118" s="333">
        <f t="shared" si="165"/>
        <v>1</v>
      </c>
      <c r="BI118" s="453">
        <f t="shared" si="166"/>
        <v>1</v>
      </c>
      <c r="BJ118" s="334">
        <f t="shared" si="167"/>
        <v>1</v>
      </c>
      <c r="BK118" s="453">
        <f t="shared" si="168"/>
        <v>1</v>
      </c>
      <c r="BL118" s="334">
        <f t="shared" si="169"/>
        <v>0.5</v>
      </c>
      <c r="BM118" s="453">
        <f t="shared" si="170"/>
        <v>0.5</v>
      </c>
      <c r="BN118" s="334">
        <f t="shared" si="171"/>
        <v>0</v>
      </c>
      <c r="BO118" s="453">
        <f t="shared" si="172"/>
        <v>0</v>
      </c>
      <c r="BP118" s="657">
        <f t="shared" si="209"/>
        <v>0.5</v>
      </c>
      <c r="BQ118" s="652">
        <f t="shared" si="174"/>
        <v>0.5</v>
      </c>
      <c r="BR118" s="642">
        <f t="shared" si="175"/>
        <v>0.5</v>
      </c>
      <c r="BS118" s="64">
        <v>16803</v>
      </c>
      <c r="BT118" s="66">
        <v>0</v>
      </c>
      <c r="BU118" s="66">
        <v>0</v>
      </c>
      <c r="BV118" s="125">
        <f t="shared" si="180"/>
        <v>0</v>
      </c>
      <c r="BW118" s="378" t="str">
        <f t="shared" si="181"/>
        <v xml:space="preserve"> -</v>
      </c>
      <c r="BX118" s="65">
        <v>0</v>
      </c>
      <c r="BY118" s="66">
        <v>0</v>
      </c>
      <c r="BZ118" s="66">
        <v>0</v>
      </c>
      <c r="CA118" s="125" t="str">
        <f t="shared" si="182"/>
        <v xml:space="preserve"> -</v>
      </c>
      <c r="CB118" s="378" t="str">
        <f t="shared" si="183"/>
        <v xml:space="preserve"> -</v>
      </c>
      <c r="CC118" s="64">
        <v>26333</v>
      </c>
      <c r="CD118" s="66">
        <v>0</v>
      </c>
      <c r="CE118" s="66">
        <v>0</v>
      </c>
      <c r="CF118" s="125">
        <f t="shared" si="184"/>
        <v>0</v>
      </c>
      <c r="CG118" s="378" t="str">
        <f t="shared" si="185"/>
        <v xml:space="preserve"> -</v>
      </c>
      <c r="CH118" s="65">
        <v>27518</v>
      </c>
      <c r="CI118" s="66">
        <v>0</v>
      </c>
      <c r="CJ118" s="66">
        <v>0</v>
      </c>
      <c r="CK118" s="125">
        <f t="shared" si="186"/>
        <v>0</v>
      </c>
      <c r="CL118" s="378" t="str">
        <f t="shared" si="187"/>
        <v xml:space="preserve"> -</v>
      </c>
      <c r="CM118" s="326">
        <f t="shared" si="188"/>
        <v>70654</v>
      </c>
      <c r="CN118" s="322">
        <f t="shared" si="189"/>
        <v>0</v>
      </c>
      <c r="CO118" s="322">
        <f t="shared" si="190"/>
        <v>0</v>
      </c>
      <c r="CP118" s="504">
        <f t="shared" si="191"/>
        <v>0</v>
      </c>
      <c r="CQ118" s="378" t="str">
        <f t="shared" si="192"/>
        <v xml:space="preserve"> -</v>
      </c>
      <c r="CR118" s="591" t="s">
        <v>1431</v>
      </c>
      <c r="CS118" s="212" t="s">
        <v>1424</v>
      </c>
      <c r="CT118" s="102" t="s">
        <v>365</v>
      </c>
    </row>
    <row r="119" spans="2:98" ht="30" customHeight="1" thickBot="1">
      <c r="B119" s="994"/>
      <c r="C119" s="991"/>
      <c r="D119" s="1212"/>
      <c r="E119" s="948"/>
      <c r="F119" s="957"/>
      <c r="G119" s="849"/>
      <c r="H119" s="849"/>
      <c r="I119" s="833"/>
      <c r="J119" s="849"/>
      <c r="K119" s="833"/>
      <c r="L119" s="849"/>
      <c r="M119" s="849"/>
      <c r="N119" s="833"/>
      <c r="O119" s="849"/>
      <c r="P119" s="849"/>
      <c r="Q119" s="833"/>
      <c r="R119" s="849"/>
      <c r="S119" s="849"/>
      <c r="T119" s="833"/>
      <c r="U119" s="1083"/>
      <c r="V119" s="854"/>
      <c r="W119" s="833"/>
      <c r="X119" s="849"/>
      <c r="Y119" s="833"/>
      <c r="Z119" s="849"/>
      <c r="AA119" s="833"/>
      <c r="AB119" s="1024"/>
      <c r="AC119" s="1027"/>
      <c r="AD119" s="1021"/>
      <c r="AE119" s="791"/>
      <c r="AF119" s="799"/>
      <c r="AG119" s="791"/>
      <c r="AH119" s="799"/>
      <c r="AI119" s="791"/>
      <c r="AJ119" s="799"/>
      <c r="AK119" s="791"/>
      <c r="AL119" s="799"/>
      <c r="AM119" s="791"/>
      <c r="AN119" s="1165"/>
      <c r="AO119" s="953"/>
      <c r="AP119" s="942"/>
      <c r="AQ119" s="157" t="s">
        <v>572</v>
      </c>
      <c r="AR119" s="10" t="s">
        <v>2029</v>
      </c>
      <c r="AS119" s="124" t="s">
        <v>1735</v>
      </c>
      <c r="AT119" s="158">
        <v>0</v>
      </c>
      <c r="AU119" s="91">
        <v>8</v>
      </c>
      <c r="AV119" s="91">
        <v>2</v>
      </c>
      <c r="AW119" s="423">
        <f t="shared" si="176"/>
        <v>0.25</v>
      </c>
      <c r="AX119" s="91">
        <v>2</v>
      </c>
      <c r="AY119" s="423">
        <f t="shared" si="177"/>
        <v>0.25</v>
      </c>
      <c r="AZ119" s="91">
        <v>2</v>
      </c>
      <c r="BA119" s="424">
        <f t="shared" si="178"/>
        <v>0.25</v>
      </c>
      <c r="BB119" s="162">
        <v>2</v>
      </c>
      <c r="BC119" s="425">
        <f t="shared" si="179"/>
        <v>0.25</v>
      </c>
      <c r="BD119" s="97">
        <v>2</v>
      </c>
      <c r="BE119" s="91">
        <v>2</v>
      </c>
      <c r="BF119" s="91">
        <v>2</v>
      </c>
      <c r="BG119" s="96">
        <v>0</v>
      </c>
      <c r="BH119" s="331">
        <f t="shared" si="165"/>
        <v>1</v>
      </c>
      <c r="BI119" s="457">
        <f t="shared" si="166"/>
        <v>1</v>
      </c>
      <c r="BJ119" s="332">
        <f t="shared" si="167"/>
        <v>1</v>
      </c>
      <c r="BK119" s="457">
        <f t="shared" si="168"/>
        <v>1</v>
      </c>
      <c r="BL119" s="332">
        <f t="shared" si="169"/>
        <v>1</v>
      </c>
      <c r="BM119" s="457">
        <f t="shared" si="170"/>
        <v>1</v>
      </c>
      <c r="BN119" s="332">
        <f t="shared" si="171"/>
        <v>0</v>
      </c>
      <c r="BO119" s="457">
        <f t="shared" si="172"/>
        <v>0</v>
      </c>
      <c r="BP119" s="658">
        <f t="shared" si="209"/>
        <v>0.75</v>
      </c>
      <c r="BQ119" s="653">
        <f t="shared" si="174"/>
        <v>0.75</v>
      </c>
      <c r="BR119" s="643">
        <f t="shared" si="175"/>
        <v>0.75</v>
      </c>
      <c r="BS119" s="97">
        <v>25194</v>
      </c>
      <c r="BT119" s="91">
        <v>0</v>
      </c>
      <c r="BU119" s="91">
        <v>0</v>
      </c>
      <c r="BV119" s="148">
        <f t="shared" si="180"/>
        <v>0</v>
      </c>
      <c r="BW119" s="385" t="str">
        <f t="shared" si="181"/>
        <v xml:space="preserve"> -</v>
      </c>
      <c r="BX119" s="94">
        <v>22800</v>
      </c>
      <c r="BY119" s="91">
        <v>22800</v>
      </c>
      <c r="BZ119" s="91">
        <v>0</v>
      </c>
      <c r="CA119" s="148">
        <f t="shared" si="182"/>
        <v>1</v>
      </c>
      <c r="CB119" s="385" t="str">
        <f t="shared" si="183"/>
        <v xml:space="preserve"> -</v>
      </c>
      <c r="CC119" s="97">
        <v>119501</v>
      </c>
      <c r="CD119" s="91">
        <v>95000</v>
      </c>
      <c r="CE119" s="91">
        <v>0</v>
      </c>
      <c r="CF119" s="148">
        <f t="shared" si="184"/>
        <v>0.79497242700897897</v>
      </c>
      <c r="CG119" s="385" t="str">
        <f t="shared" si="185"/>
        <v xml:space="preserve"> -</v>
      </c>
      <c r="CH119" s="94">
        <v>41279</v>
      </c>
      <c r="CI119" s="91">
        <v>0</v>
      </c>
      <c r="CJ119" s="91">
        <v>0</v>
      </c>
      <c r="CK119" s="148">
        <f t="shared" si="186"/>
        <v>0</v>
      </c>
      <c r="CL119" s="385" t="str">
        <f t="shared" si="187"/>
        <v xml:space="preserve"> -</v>
      </c>
      <c r="CM119" s="327">
        <f t="shared" si="188"/>
        <v>208774</v>
      </c>
      <c r="CN119" s="328">
        <f t="shared" si="189"/>
        <v>117800</v>
      </c>
      <c r="CO119" s="328">
        <f t="shared" si="190"/>
        <v>0</v>
      </c>
      <c r="CP119" s="505">
        <f t="shared" si="191"/>
        <v>0.56424650579095093</v>
      </c>
      <c r="CQ119" s="385" t="str">
        <f t="shared" si="192"/>
        <v xml:space="preserve"> -</v>
      </c>
      <c r="CR119" s="593" t="s">
        <v>1431</v>
      </c>
      <c r="CS119" s="213" t="s">
        <v>1424</v>
      </c>
      <c r="CT119" s="103" t="s">
        <v>365</v>
      </c>
    </row>
    <row r="120" spans="2:98" ht="15" customHeight="1" thickBot="1">
      <c r="B120" s="994"/>
      <c r="C120" s="991"/>
      <c r="D120" s="181"/>
      <c r="E120" s="14"/>
      <c r="F120" s="15"/>
      <c r="G120" s="13"/>
      <c r="H120" s="13"/>
      <c r="I120" s="620"/>
      <c r="J120" s="13"/>
      <c r="K120" s="620"/>
      <c r="L120" s="13"/>
      <c r="M120" s="13"/>
      <c r="N120" s="620"/>
      <c r="O120" s="13"/>
      <c r="P120" s="13"/>
      <c r="Q120" s="620"/>
      <c r="R120" s="13"/>
      <c r="S120" s="13"/>
      <c r="T120" s="620"/>
      <c r="U120" s="13"/>
      <c r="V120" s="13"/>
      <c r="W120" s="620"/>
      <c r="X120" s="13"/>
      <c r="Y120" s="620"/>
      <c r="Z120" s="13"/>
      <c r="AA120" s="620"/>
      <c r="AB120" s="13"/>
      <c r="AC120" s="620"/>
      <c r="AD120" s="719"/>
      <c r="AE120" s="720"/>
      <c r="AF120" s="719"/>
      <c r="AG120" s="720"/>
      <c r="AH120" s="719"/>
      <c r="AI120" s="720"/>
      <c r="AJ120" s="719"/>
      <c r="AK120" s="720"/>
      <c r="AL120" s="719"/>
      <c r="AM120" s="720"/>
      <c r="AN120" s="13"/>
      <c r="AO120" s="81"/>
      <c r="AP120" s="80"/>
      <c r="AQ120" s="82"/>
      <c r="AR120" s="80"/>
      <c r="AS120" s="82"/>
      <c r="AT120" s="81"/>
      <c r="AU120" s="306">
        <v>0</v>
      </c>
      <c r="AV120" s="306">
        <v>0</v>
      </c>
      <c r="AW120" s="358">
        <f>+AVERAGE(AW105:AW119)</f>
        <v>0.18362872766984861</v>
      </c>
      <c r="AX120" s="306">
        <v>0</v>
      </c>
      <c r="AY120" s="358">
        <f t="shared" ref="AY120:BC120" si="210">+AVERAGE(AY105:AY119)</f>
        <v>0.23576724270694285</v>
      </c>
      <c r="AZ120" s="306">
        <v>0</v>
      </c>
      <c r="BA120" s="358">
        <f t="shared" si="210"/>
        <v>0.3224439272472619</v>
      </c>
      <c r="BB120" s="306">
        <v>0</v>
      </c>
      <c r="BC120" s="358">
        <f t="shared" si="210"/>
        <v>0.25816010237594667</v>
      </c>
      <c r="BD120" s="306"/>
      <c r="BE120" s="306"/>
      <c r="BF120" s="306"/>
      <c r="BG120" s="306"/>
      <c r="BH120" s="80"/>
      <c r="BI120" s="555">
        <f t="shared" ref="BI120:BO120" si="211">+AVERAGE(BI105:BI119)</f>
        <v>1</v>
      </c>
      <c r="BJ120" s="555"/>
      <c r="BK120" s="555">
        <f t="shared" si="211"/>
        <v>0.9285714285714286</v>
      </c>
      <c r="BL120" s="555"/>
      <c r="BM120" s="555">
        <f t="shared" si="211"/>
        <v>0.77333333333333332</v>
      </c>
      <c r="BN120" s="555"/>
      <c r="BO120" s="555">
        <f t="shared" si="211"/>
        <v>0</v>
      </c>
      <c r="BP120" s="661"/>
      <c r="BQ120" s="555">
        <f>+AVERAGE(BQ105:BQ119)</f>
        <v>0.73291147350029118</v>
      </c>
      <c r="BR120" s="637"/>
      <c r="BS120" s="83"/>
      <c r="BT120" s="83"/>
      <c r="BU120" s="83"/>
      <c r="BV120" s="83"/>
      <c r="BW120" s="83"/>
      <c r="BX120" s="83"/>
      <c r="BY120" s="83"/>
      <c r="BZ120" s="83"/>
      <c r="CA120" s="83"/>
      <c r="CB120" s="83"/>
      <c r="CC120" s="83"/>
      <c r="CD120" s="83"/>
      <c r="CE120" s="83"/>
      <c r="CF120" s="83"/>
      <c r="CG120" s="83"/>
      <c r="CH120" s="83"/>
      <c r="CI120" s="83"/>
      <c r="CJ120" s="83"/>
      <c r="CK120" s="83"/>
      <c r="CL120" s="83"/>
      <c r="CM120" s="84"/>
      <c r="CN120" s="84"/>
      <c r="CO120" s="84"/>
      <c r="CP120" s="84"/>
      <c r="CQ120" s="84"/>
      <c r="CR120" s="599"/>
      <c r="CS120" s="14"/>
      <c r="CT120" s="18"/>
    </row>
    <row r="121" spans="2:98" s="170" customFormat="1" ht="60" customHeight="1" thickBot="1">
      <c r="B121" s="994"/>
      <c r="C121" s="991"/>
      <c r="D121" s="1216">
        <f>+RESUMEN!J103</f>
        <v>0.72204128336940843</v>
      </c>
      <c r="E121" s="1213" t="s">
        <v>610</v>
      </c>
      <c r="F121" s="977" t="s">
        <v>611</v>
      </c>
      <c r="G121" s="1174">
        <v>200000</v>
      </c>
      <c r="H121" s="1174">
        <v>250000</v>
      </c>
      <c r="I121" s="1171">
        <f>+H121-G121</f>
        <v>50000</v>
      </c>
      <c r="J121" s="1174">
        <v>210000</v>
      </c>
      <c r="K121" s="1171">
        <f>+J121-G121</f>
        <v>10000</v>
      </c>
      <c r="L121" s="1174"/>
      <c r="M121" s="1174">
        <v>222000</v>
      </c>
      <c r="N121" s="1171">
        <f>+M121-J121</f>
        <v>12000</v>
      </c>
      <c r="O121" s="1174"/>
      <c r="P121" s="1174">
        <v>235000</v>
      </c>
      <c r="Q121" s="1171">
        <f>+P121-M121</f>
        <v>13000</v>
      </c>
      <c r="R121" s="1174"/>
      <c r="S121" s="1174">
        <v>250000</v>
      </c>
      <c r="T121" s="1171">
        <f>+S121-P121</f>
        <v>15000</v>
      </c>
      <c r="U121" s="1207"/>
      <c r="V121" s="1168">
        <v>409462</v>
      </c>
      <c r="W121" s="1171">
        <f>+IF(V121=0,0,V121-G121)</f>
        <v>209462</v>
      </c>
      <c r="X121" s="1174">
        <v>449985</v>
      </c>
      <c r="Y121" s="1171">
        <f>+IF(X121=0,0,X121-V121)</f>
        <v>40523</v>
      </c>
      <c r="Z121" s="1174"/>
      <c r="AA121" s="1171">
        <f>+IF(Z121=0,0,Z121-X121)</f>
        <v>0</v>
      </c>
      <c r="AB121" s="1177"/>
      <c r="AC121" s="1180">
        <f>+IF(AB121=0,0,AB121-Z121)</f>
        <v>0</v>
      </c>
      <c r="AD121" s="1019">
        <f>+IF(K121=0," -",W121/K121)</f>
        <v>20.946200000000001</v>
      </c>
      <c r="AE121" s="1018">
        <f>+IF(K121=0," -",IF(AD121&gt;100%,100%,AD121))</f>
        <v>1</v>
      </c>
      <c r="AF121" s="1017">
        <f>+IF(N121=0," -",Y121/N121)</f>
        <v>3.3769166666666668</v>
      </c>
      <c r="AG121" s="1018">
        <f>+IF(N121=0," -",IF(AF121&gt;100%,100%,AF121))</f>
        <v>1</v>
      </c>
      <c r="AH121" s="1017">
        <f>+IF(Q121=0," -",AA121/Q121)</f>
        <v>0</v>
      </c>
      <c r="AI121" s="1018">
        <f>+IF(Q121=0," -",IF(AH121&gt;100%,100%,AH121))</f>
        <v>0</v>
      </c>
      <c r="AJ121" s="1017">
        <f>+IF(T121=0," -",AC121/T121)</f>
        <v>0</v>
      </c>
      <c r="AK121" s="1018">
        <f>+IF(T121=0," -",IF(AJ121&gt;100%,100%,AJ121))</f>
        <v>0</v>
      </c>
      <c r="AL121" s="1017">
        <f>+SUM(AC121,AA121,Y121,W121)/I121</f>
        <v>4.9996999999999998</v>
      </c>
      <c r="AM121" s="1018">
        <f>+IF(AL121&gt;100%,100%,IF(AL121&lt;0%,0%,AL121))</f>
        <v>1</v>
      </c>
      <c r="AN121" s="1166"/>
      <c r="AO121" s="226">
        <f>+RESUMEN!J104</f>
        <v>0.5</v>
      </c>
      <c r="AP121" s="171" t="s">
        <v>612</v>
      </c>
      <c r="AQ121" s="183" t="s">
        <v>1949</v>
      </c>
      <c r="AR121" s="172" t="s">
        <v>2030</v>
      </c>
      <c r="AS121" s="183" t="s">
        <v>1736</v>
      </c>
      <c r="AT121" s="173">
        <v>0</v>
      </c>
      <c r="AU121" s="189">
        <v>2</v>
      </c>
      <c r="AV121" s="189">
        <v>0</v>
      </c>
      <c r="AW121" s="435">
        <f t="shared" si="176"/>
        <v>0</v>
      </c>
      <c r="AX121" s="189">
        <v>1</v>
      </c>
      <c r="AY121" s="435">
        <f t="shared" si="177"/>
        <v>0.5</v>
      </c>
      <c r="AZ121" s="189">
        <v>0</v>
      </c>
      <c r="BA121" s="436">
        <f t="shared" si="178"/>
        <v>0</v>
      </c>
      <c r="BB121" s="357">
        <v>1</v>
      </c>
      <c r="BC121" s="437">
        <f t="shared" si="179"/>
        <v>0.5</v>
      </c>
      <c r="BD121" s="191">
        <v>0</v>
      </c>
      <c r="BE121" s="189">
        <v>1</v>
      </c>
      <c r="BF121" s="189">
        <v>0</v>
      </c>
      <c r="BG121" s="184">
        <v>0</v>
      </c>
      <c r="BH121" s="470" t="str">
        <f t="shared" si="165"/>
        <v xml:space="preserve"> -</v>
      </c>
      <c r="BI121" s="471" t="str">
        <f t="shared" si="166"/>
        <v xml:space="preserve"> -</v>
      </c>
      <c r="BJ121" s="472">
        <f t="shared" si="167"/>
        <v>1</v>
      </c>
      <c r="BK121" s="471">
        <f t="shared" si="168"/>
        <v>1</v>
      </c>
      <c r="BL121" s="472" t="str">
        <f t="shared" si="169"/>
        <v xml:space="preserve"> -</v>
      </c>
      <c r="BM121" s="471" t="str">
        <f t="shared" si="170"/>
        <v xml:space="preserve"> -</v>
      </c>
      <c r="BN121" s="472">
        <f t="shared" si="171"/>
        <v>0</v>
      </c>
      <c r="BO121" s="471">
        <f t="shared" si="172"/>
        <v>0</v>
      </c>
      <c r="BP121" s="664">
        <f t="shared" si="209"/>
        <v>0.5</v>
      </c>
      <c r="BQ121" s="662">
        <f t="shared" si="174"/>
        <v>0.5</v>
      </c>
      <c r="BR121" s="663">
        <f t="shared" si="175"/>
        <v>0.5</v>
      </c>
      <c r="BS121" s="191">
        <v>0</v>
      </c>
      <c r="BT121" s="189">
        <v>0</v>
      </c>
      <c r="BU121" s="189">
        <v>0</v>
      </c>
      <c r="BV121" s="402" t="str">
        <f t="shared" si="180"/>
        <v xml:space="preserve"> -</v>
      </c>
      <c r="BW121" s="403" t="str">
        <f t="shared" si="181"/>
        <v xml:space="preserve"> -</v>
      </c>
      <c r="BX121" s="190">
        <v>211000</v>
      </c>
      <c r="BY121" s="189">
        <v>44703</v>
      </c>
      <c r="BZ121" s="189">
        <v>0</v>
      </c>
      <c r="CA121" s="402">
        <f t="shared" si="182"/>
        <v>0.21186255924170616</v>
      </c>
      <c r="CB121" s="403" t="str">
        <f t="shared" si="183"/>
        <v xml:space="preserve"> -</v>
      </c>
      <c r="CC121" s="191">
        <v>20000</v>
      </c>
      <c r="CD121" s="189">
        <v>0</v>
      </c>
      <c r="CE121" s="189">
        <v>0</v>
      </c>
      <c r="CF121" s="402">
        <f t="shared" si="184"/>
        <v>0</v>
      </c>
      <c r="CG121" s="403" t="str">
        <f t="shared" si="185"/>
        <v xml:space="preserve"> -</v>
      </c>
      <c r="CH121" s="190">
        <v>200000</v>
      </c>
      <c r="CI121" s="189">
        <v>0</v>
      </c>
      <c r="CJ121" s="189">
        <v>0</v>
      </c>
      <c r="CK121" s="402">
        <f t="shared" si="186"/>
        <v>0</v>
      </c>
      <c r="CL121" s="403" t="str">
        <f t="shared" si="187"/>
        <v xml:space="preserve"> -</v>
      </c>
      <c r="CM121" s="508">
        <f t="shared" si="188"/>
        <v>431000</v>
      </c>
      <c r="CN121" s="509">
        <f t="shared" si="189"/>
        <v>44703</v>
      </c>
      <c r="CO121" s="509">
        <f t="shared" si="190"/>
        <v>0</v>
      </c>
      <c r="CP121" s="510">
        <f t="shared" si="191"/>
        <v>0.10371925754060325</v>
      </c>
      <c r="CQ121" s="403" t="str">
        <f t="shared" si="192"/>
        <v xml:space="preserve"> -</v>
      </c>
      <c r="CR121" s="607" t="s">
        <v>1220</v>
      </c>
      <c r="CS121" s="219" t="s">
        <v>1273</v>
      </c>
      <c r="CT121" s="177" t="s">
        <v>95</v>
      </c>
    </row>
    <row r="122" spans="2:98" ht="30" customHeight="1">
      <c r="B122" s="994"/>
      <c r="C122" s="991"/>
      <c r="D122" s="1217"/>
      <c r="E122" s="1214"/>
      <c r="F122" s="978"/>
      <c r="G122" s="1175"/>
      <c r="H122" s="1175"/>
      <c r="I122" s="1172"/>
      <c r="J122" s="1175"/>
      <c r="K122" s="1172"/>
      <c r="L122" s="1175"/>
      <c r="M122" s="1175"/>
      <c r="N122" s="1172"/>
      <c r="O122" s="1175"/>
      <c r="P122" s="1175"/>
      <c r="Q122" s="1172"/>
      <c r="R122" s="1175"/>
      <c r="S122" s="1175"/>
      <c r="T122" s="1172"/>
      <c r="U122" s="1208"/>
      <c r="V122" s="1169"/>
      <c r="W122" s="1172"/>
      <c r="X122" s="1175"/>
      <c r="Y122" s="1172"/>
      <c r="Z122" s="1175"/>
      <c r="AA122" s="1172"/>
      <c r="AB122" s="1178"/>
      <c r="AC122" s="1181"/>
      <c r="AD122" s="1020"/>
      <c r="AE122" s="790"/>
      <c r="AF122" s="798"/>
      <c r="AG122" s="790"/>
      <c r="AH122" s="798"/>
      <c r="AI122" s="790"/>
      <c r="AJ122" s="798"/>
      <c r="AK122" s="790"/>
      <c r="AL122" s="798"/>
      <c r="AM122" s="790"/>
      <c r="AN122" s="1164"/>
      <c r="AO122" s="949">
        <f>+RESUMEN!J105</f>
        <v>0.7236516955266955</v>
      </c>
      <c r="AP122" s="938" t="s">
        <v>613</v>
      </c>
      <c r="AQ122" s="251" t="s">
        <v>575</v>
      </c>
      <c r="AR122" s="285" t="s">
        <v>2031</v>
      </c>
      <c r="AS122" s="129" t="s">
        <v>1737</v>
      </c>
      <c r="AT122" s="41">
        <v>1</v>
      </c>
      <c r="AU122" s="59">
        <v>1</v>
      </c>
      <c r="AV122" s="59">
        <v>1</v>
      </c>
      <c r="AW122" s="419">
        <v>0.25</v>
      </c>
      <c r="AX122" s="59">
        <v>1</v>
      </c>
      <c r="AY122" s="419">
        <v>0.25</v>
      </c>
      <c r="AZ122" s="59">
        <v>1</v>
      </c>
      <c r="BA122" s="420">
        <v>0.25</v>
      </c>
      <c r="BB122" s="48">
        <v>1</v>
      </c>
      <c r="BC122" s="420">
        <v>0.25</v>
      </c>
      <c r="BD122" s="52">
        <v>1</v>
      </c>
      <c r="BE122" s="90">
        <v>1</v>
      </c>
      <c r="BF122" s="90">
        <v>1</v>
      </c>
      <c r="BG122" s="69">
        <v>0</v>
      </c>
      <c r="BH122" s="329">
        <f t="shared" si="165"/>
        <v>1</v>
      </c>
      <c r="BI122" s="452">
        <f t="shared" si="166"/>
        <v>1</v>
      </c>
      <c r="BJ122" s="330">
        <f t="shared" si="167"/>
        <v>1</v>
      </c>
      <c r="BK122" s="452">
        <f t="shared" si="168"/>
        <v>1</v>
      </c>
      <c r="BL122" s="330">
        <f t="shared" si="169"/>
        <v>1</v>
      </c>
      <c r="BM122" s="452">
        <f t="shared" si="170"/>
        <v>1</v>
      </c>
      <c r="BN122" s="330">
        <f t="shared" si="171"/>
        <v>0</v>
      </c>
      <c r="BO122" s="452">
        <f t="shared" si="172"/>
        <v>0</v>
      </c>
      <c r="BP122" s="656">
        <f t="shared" si="173"/>
        <v>0.75</v>
      </c>
      <c r="BQ122" s="651">
        <f t="shared" si="174"/>
        <v>0.75</v>
      </c>
      <c r="BR122" s="641">
        <f t="shared" si="175"/>
        <v>0.75</v>
      </c>
      <c r="BS122" s="61">
        <v>1879701</v>
      </c>
      <c r="BT122" s="59">
        <v>795451</v>
      </c>
      <c r="BU122" s="59">
        <v>0</v>
      </c>
      <c r="BV122" s="145">
        <f t="shared" si="180"/>
        <v>0.42317953759667098</v>
      </c>
      <c r="BW122" s="377" t="str">
        <f t="shared" si="181"/>
        <v xml:space="preserve"> -</v>
      </c>
      <c r="BX122" s="61">
        <v>3239203</v>
      </c>
      <c r="BY122" s="59">
        <v>3045524</v>
      </c>
      <c r="BZ122" s="59">
        <v>0</v>
      </c>
      <c r="CA122" s="145">
        <f t="shared" si="182"/>
        <v>0.9402078227267634</v>
      </c>
      <c r="CB122" s="377" t="str">
        <f t="shared" si="183"/>
        <v xml:space="preserve"> -</v>
      </c>
      <c r="CC122" s="58">
        <v>6190391</v>
      </c>
      <c r="CD122" s="59">
        <v>5339299</v>
      </c>
      <c r="CE122" s="59">
        <v>0</v>
      </c>
      <c r="CF122" s="145">
        <f t="shared" si="184"/>
        <v>0.86251401567364649</v>
      </c>
      <c r="CG122" s="377" t="str">
        <f t="shared" si="185"/>
        <v xml:space="preserve"> -</v>
      </c>
      <c r="CH122" s="61">
        <v>640000</v>
      </c>
      <c r="CI122" s="59">
        <v>0</v>
      </c>
      <c r="CJ122" s="59">
        <v>0</v>
      </c>
      <c r="CK122" s="145">
        <f t="shared" si="186"/>
        <v>0</v>
      </c>
      <c r="CL122" s="377" t="str">
        <f t="shared" si="187"/>
        <v xml:space="preserve"> -</v>
      </c>
      <c r="CM122" s="379">
        <f t="shared" si="188"/>
        <v>11949295</v>
      </c>
      <c r="CN122" s="380">
        <f t="shared" si="189"/>
        <v>9180274</v>
      </c>
      <c r="CO122" s="380">
        <f t="shared" si="190"/>
        <v>0</v>
      </c>
      <c r="CP122" s="506">
        <f t="shared" si="191"/>
        <v>0.76826909035219237</v>
      </c>
      <c r="CQ122" s="377" t="str">
        <f t="shared" si="192"/>
        <v xml:space="preserve"> -</v>
      </c>
      <c r="CR122" s="590" t="s">
        <v>1495</v>
      </c>
      <c r="CS122" s="211" t="s">
        <v>1273</v>
      </c>
      <c r="CT122" s="101" t="s">
        <v>95</v>
      </c>
    </row>
    <row r="123" spans="2:98" ht="30" customHeight="1">
      <c r="B123" s="994"/>
      <c r="C123" s="991"/>
      <c r="D123" s="1217"/>
      <c r="E123" s="1214"/>
      <c r="F123" s="978"/>
      <c r="G123" s="1175"/>
      <c r="H123" s="1175"/>
      <c r="I123" s="1172"/>
      <c r="J123" s="1175"/>
      <c r="K123" s="1172"/>
      <c r="L123" s="1175"/>
      <c r="M123" s="1175"/>
      <c r="N123" s="1172"/>
      <c r="O123" s="1175"/>
      <c r="P123" s="1175"/>
      <c r="Q123" s="1172"/>
      <c r="R123" s="1175"/>
      <c r="S123" s="1175"/>
      <c r="T123" s="1172"/>
      <c r="U123" s="1208"/>
      <c r="V123" s="1169"/>
      <c r="W123" s="1172"/>
      <c r="X123" s="1175"/>
      <c r="Y123" s="1172"/>
      <c r="Z123" s="1175"/>
      <c r="AA123" s="1172"/>
      <c r="AB123" s="1178"/>
      <c r="AC123" s="1181"/>
      <c r="AD123" s="1020"/>
      <c r="AE123" s="790"/>
      <c r="AF123" s="798"/>
      <c r="AG123" s="790"/>
      <c r="AH123" s="798"/>
      <c r="AI123" s="790"/>
      <c r="AJ123" s="798"/>
      <c r="AK123" s="790"/>
      <c r="AL123" s="798"/>
      <c r="AM123" s="790"/>
      <c r="AN123" s="1164"/>
      <c r="AO123" s="950"/>
      <c r="AP123" s="939"/>
      <c r="AQ123" s="236" t="s">
        <v>576</v>
      </c>
      <c r="AR123" s="231" t="s">
        <v>2032</v>
      </c>
      <c r="AS123" s="119" t="s">
        <v>1738</v>
      </c>
      <c r="AT123" s="40">
        <v>4</v>
      </c>
      <c r="AU123" s="60">
        <v>4</v>
      </c>
      <c r="AV123" s="60">
        <v>4</v>
      </c>
      <c r="AW123" s="413">
        <v>0.25</v>
      </c>
      <c r="AX123" s="60">
        <v>4</v>
      </c>
      <c r="AY123" s="413">
        <v>0.25</v>
      </c>
      <c r="AZ123" s="60">
        <v>4</v>
      </c>
      <c r="BA123" s="415">
        <v>0.25</v>
      </c>
      <c r="BB123" s="47">
        <v>4</v>
      </c>
      <c r="BC123" s="415">
        <v>0.25</v>
      </c>
      <c r="BD123" s="54">
        <v>2</v>
      </c>
      <c r="BE123" s="60">
        <v>5</v>
      </c>
      <c r="BF123" s="60">
        <v>4</v>
      </c>
      <c r="BG123" s="49">
        <v>0</v>
      </c>
      <c r="BH123" s="333">
        <f t="shared" si="165"/>
        <v>0.5</v>
      </c>
      <c r="BI123" s="453">
        <f t="shared" si="166"/>
        <v>0.5</v>
      </c>
      <c r="BJ123" s="334">
        <f t="shared" si="167"/>
        <v>1.25</v>
      </c>
      <c r="BK123" s="453">
        <f t="shared" si="168"/>
        <v>1</v>
      </c>
      <c r="BL123" s="334">
        <f t="shared" si="169"/>
        <v>1</v>
      </c>
      <c r="BM123" s="453">
        <f t="shared" si="170"/>
        <v>1</v>
      </c>
      <c r="BN123" s="334">
        <f t="shared" si="171"/>
        <v>0</v>
      </c>
      <c r="BO123" s="453">
        <f t="shared" si="172"/>
        <v>0</v>
      </c>
      <c r="BP123" s="657">
        <f t="shared" si="173"/>
        <v>0.6875</v>
      </c>
      <c r="BQ123" s="652">
        <f t="shared" si="174"/>
        <v>0.6875</v>
      </c>
      <c r="BR123" s="642">
        <f t="shared" si="175"/>
        <v>0.6875</v>
      </c>
      <c r="BS123" s="55">
        <v>28000</v>
      </c>
      <c r="BT123" s="60">
        <v>0</v>
      </c>
      <c r="BU123" s="60">
        <v>0</v>
      </c>
      <c r="BV123" s="125">
        <f t="shared" si="180"/>
        <v>0</v>
      </c>
      <c r="BW123" s="378" t="str">
        <f t="shared" si="181"/>
        <v xml:space="preserve"> -</v>
      </c>
      <c r="BX123" s="55">
        <v>78000</v>
      </c>
      <c r="BY123" s="60">
        <v>40000</v>
      </c>
      <c r="BZ123" s="60">
        <v>0</v>
      </c>
      <c r="CA123" s="125">
        <f t="shared" si="182"/>
        <v>0.51282051282051277</v>
      </c>
      <c r="CB123" s="378" t="str">
        <f t="shared" si="183"/>
        <v xml:space="preserve"> -</v>
      </c>
      <c r="CC123" s="54">
        <v>110000</v>
      </c>
      <c r="CD123" s="60">
        <v>110000</v>
      </c>
      <c r="CE123" s="60">
        <v>0</v>
      </c>
      <c r="CF123" s="125">
        <f t="shared" si="184"/>
        <v>1</v>
      </c>
      <c r="CG123" s="378" t="str">
        <f t="shared" si="185"/>
        <v xml:space="preserve"> -</v>
      </c>
      <c r="CH123" s="55">
        <v>100000</v>
      </c>
      <c r="CI123" s="60">
        <v>0</v>
      </c>
      <c r="CJ123" s="60">
        <v>0</v>
      </c>
      <c r="CK123" s="125">
        <f t="shared" si="186"/>
        <v>0</v>
      </c>
      <c r="CL123" s="378" t="str">
        <f t="shared" si="187"/>
        <v xml:space="preserve"> -</v>
      </c>
      <c r="CM123" s="326">
        <f t="shared" si="188"/>
        <v>316000</v>
      </c>
      <c r="CN123" s="322">
        <f t="shared" si="189"/>
        <v>150000</v>
      </c>
      <c r="CO123" s="322">
        <f t="shared" si="190"/>
        <v>0</v>
      </c>
      <c r="CP123" s="504">
        <f t="shared" si="191"/>
        <v>0.47468354430379744</v>
      </c>
      <c r="CQ123" s="378" t="str">
        <f t="shared" si="192"/>
        <v xml:space="preserve"> -</v>
      </c>
      <c r="CR123" s="591" t="s">
        <v>1495</v>
      </c>
      <c r="CS123" s="212" t="s">
        <v>1273</v>
      </c>
      <c r="CT123" s="102" t="s">
        <v>95</v>
      </c>
    </row>
    <row r="124" spans="2:98" ht="30" customHeight="1">
      <c r="B124" s="994"/>
      <c r="C124" s="991"/>
      <c r="D124" s="1217"/>
      <c r="E124" s="1214"/>
      <c r="F124" s="978"/>
      <c r="G124" s="1175"/>
      <c r="H124" s="1175"/>
      <c r="I124" s="1172"/>
      <c r="J124" s="1175"/>
      <c r="K124" s="1172"/>
      <c r="L124" s="1175"/>
      <c r="M124" s="1175"/>
      <c r="N124" s="1172"/>
      <c r="O124" s="1175"/>
      <c r="P124" s="1175"/>
      <c r="Q124" s="1172"/>
      <c r="R124" s="1175"/>
      <c r="S124" s="1175"/>
      <c r="T124" s="1172"/>
      <c r="U124" s="1208"/>
      <c r="V124" s="1169"/>
      <c r="W124" s="1172"/>
      <c r="X124" s="1175"/>
      <c r="Y124" s="1172"/>
      <c r="Z124" s="1175"/>
      <c r="AA124" s="1172"/>
      <c r="AB124" s="1178"/>
      <c r="AC124" s="1181"/>
      <c r="AD124" s="1020"/>
      <c r="AE124" s="790"/>
      <c r="AF124" s="798"/>
      <c r="AG124" s="790"/>
      <c r="AH124" s="798"/>
      <c r="AI124" s="790"/>
      <c r="AJ124" s="798"/>
      <c r="AK124" s="790"/>
      <c r="AL124" s="798"/>
      <c r="AM124" s="790"/>
      <c r="AN124" s="1164"/>
      <c r="AO124" s="950"/>
      <c r="AP124" s="939"/>
      <c r="AQ124" s="119" t="s">
        <v>577</v>
      </c>
      <c r="AR124" s="117" t="s">
        <v>2033</v>
      </c>
      <c r="AS124" s="119" t="s">
        <v>1739</v>
      </c>
      <c r="AT124" s="40">
        <v>0</v>
      </c>
      <c r="AU124" s="60">
        <v>11</v>
      </c>
      <c r="AV124" s="60">
        <v>2</v>
      </c>
      <c r="AW124" s="413">
        <f t="shared" si="176"/>
        <v>0.18181818181818182</v>
      </c>
      <c r="AX124" s="60">
        <v>4</v>
      </c>
      <c r="AY124" s="413">
        <f t="shared" si="177"/>
        <v>0.36363636363636365</v>
      </c>
      <c r="AZ124" s="60">
        <v>3</v>
      </c>
      <c r="BA124" s="415">
        <f t="shared" si="178"/>
        <v>0.27272727272727271</v>
      </c>
      <c r="BB124" s="47">
        <v>2</v>
      </c>
      <c r="BC124" s="415">
        <f t="shared" si="179"/>
        <v>0.18181818181818182</v>
      </c>
      <c r="BD124" s="54">
        <v>2</v>
      </c>
      <c r="BE124" s="60">
        <v>3</v>
      </c>
      <c r="BF124" s="60">
        <v>3</v>
      </c>
      <c r="BG124" s="49">
        <v>0</v>
      </c>
      <c r="BH124" s="333">
        <f t="shared" si="165"/>
        <v>1</v>
      </c>
      <c r="BI124" s="453">
        <f t="shared" si="166"/>
        <v>1</v>
      </c>
      <c r="BJ124" s="334">
        <f t="shared" si="167"/>
        <v>0.75</v>
      </c>
      <c r="BK124" s="453">
        <f t="shared" si="168"/>
        <v>0.75</v>
      </c>
      <c r="BL124" s="334">
        <f t="shared" si="169"/>
        <v>1</v>
      </c>
      <c r="BM124" s="453">
        <f t="shared" si="170"/>
        <v>1</v>
      </c>
      <c r="BN124" s="334">
        <f t="shared" si="171"/>
        <v>0</v>
      </c>
      <c r="BO124" s="453">
        <f t="shared" si="172"/>
        <v>0</v>
      </c>
      <c r="BP124" s="657">
        <f t="shared" ref="BP124" si="212">+SUM(BD124:BG124)/AU124</f>
        <v>0.72727272727272729</v>
      </c>
      <c r="BQ124" s="652">
        <f t="shared" si="174"/>
        <v>0.72727272727272729</v>
      </c>
      <c r="BR124" s="642">
        <f t="shared" si="175"/>
        <v>0.72727272727272729</v>
      </c>
      <c r="BS124" s="55">
        <v>115081</v>
      </c>
      <c r="BT124" s="60">
        <v>3000</v>
      </c>
      <c r="BU124" s="60">
        <v>0</v>
      </c>
      <c r="BV124" s="125">
        <f t="shared" si="180"/>
        <v>2.6068595163406642E-2</v>
      </c>
      <c r="BW124" s="378" t="str">
        <f t="shared" si="181"/>
        <v xml:space="preserve"> -</v>
      </c>
      <c r="BX124" s="55">
        <v>162581</v>
      </c>
      <c r="BY124" s="60">
        <v>93335</v>
      </c>
      <c r="BZ124" s="60">
        <v>0</v>
      </c>
      <c r="CA124" s="125">
        <f t="shared" si="182"/>
        <v>0.57408307243773871</v>
      </c>
      <c r="CB124" s="378" t="str">
        <f t="shared" si="183"/>
        <v xml:space="preserve"> -</v>
      </c>
      <c r="CC124" s="54">
        <v>149250</v>
      </c>
      <c r="CD124" s="60">
        <v>147750</v>
      </c>
      <c r="CE124" s="60">
        <v>0</v>
      </c>
      <c r="CF124" s="125">
        <f t="shared" si="184"/>
        <v>0.98994974874371855</v>
      </c>
      <c r="CG124" s="378" t="str">
        <f t="shared" si="185"/>
        <v xml:space="preserve"> -</v>
      </c>
      <c r="CH124" s="55">
        <v>300000</v>
      </c>
      <c r="CI124" s="60">
        <v>0</v>
      </c>
      <c r="CJ124" s="60">
        <v>0</v>
      </c>
      <c r="CK124" s="125">
        <f t="shared" si="186"/>
        <v>0</v>
      </c>
      <c r="CL124" s="378" t="str">
        <f t="shared" si="187"/>
        <v xml:space="preserve"> -</v>
      </c>
      <c r="CM124" s="326">
        <f t="shared" si="188"/>
        <v>726912</v>
      </c>
      <c r="CN124" s="322">
        <f t="shared" si="189"/>
        <v>244085</v>
      </c>
      <c r="CO124" s="322">
        <f t="shared" si="190"/>
        <v>0</v>
      </c>
      <c r="CP124" s="504">
        <f t="shared" si="191"/>
        <v>0.33578342357809471</v>
      </c>
      <c r="CQ124" s="378" t="str">
        <f t="shared" si="192"/>
        <v xml:space="preserve"> -</v>
      </c>
      <c r="CR124" s="591" t="s">
        <v>1495</v>
      </c>
      <c r="CS124" s="212" t="s">
        <v>1273</v>
      </c>
      <c r="CT124" s="102" t="s">
        <v>95</v>
      </c>
    </row>
    <row r="125" spans="2:98" ht="30" customHeight="1">
      <c r="B125" s="994"/>
      <c r="C125" s="991"/>
      <c r="D125" s="1217"/>
      <c r="E125" s="1214"/>
      <c r="F125" s="978"/>
      <c r="G125" s="1175"/>
      <c r="H125" s="1175"/>
      <c r="I125" s="1172"/>
      <c r="J125" s="1175"/>
      <c r="K125" s="1172"/>
      <c r="L125" s="1175"/>
      <c r="M125" s="1175"/>
      <c r="N125" s="1172"/>
      <c r="O125" s="1175"/>
      <c r="P125" s="1175"/>
      <c r="Q125" s="1172"/>
      <c r="R125" s="1175"/>
      <c r="S125" s="1175"/>
      <c r="T125" s="1172"/>
      <c r="U125" s="1208"/>
      <c r="V125" s="1169"/>
      <c r="W125" s="1172"/>
      <c r="X125" s="1175"/>
      <c r="Y125" s="1172"/>
      <c r="Z125" s="1175"/>
      <c r="AA125" s="1172"/>
      <c r="AB125" s="1178"/>
      <c r="AC125" s="1181"/>
      <c r="AD125" s="1020"/>
      <c r="AE125" s="790"/>
      <c r="AF125" s="798"/>
      <c r="AG125" s="790"/>
      <c r="AH125" s="798"/>
      <c r="AI125" s="790"/>
      <c r="AJ125" s="798"/>
      <c r="AK125" s="790"/>
      <c r="AL125" s="798"/>
      <c r="AM125" s="790"/>
      <c r="AN125" s="1164"/>
      <c r="AO125" s="950"/>
      <c r="AP125" s="939"/>
      <c r="AQ125" s="236" t="s">
        <v>578</v>
      </c>
      <c r="AR125" s="231" t="s">
        <v>2034</v>
      </c>
      <c r="AS125" s="119" t="s">
        <v>1740</v>
      </c>
      <c r="AT125" s="40">
        <v>1</v>
      </c>
      <c r="AU125" s="60">
        <v>1</v>
      </c>
      <c r="AV125" s="60">
        <v>1</v>
      </c>
      <c r="AW125" s="413">
        <v>0.25</v>
      </c>
      <c r="AX125" s="60">
        <v>1</v>
      </c>
      <c r="AY125" s="413">
        <v>0.25</v>
      </c>
      <c r="AZ125" s="60">
        <v>1</v>
      </c>
      <c r="BA125" s="415">
        <v>0.25</v>
      </c>
      <c r="BB125" s="47">
        <v>1</v>
      </c>
      <c r="BC125" s="415">
        <v>0.25</v>
      </c>
      <c r="BD125" s="54">
        <v>1</v>
      </c>
      <c r="BE125" s="60">
        <v>1</v>
      </c>
      <c r="BF125" s="60">
        <v>1</v>
      </c>
      <c r="BG125" s="49">
        <v>0</v>
      </c>
      <c r="BH125" s="333">
        <f t="shared" si="165"/>
        <v>1</v>
      </c>
      <c r="BI125" s="453">
        <f t="shared" si="166"/>
        <v>1</v>
      </c>
      <c r="BJ125" s="334">
        <f t="shared" si="167"/>
        <v>1</v>
      </c>
      <c r="BK125" s="453">
        <f t="shared" si="168"/>
        <v>1</v>
      </c>
      <c r="BL125" s="334">
        <f t="shared" si="169"/>
        <v>1</v>
      </c>
      <c r="BM125" s="453">
        <f t="shared" si="170"/>
        <v>1</v>
      </c>
      <c r="BN125" s="334">
        <f t="shared" si="171"/>
        <v>0</v>
      </c>
      <c r="BO125" s="453">
        <f t="shared" si="172"/>
        <v>0</v>
      </c>
      <c r="BP125" s="657">
        <f t="shared" si="173"/>
        <v>0.75</v>
      </c>
      <c r="BQ125" s="652">
        <f t="shared" si="174"/>
        <v>0.75</v>
      </c>
      <c r="BR125" s="642">
        <f t="shared" si="175"/>
        <v>0.75</v>
      </c>
      <c r="BS125" s="55">
        <v>0</v>
      </c>
      <c r="BT125" s="60">
        <v>0</v>
      </c>
      <c r="BU125" s="60">
        <v>0</v>
      </c>
      <c r="BV125" s="125" t="str">
        <f t="shared" si="180"/>
        <v xml:space="preserve"> -</v>
      </c>
      <c r="BW125" s="378" t="str">
        <f t="shared" si="181"/>
        <v xml:space="preserve"> -</v>
      </c>
      <c r="BX125" s="55">
        <v>30000</v>
      </c>
      <c r="BY125" s="60">
        <v>17400</v>
      </c>
      <c r="BZ125" s="60">
        <v>0</v>
      </c>
      <c r="CA125" s="125">
        <f t="shared" si="182"/>
        <v>0.57999999999999996</v>
      </c>
      <c r="CB125" s="378" t="str">
        <f t="shared" si="183"/>
        <v xml:space="preserve"> -</v>
      </c>
      <c r="CC125" s="54">
        <v>25000</v>
      </c>
      <c r="CD125" s="60">
        <v>25000</v>
      </c>
      <c r="CE125" s="60">
        <v>0</v>
      </c>
      <c r="CF125" s="125">
        <f t="shared" si="184"/>
        <v>1</v>
      </c>
      <c r="CG125" s="378" t="str">
        <f t="shared" si="185"/>
        <v xml:space="preserve"> -</v>
      </c>
      <c r="CH125" s="55">
        <v>120000</v>
      </c>
      <c r="CI125" s="60">
        <v>0</v>
      </c>
      <c r="CJ125" s="60">
        <v>0</v>
      </c>
      <c r="CK125" s="125">
        <f t="shared" si="186"/>
        <v>0</v>
      </c>
      <c r="CL125" s="378" t="str">
        <f t="shared" si="187"/>
        <v xml:space="preserve"> -</v>
      </c>
      <c r="CM125" s="326">
        <f t="shared" si="188"/>
        <v>175000</v>
      </c>
      <c r="CN125" s="322">
        <f t="shared" si="189"/>
        <v>42400</v>
      </c>
      <c r="CO125" s="322">
        <f t="shared" si="190"/>
        <v>0</v>
      </c>
      <c r="CP125" s="504">
        <f t="shared" si="191"/>
        <v>0.2422857142857143</v>
      </c>
      <c r="CQ125" s="378" t="str">
        <f t="shared" si="192"/>
        <v xml:space="preserve"> -</v>
      </c>
      <c r="CR125" s="591" t="s">
        <v>1495</v>
      </c>
      <c r="CS125" s="212" t="s">
        <v>1273</v>
      </c>
      <c r="CT125" s="102" t="s">
        <v>95</v>
      </c>
    </row>
    <row r="126" spans="2:98" ht="30" customHeight="1">
      <c r="B126" s="994"/>
      <c r="C126" s="991"/>
      <c r="D126" s="1217"/>
      <c r="E126" s="1214"/>
      <c r="F126" s="978"/>
      <c r="G126" s="1175"/>
      <c r="H126" s="1175"/>
      <c r="I126" s="1172"/>
      <c r="J126" s="1175"/>
      <c r="K126" s="1172"/>
      <c r="L126" s="1175"/>
      <c r="M126" s="1175"/>
      <c r="N126" s="1172"/>
      <c r="O126" s="1175"/>
      <c r="P126" s="1175"/>
      <c r="Q126" s="1172"/>
      <c r="R126" s="1175"/>
      <c r="S126" s="1175"/>
      <c r="T126" s="1172"/>
      <c r="U126" s="1208"/>
      <c r="V126" s="1169"/>
      <c r="W126" s="1172"/>
      <c r="X126" s="1175"/>
      <c r="Y126" s="1172"/>
      <c r="Z126" s="1175"/>
      <c r="AA126" s="1172"/>
      <c r="AB126" s="1178"/>
      <c r="AC126" s="1181"/>
      <c r="AD126" s="1020"/>
      <c r="AE126" s="790"/>
      <c r="AF126" s="798"/>
      <c r="AG126" s="790"/>
      <c r="AH126" s="798"/>
      <c r="AI126" s="790"/>
      <c r="AJ126" s="798"/>
      <c r="AK126" s="790"/>
      <c r="AL126" s="798"/>
      <c r="AM126" s="790"/>
      <c r="AN126" s="1164"/>
      <c r="AO126" s="950"/>
      <c r="AP126" s="939"/>
      <c r="AQ126" s="119" t="s">
        <v>579</v>
      </c>
      <c r="AR126" s="117" t="s">
        <v>2035</v>
      </c>
      <c r="AS126" s="119" t="s">
        <v>1741</v>
      </c>
      <c r="AT126" s="40">
        <v>0</v>
      </c>
      <c r="AU126" s="60">
        <v>4</v>
      </c>
      <c r="AV126" s="60">
        <v>1</v>
      </c>
      <c r="AW126" s="413">
        <f t="shared" si="176"/>
        <v>0.25</v>
      </c>
      <c r="AX126" s="60">
        <v>1</v>
      </c>
      <c r="AY126" s="413">
        <f t="shared" si="177"/>
        <v>0.25</v>
      </c>
      <c r="AZ126" s="60">
        <v>1</v>
      </c>
      <c r="BA126" s="415">
        <f t="shared" si="178"/>
        <v>0.25</v>
      </c>
      <c r="BB126" s="47">
        <v>1</v>
      </c>
      <c r="BC126" s="415">
        <f t="shared" si="179"/>
        <v>0.25</v>
      </c>
      <c r="BD126" s="54">
        <v>1</v>
      </c>
      <c r="BE126" s="60">
        <v>1</v>
      </c>
      <c r="BF126" s="60">
        <v>1</v>
      </c>
      <c r="BG126" s="49">
        <v>0</v>
      </c>
      <c r="BH126" s="333">
        <f t="shared" si="165"/>
        <v>1</v>
      </c>
      <c r="BI126" s="453">
        <f t="shared" si="166"/>
        <v>1</v>
      </c>
      <c r="BJ126" s="334">
        <f t="shared" si="167"/>
        <v>1</v>
      </c>
      <c r="BK126" s="453">
        <f t="shared" si="168"/>
        <v>1</v>
      </c>
      <c r="BL126" s="334">
        <f t="shared" si="169"/>
        <v>1</v>
      </c>
      <c r="BM126" s="453">
        <f t="shared" si="170"/>
        <v>1</v>
      </c>
      <c r="BN126" s="334">
        <f t="shared" si="171"/>
        <v>0</v>
      </c>
      <c r="BO126" s="453">
        <f t="shared" si="172"/>
        <v>0</v>
      </c>
      <c r="BP126" s="657">
        <f t="shared" ref="BP126" si="213">+SUM(BD126:BG126)/AU126</f>
        <v>0.75</v>
      </c>
      <c r="BQ126" s="652">
        <f t="shared" si="174"/>
        <v>0.75</v>
      </c>
      <c r="BR126" s="642">
        <f t="shared" si="175"/>
        <v>0.75</v>
      </c>
      <c r="BS126" s="55">
        <v>0</v>
      </c>
      <c r="BT126" s="60">
        <v>0</v>
      </c>
      <c r="BU126" s="60">
        <v>0</v>
      </c>
      <c r="BV126" s="125" t="str">
        <f t="shared" si="180"/>
        <v xml:space="preserve"> -</v>
      </c>
      <c r="BW126" s="378" t="str">
        <f t="shared" si="181"/>
        <v xml:space="preserve"> -</v>
      </c>
      <c r="BX126" s="55">
        <v>20000</v>
      </c>
      <c r="BY126" s="60">
        <v>20000</v>
      </c>
      <c r="BZ126" s="60">
        <v>0</v>
      </c>
      <c r="CA126" s="125">
        <f t="shared" si="182"/>
        <v>1</v>
      </c>
      <c r="CB126" s="378" t="str">
        <f t="shared" si="183"/>
        <v xml:space="preserve"> -</v>
      </c>
      <c r="CC126" s="54">
        <v>25000</v>
      </c>
      <c r="CD126" s="60">
        <v>25000</v>
      </c>
      <c r="CE126" s="60">
        <v>0</v>
      </c>
      <c r="CF126" s="125">
        <f t="shared" si="184"/>
        <v>1</v>
      </c>
      <c r="CG126" s="378" t="str">
        <f t="shared" si="185"/>
        <v xml:space="preserve"> -</v>
      </c>
      <c r="CH126" s="55">
        <v>400000</v>
      </c>
      <c r="CI126" s="60">
        <v>0</v>
      </c>
      <c r="CJ126" s="60">
        <v>0</v>
      </c>
      <c r="CK126" s="125">
        <f t="shared" si="186"/>
        <v>0</v>
      </c>
      <c r="CL126" s="378" t="str">
        <f t="shared" si="187"/>
        <v xml:space="preserve"> -</v>
      </c>
      <c r="CM126" s="326">
        <f t="shared" si="188"/>
        <v>445000</v>
      </c>
      <c r="CN126" s="322">
        <f t="shared" si="189"/>
        <v>45000</v>
      </c>
      <c r="CO126" s="322">
        <f t="shared" si="190"/>
        <v>0</v>
      </c>
      <c r="CP126" s="504">
        <f t="shared" si="191"/>
        <v>0.10112359550561797</v>
      </c>
      <c r="CQ126" s="378" t="str">
        <f t="shared" si="192"/>
        <v xml:space="preserve"> -</v>
      </c>
      <c r="CR126" s="591" t="s">
        <v>1495</v>
      </c>
      <c r="CS126" s="212" t="s">
        <v>1273</v>
      </c>
      <c r="CT126" s="102" t="s">
        <v>95</v>
      </c>
    </row>
    <row r="127" spans="2:98" ht="30" customHeight="1">
      <c r="B127" s="994"/>
      <c r="C127" s="991"/>
      <c r="D127" s="1217"/>
      <c r="E127" s="1214"/>
      <c r="F127" s="978"/>
      <c r="G127" s="1175"/>
      <c r="H127" s="1175"/>
      <c r="I127" s="1172"/>
      <c r="J127" s="1175"/>
      <c r="K127" s="1172"/>
      <c r="L127" s="1175"/>
      <c r="M127" s="1175"/>
      <c r="N127" s="1172"/>
      <c r="O127" s="1175"/>
      <c r="P127" s="1175"/>
      <c r="Q127" s="1172"/>
      <c r="R127" s="1175"/>
      <c r="S127" s="1175"/>
      <c r="T127" s="1172"/>
      <c r="U127" s="1208"/>
      <c r="V127" s="1169"/>
      <c r="W127" s="1172"/>
      <c r="X127" s="1175"/>
      <c r="Y127" s="1172"/>
      <c r="Z127" s="1175"/>
      <c r="AA127" s="1172"/>
      <c r="AB127" s="1178"/>
      <c r="AC127" s="1181"/>
      <c r="AD127" s="1020"/>
      <c r="AE127" s="790"/>
      <c r="AF127" s="798"/>
      <c r="AG127" s="790"/>
      <c r="AH127" s="798"/>
      <c r="AI127" s="790"/>
      <c r="AJ127" s="798"/>
      <c r="AK127" s="790"/>
      <c r="AL127" s="798"/>
      <c r="AM127" s="790"/>
      <c r="AN127" s="1164"/>
      <c r="AO127" s="950"/>
      <c r="AP127" s="939"/>
      <c r="AQ127" s="236" t="s">
        <v>580</v>
      </c>
      <c r="AR127" s="231" t="s">
        <v>2036</v>
      </c>
      <c r="AS127" s="119" t="s">
        <v>1742</v>
      </c>
      <c r="AT127" s="40">
        <v>1</v>
      </c>
      <c r="AU127" s="60">
        <v>1</v>
      </c>
      <c r="AV127" s="60">
        <v>1</v>
      </c>
      <c r="AW127" s="413">
        <v>0.25</v>
      </c>
      <c r="AX127" s="60">
        <v>1</v>
      </c>
      <c r="AY127" s="413">
        <v>0.25</v>
      </c>
      <c r="AZ127" s="60">
        <v>1</v>
      </c>
      <c r="BA127" s="415">
        <v>0.25</v>
      </c>
      <c r="BB127" s="47">
        <v>1</v>
      </c>
      <c r="BC127" s="415">
        <v>0.25</v>
      </c>
      <c r="BD127" s="54">
        <v>1</v>
      </c>
      <c r="BE127" s="60">
        <v>1</v>
      </c>
      <c r="BF127" s="60">
        <v>1</v>
      </c>
      <c r="BG127" s="49">
        <v>0</v>
      </c>
      <c r="BH127" s="333">
        <f t="shared" si="165"/>
        <v>1</v>
      </c>
      <c r="BI127" s="453">
        <f t="shared" si="166"/>
        <v>1</v>
      </c>
      <c r="BJ127" s="334">
        <f t="shared" si="167"/>
        <v>1</v>
      </c>
      <c r="BK127" s="453">
        <f t="shared" si="168"/>
        <v>1</v>
      </c>
      <c r="BL127" s="334">
        <f t="shared" si="169"/>
        <v>1</v>
      </c>
      <c r="BM127" s="453">
        <f t="shared" si="170"/>
        <v>1</v>
      </c>
      <c r="BN127" s="334">
        <f t="shared" si="171"/>
        <v>0</v>
      </c>
      <c r="BO127" s="453">
        <f t="shared" si="172"/>
        <v>0</v>
      </c>
      <c r="BP127" s="657">
        <f t="shared" si="173"/>
        <v>0.75</v>
      </c>
      <c r="BQ127" s="652">
        <f t="shared" si="174"/>
        <v>0.75</v>
      </c>
      <c r="BR127" s="642">
        <f t="shared" si="175"/>
        <v>0.75</v>
      </c>
      <c r="BS127" s="55">
        <v>159000</v>
      </c>
      <c r="BT127" s="60">
        <v>59000</v>
      </c>
      <c r="BU127" s="60">
        <v>0</v>
      </c>
      <c r="BV127" s="125">
        <f t="shared" si="180"/>
        <v>0.37106918238993708</v>
      </c>
      <c r="BW127" s="378" t="str">
        <f t="shared" si="181"/>
        <v xml:space="preserve"> -</v>
      </c>
      <c r="BX127" s="55">
        <v>50000</v>
      </c>
      <c r="BY127" s="60">
        <v>36000</v>
      </c>
      <c r="BZ127" s="60">
        <v>0</v>
      </c>
      <c r="CA127" s="125">
        <f t="shared" si="182"/>
        <v>0.72</v>
      </c>
      <c r="CB127" s="378" t="str">
        <f t="shared" si="183"/>
        <v xml:space="preserve"> -</v>
      </c>
      <c r="CC127" s="54">
        <v>226750</v>
      </c>
      <c r="CD127" s="60">
        <v>226750</v>
      </c>
      <c r="CE127" s="60">
        <v>0</v>
      </c>
      <c r="CF127" s="125">
        <f t="shared" si="184"/>
        <v>1</v>
      </c>
      <c r="CG127" s="378" t="str">
        <f t="shared" si="185"/>
        <v xml:space="preserve"> -</v>
      </c>
      <c r="CH127" s="55">
        <v>420000</v>
      </c>
      <c r="CI127" s="60">
        <v>0</v>
      </c>
      <c r="CJ127" s="60">
        <v>0</v>
      </c>
      <c r="CK127" s="125">
        <f t="shared" si="186"/>
        <v>0</v>
      </c>
      <c r="CL127" s="378" t="str">
        <f t="shared" si="187"/>
        <v xml:space="preserve"> -</v>
      </c>
      <c r="CM127" s="326">
        <f t="shared" si="188"/>
        <v>855750</v>
      </c>
      <c r="CN127" s="322">
        <f t="shared" si="189"/>
        <v>321750</v>
      </c>
      <c r="CO127" s="322">
        <f t="shared" si="190"/>
        <v>0</v>
      </c>
      <c r="CP127" s="504">
        <f t="shared" si="191"/>
        <v>0.37598597721297106</v>
      </c>
      <c r="CQ127" s="378" t="str">
        <f t="shared" si="192"/>
        <v xml:space="preserve"> -</v>
      </c>
      <c r="CR127" s="591" t="s">
        <v>1495</v>
      </c>
      <c r="CS127" s="212" t="s">
        <v>1273</v>
      </c>
      <c r="CT127" s="102" t="s">
        <v>95</v>
      </c>
    </row>
    <row r="128" spans="2:98" ht="45.75" customHeight="1">
      <c r="B128" s="994"/>
      <c r="C128" s="991"/>
      <c r="D128" s="1217"/>
      <c r="E128" s="1214"/>
      <c r="F128" s="978"/>
      <c r="G128" s="1175"/>
      <c r="H128" s="1175"/>
      <c r="I128" s="1172"/>
      <c r="J128" s="1175"/>
      <c r="K128" s="1172"/>
      <c r="L128" s="1175"/>
      <c r="M128" s="1175"/>
      <c r="N128" s="1172"/>
      <c r="O128" s="1175"/>
      <c r="P128" s="1175"/>
      <c r="Q128" s="1172"/>
      <c r="R128" s="1175"/>
      <c r="S128" s="1175"/>
      <c r="T128" s="1172"/>
      <c r="U128" s="1208"/>
      <c r="V128" s="1169"/>
      <c r="W128" s="1172"/>
      <c r="X128" s="1175"/>
      <c r="Y128" s="1172"/>
      <c r="Z128" s="1175"/>
      <c r="AA128" s="1172"/>
      <c r="AB128" s="1178"/>
      <c r="AC128" s="1181"/>
      <c r="AD128" s="1020"/>
      <c r="AE128" s="790"/>
      <c r="AF128" s="798"/>
      <c r="AG128" s="790"/>
      <c r="AH128" s="798"/>
      <c r="AI128" s="790"/>
      <c r="AJ128" s="798"/>
      <c r="AK128" s="790"/>
      <c r="AL128" s="798"/>
      <c r="AM128" s="790"/>
      <c r="AN128" s="1164"/>
      <c r="AO128" s="950"/>
      <c r="AP128" s="939"/>
      <c r="AQ128" s="119" t="s">
        <v>581</v>
      </c>
      <c r="AR128" s="117" t="s">
        <v>2037</v>
      </c>
      <c r="AS128" s="119" t="s">
        <v>1743</v>
      </c>
      <c r="AT128" s="40">
        <v>680</v>
      </c>
      <c r="AU128" s="60">
        <v>840</v>
      </c>
      <c r="AV128" s="60">
        <v>250</v>
      </c>
      <c r="AW128" s="413">
        <f t="shared" si="176"/>
        <v>0.29761904761904762</v>
      </c>
      <c r="AX128" s="60">
        <v>240</v>
      </c>
      <c r="AY128" s="413">
        <f>+AX128/AU128</f>
        <v>0.2857142857142857</v>
      </c>
      <c r="AZ128" s="60">
        <v>110</v>
      </c>
      <c r="BA128" s="415">
        <f>+AZ128/AU128</f>
        <v>0.13095238095238096</v>
      </c>
      <c r="BB128" s="47">
        <v>240</v>
      </c>
      <c r="BC128" s="415">
        <f t="shared" si="179"/>
        <v>0.2857142857142857</v>
      </c>
      <c r="BD128" s="54">
        <v>296</v>
      </c>
      <c r="BE128" s="60">
        <v>240</v>
      </c>
      <c r="BF128" s="60">
        <v>110</v>
      </c>
      <c r="BG128" s="49">
        <v>0</v>
      </c>
      <c r="BH128" s="333">
        <f t="shared" si="165"/>
        <v>1.1839999999999999</v>
      </c>
      <c r="BI128" s="453">
        <f t="shared" si="166"/>
        <v>1</v>
      </c>
      <c r="BJ128" s="334">
        <f t="shared" si="167"/>
        <v>1</v>
      </c>
      <c r="BK128" s="453">
        <f t="shared" si="168"/>
        <v>1</v>
      </c>
      <c r="BL128" s="334">
        <f t="shared" si="169"/>
        <v>1</v>
      </c>
      <c r="BM128" s="453">
        <f t="shared" si="170"/>
        <v>1</v>
      </c>
      <c r="BN128" s="334">
        <f t="shared" si="171"/>
        <v>0</v>
      </c>
      <c r="BO128" s="453">
        <f t="shared" si="172"/>
        <v>0</v>
      </c>
      <c r="BP128" s="657">
        <f t="shared" ref="BP128" si="214">+SUM(BD128:BG128)/AU128</f>
        <v>0.76904761904761909</v>
      </c>
      <c r="BQ128" s="652">
        <f t="shared" si="174"/>
        <v>0.76904761904761909</v>
      </c>
      <c r="BR128" s="642">
        <f t="shared" si="175"/>
        <v>0.76904761904761909</v>
      </c>
      <c r="BS128" s="55">
        <v>141000</v>
      </c>
      <c r="BT128" s="60">
        <v>141000</v>
      </c>
      <c r="BU128" s="60">
        <v>0</v>
      </c>
      <c r="BV128" s="125">
        <f t="shared" si="180"/>
        <v>1</v>
      </c>
      <c r="BW128" s="378" t="str">
        <f t="shared" si="181"/>
        <v xml:space="preserve"> -</v>
      </c>
      <c r="BX128" s="55">
        <v>351000</v>
      </c>
      <c r="BY128" s="60">
        <v>163680</v>
      </c>
      <c r="BZ128" s="60">
        <v>35670</v>
      </c>
      <c r="CA128" s="125">
        <f t="shared" si="182"/>
        <v>0.4663247863247863</v>
      </c>
      <c r="CB128" s="378">
        <f t="shared" si="183"/>
        <v>0.21792521994134897</v>
      </c>
      <c r="CC128" s="54">
        <v>230500</v>
      </c>
      <c r="CD128" s="60">
        <v>221101</v>
      </c>
      <c r="CE128" s="60">
        <v>0</v>
      </c>
      <c r="CF128" s="125">
        <f t="shared" si="184"/>
        <v>0.95922342733188715</v>
      </c>
      <c r="CG128" s="378" t="str">
        <f t="shared" si="185"/>
        <v xml:space="preserve"> -</v>
      </c>
      <c r="CH128" s="55">
        <v>72000</v>
      </c>
      <c r="CI128" s="60">
        <v>0</v>
      </c>
      <c r="CJ128" s="60">
        <v>0</v>
      </c>
      <c r="CK128" s="125">
        <f t="shared" si="186"/>
        <v>0</v>
      </c>
      <c r="CL128" s="378" t="str">
        <f t="shared" si="187"/>
        <v xml:space="preserve"> -</v>
      </c>
      <c r="CM128" s="326">
        <f t="shared" si="188"/>
        <v>794500</v>
      </c>
      <c r="CN128" s="322">
        <f t="shared" si="189"/>
        <v>525781</v>
      </c>
      <c r="CO128" s="322">
        <f t="shared" si="190"/>
        <v>35670</v>
      </c>
      <c r="CP128" s="504">
        <f t="shared" si="191"/>
        <v>0.66177595972309633</v>
      </c>
      <c r="CQ128" s="378">
        <f t="shared" si="192"/>
        <v>6.7841934189329781E-2</v>
      </c>
      <c r="CR128" s="591" t="s">
        <v>1495</v>
      </c>
      <c r="CS128" s="212" t="s">
        <v>1273</v>
      </c>
      <c r="CT128" s="102" t="s">
        <v>95</v>
      </c>
    </row>
    <row r="129" spans="2:98" ht="30" customHeight="1">
      <c r="B129" s="994"/>
      <c r="C129" s="991"/>
      <c r="D129" s="1217"/>
      <c r="E129" s="1214"/>
      <c r="F129" s="978"/>
      <c r="G129" s="1175"/>
      <c r="H129" s="1175"/>
      <c r="I129" s="1172"/>
      <c r="J129" s="1175"/>
      <c r="K129" s="1172"/>
      <c r="L129" s="1175"/>
      <c r="M129" s="1175"/>
      <c r="N129" s="1172"/>
      <c r="O129" s="1175"/>
      <c r="P129" s="1175"/>
      <c r="Q129" s="1172"/>
      <c r="R129" s="1175"/>
      <c r="S129" s="1175"/>
      <c r="T129" s="1172"/>
      <c r="U129" s="1208"/>
      <c r="V129" s="1169"/>
      <c r="W129" s="1172"/>
      <c r="X129" s="1175"/>
      <c r="Y129" s="1172"/>
      <c r="Z129" s="1175"/>
      <c r="AA129" s="1172"/>
      <c r="AB129" s="1178"/>
      <c r="AC129" s="1181"/>
      <c r="AD129" s="1020"/>
      <c r="AE129" s="790"/>
      <c r="AF129" s="798"/>
      <c r="AG129" s="790"/>
      <c r="AH129" s="798"/>
      <c r="AI129" s="790"/>
      <c r="AJ129" s="798"/>
      <c r="AK129" s="790"/>
      <c r="AL129" s="798"/>
      <c r="AM129" s="790"/>
      <c r="AN129" s="1164"/>
      <c r="AO129" s="950"/>
      <c r="AP129" s="939"/>
      <c r="AQ129" s="254" t="s">
        <v>582</v>
      </c>
      <c r="AR129" s="276" t="s">
        <v>2038</v>
      </c>
      <c r="AS129" s="119" t="s">
        <v>1744</v>
      </c>
      <c r="AT129" s="40">
        <v>0</v>
      </c>
      <c r="AU129" s="60">
        <v>1</v>
      </c>
      <c r="AV129" s="60">
        <v>1</v>
      </c>
      <c r="AW129" s="413">
        <v>0.25</v>
      </c>
      <c r="AX129" s="60">
        <v>1</v>
      </c>
      <c r="AY129" s="413">
        <v>0.25</v>
      </c>
      <c r="AZ129" s="60">
        <v>1</v>
      </c>
      <c r="BA129" s="415">
        <v>0.25</v>
      </c>
      <c r="BB129" s="47">
        <v>1</v>
      </c>
      <c r="BC129" s="415">
        <v>0.25</v>
      </c>
      <c r="BD129" s="54">
        <v>0</v>
      </c>
      <c r="BE129" s="60">
        <v>0</v>
      </c>
      <c r="BF129" s="60">
        <v>0</v>
      </c>
      <c r="BG129" s="49">
        <v>0</v>
      </c>
      <c r="BH129" s="333">
        <f t="shared" si="165"/>
        <v>0</v>
      </c>
      <c r="BI129" s="453">
        <f t="shared" si="166"/>
        <v>0</v>
      </c>
      <c r="BJ129" s="334">
        <f t="shared" si="167"/>
        <v>0</v>
      </c>
      <c r="BK129" s="453">
        <f t="shared" si="168"/>
        <v>0</v>
      </c>
      <c r="BL129" s="334">
        <f t="shared" si="169"/>
        <v>0</v>
      </c>
      <c r="BM129" s="453">
        <f t="shared" si="170"/>
        <v>0</v>
      </c>
      <c r="BN129" s="334">
        <f t="shared" si="171"/>
        <v>0</v>
      </c>
      <c r="BO129" s="453">
        <f t="shared" si="172"/>
        <v>0</v>
      </c>
      <c r="BP129" s="657">
        <f t="shared" si="173"/>
        <v>0</v>
      </c>
      <c r="BQ129" s="652">
        <f t="shared" si="174"/>
        <v>0</v>
      </c>
      <c r="BR129" s="642">
        <f t="shared" si="175"/>
        <v>0</v>
      </c>
      <c r="BS129" s="55">
        <v>0</v>
      </c>
      <c r="BT129" s="60">
        <v>0</v>
      </c>
      <c r="BU129" s="60">
        <v>0</v>
      </c>
      <c r="BV129" s="125" t="str">
        <f t="shared" si="180"/>
        <v xml:space="preserve"> -</v>
      </c>
      <c r="BW129" s="378" t="str">
        <f t="shared" si="181"/>
        <v xml:space="preserve"> -</v>
      </c>
      <c r="BX129" s="55">
        <v>0</v>
      </c>
      <c r="BY129" s="60">
        <v>0</v>
      </c>
      <c r="BZ129" s="60">
        <v>0</v>
      </c>
      <c r="CA129" s="125" t="str">
        <f t="shared" si="182"/>
        <v xml:space="preserve"> -</v>
      </c>
      <c r="CB129" s="378" t="str">
        <f t="shared" si="183"/>
        <v xml:space="preserve"> -</v>
      </c>
      <c r="CC129" s="54">
        <v>0</v>
      </c>
      <c r="CD129" s="60">
        <v>0</v>
      </c>
      <c r="CE129" s="60">
        <v>0</v>
      </c>
      <c r="CF129" s="125" t="str">
        <f t="shared" si="184"/>
        <v xml:space="preserve"> -</v>
      </c>
      <c r="CG129" s="378" t="str">
        <f t="shared" si="185"/>
        <v xml:space="preserve"> -</v>
      </c>
      <c r="CH129" s="55">
        <v>0</v>
      </c>
      <c r="CI129" s="60">
        <v>0</v>
      </c>
      <c r="CJ129" s="60">
        <v>0</v>
      </c>
      <c r="CK129" s="125" t="str">
        <f t="shared" si="186"/>
        <v xml:space="preserve"> -</v>
      </c>
      <c r="CL129" s="378" t="str">
        <f t="shared" si="187"/>
        <v xml:space="preserve"> -</v>
      </c>
      <c r="CM129" s="326">
        <f t="shared" si="188"/>
        <v>0</v>
      </c>
      <c r="CN129" s="322">
        <f t="shared" si="189"/>
        <v>0</v>
      </c>
      <c r="CO129" s="322">
        <f t="shared" si="190"/>
        <v>0</v>
      </c>
      <c r="CP129" s="504" t="str">
        <f t="shared" si="191"/>
        <v xml:space="preserve"> -</v>
      </c>
      <c r="CQ129" s="378" t="str">
        <f t="shared" si="192"/>
        <v xml:space="preserve"> -</v>
      </c>
      <c r="CR129" s="591" t="s">
        <v>1745</v>
      </c>
      <c r="CS129" s="212" t="s">
        <v>1273</v>
      </c>
      <c r="CT129" s="102" t="s">
        <v>95</v>
      </c>
    </row>
    <row r="130" spans="2:98" ht="30" customHeight="1">
      <c r="B130" s="994"/>
      <c r="C130" s="991"/>
      <c r="D130" s="1217"/>
      <c r="E130" s="1214"/>
      <c r="F130" s="978"/>
      <c r="G130" s="1175"/>
      <c r="H130" s="1175"/>
      <c r="I130" s="1172"/>
      <c r="J130" s="1175"/>
      <c r="K130" s="1172"/>
      <c r="L130" s="1175"/>
      <c r="M130" s="1175"/>
      <c r="N130" s="1172"/>
      <c r="O130" s="1175"/>
      <c r="P130" s="1175"/>
      <c r="Q130" s="1172"/>
      <c r="R130" s="1175"/>
      <c r="S130" s="1175"/>
      <c r="T130" s="1172"/>
      <c r="U130" s="1208"/>
      <c r="V130" s="1169"/>
      <c r="W130" s="1172"/>
      <c r="X130" s="1175"/>
      <c r="Y130" s="1172"/>
      <c r="Z130" s="1175"/>
      <c r="AA130" s="1172"/>
      <c r="AB130" s="1178"/>
      <c r="AC130" s="1181"/>
      <c r="AD130" s="1020"/>
      <c r="AE130" s="790"/>
      <c r="AF130" s="798"/>
      <c r="AG130" s="790"/>
      <c r="AH130" s="798"/>
      <c r="AI130" s="790"/>
      <c r="AJ130" s="798"/>
      <c r="AK130" s="790"/>
      <c r="AL130" s="798"/>
      <c r="AM130" s="790"/>
      <c r="AN130" s="1164"/>
      <c r="AO130" s="950"/>
      <c r="AP130" s="939"/>
      <c r="AQ130" s="230" t="s">
        <v>1180</v>
      </c>
      <c r="AR130" s="240" t="s">
        <v>2039</v>
      </c>
      <c r="AS130" s="27" t="s">
        <v>1746</v>
      </c>
      <c r="AT130" s="40">
        <v>5</v>
      </c>
      <c r="AU130" s="60">
        <v>5</v>
      </c>
      <c r="AV130" s="60">
        <v>1</v>
      </c>
      <c r="AW130" s="413">
        <f t="shared" si="176"/>
        <v>0.2</v>
      </c>
      <c r="AX130" s="60">
        <v>2</v>
      </c>
      <c r="AY130" s="413">
        <f>+AX130/AU130</f>
        <v>0.4</v>
      </c>
      <c r="AZ130" s="60">
        <v>1</v>
      </c>
      <c r="BA130" s="415">
        <f>+AZ130/AU130</f>
        <v>0.2</v>
      </c>
      <c r="BB130" s="47">
        <v>1</v>
      </c>
      <c r="BC130" s="415">
        <f t="shared" si="179"/>
        <v>0.2</v>
      </c>
      <c r="BD130" s="54">
        <v>1</v>
      </c>
      <c r="BE130" s="60">
        <v>2</v>
      </c>
      <c r="BF130" s="60">
        <v>5</v>
      </c>
      <c r="BG130" s="49">
        <v>0</v>
      </c>
      <c r="BH130" s="333">
        <f t="shared" si="165"/>
        <v>1</v>
      </c>
      <c r="BI130" s="453">
        <f t="shared" si="166"/>
        <v>1</v>
      </c>
      <c r="BJ130" s="334">
        <f t="shared" si="167"/>
        <v>1</v>
      </c>
      <c r="BK130" s="453">
        <f t="shared" si="168"/>
        <v>1</v>
      </c>
      <c r="BL130" s="334">
        <f t="shared" si="169"/>
        <v>5</v>
      </c>
      <c r="BM130" s="453">
        <f t="shared" si="170"/>
        <v>1</v>
      </c>
      <c r="BN130" s="334">
        <f t="shared" si="171"/>
        <v>0</v>
      </c>
      <c r="BO130" s="453">
        <f t="shared" si="172"/>
        <v>0</v>
      </c>
      <c r="BP130" s="657">
        <f t="shared" ref="BP130" si="215">+SUM(BD130:BG130)/AU130</f>
        <v>1.6</v>
      </c>
      <c r="BQ130" s="652">
        <f t="shared" si="174"/>
        <v>1</v>
      </c>
      <c r="BR130" s="642">
        <f t="shared" si="175"/>
        <v>1</v>
      </c>
      <c r="BS130" s="55">
        <v>0</v>
      </c>
      <c r="BT130" s="60">
        <v>0</v>
      </c>
      <c r="BU130" s="60">
        <v>0</v>
      </c>
      <c r="BV130" s="125" t="str">
        <f t="shared" si="180"/>
        <v xml:space="preserve"> -</v>
      </c>
      <c r="BW130" s="378" t="str">
        <f t="shared" si="181"/>
        <v xml:space="preserve"> -</v>
      </c>
      <c r="BX130" s="55">
        <v>71431</v>
      </c>
      <c r="BY130" s="60">
        <v>70720</v>
      </c>
      <c r="BZ130" s="60">
        <v>0</v>
      </c>
      <c r="CA130" s="125">
        <f t="shared" si="182"/>
        <v>0.99004633842449352</v>
      </c>
      <c r="CB130" s="378" t="str">
        <f t="shared" si="183"/>
        <v xml:space="preserve"> -</v>
      </c>
      <c r="CC130" s="54">
        <v>51552</v>
      </c>
      <c r="CD130" s="60">
        <v>50816</v>
      </c>
      <c r="CE130" s="60">
        <v>0</v>
      </c>
      <c r="CF130" s="125">
        <f t="shared" si="184"/>
        <v>0.98572315332091864</v>
      </c>
      <c r="CG130" s="378" t="str">
        <f t="shared" si="185"/>
        <v xml:space="preserve"> -</v>
      </c>
      <c r="CH130" s="55">
        <v>0</v>
      </c>
      <c r="CI130" s="60">
        <v>0</v>
      </c>
      <c r="CJ130" s="60">
        <v>0</v>
      </c>
      <c r="CK130" s="125" t="str">
        <f t="shared" si="186"/>
        <v xml:space="preserve"> -</v>
      </c>
      <c r="CL130" s="378" t="str">
        <f t="shared" si="187"/>
        <v xml:space="preserve"> -</v>
      </c>
      <c r="CM130" s="326">
        <f t="shared" si="188"/>
        <v>122983</v>
      </c>
      <c r="CN130" s="322">
        <f t="shared" si="189"/>
        <v>121536</v>
      </c>
      <c r="CO130" s="322">
        <f t="shared" si="190"/>
        <v>0</v>
      </c>
      <c r="CP130" s="504">
        <f t="shared" si="191"/>
        <v>0.98823414618280581</v>
      </c>
      <c r="CQ130" s="378" t="str">
        <f t="shared" si="192"/>
        <v xml:space="preserve"> -</v>
      </c>
      <c r="CR130" s="591" t="s">
        <v>1495</v>
      </c>
      <c r="CS130" s="212" t="s">
        <v>1273</v>
      </c>
      <c r="CT130" s="102" t="s">
        <v>95</v>
      </c>
    </row>
    <row r="131" spans="2:98" ht="30" customHeight="1">
      <c r="B131" s="994"/>
      <c r="C131" s="991"/>
      <c r="D131" s="1217"/>
      <c r="E131" s="1214"/>
      <c r="F131" s="978"/>
      <c r="G131" s="1175"/>
      <c r="H131" s="1175"/>
      <c r="I131" s="1172"/>
      <c r="J131" s="1175"/>
      <c r="K131" s="1172"/>
      <c r="L131" s="1175"/>
      <c r="M131" s="1175"/>
      <c r="N131" s="1172"/>
      <c r="O131" s="1175"/>
      <c r="P131" s="1175"/>
      <c r="Q131" s="1172"/>
      <c r="R131" s="1175"/>
      <c r="S131" s="1175"/>
      <c r="T131" s="1172"/>
      <c r="U131" s="1208"/>
      <c r="V131" s="1169"/>
      <c r="W131" s="1172"/>
      <c r="X131" s="1175"/>
      <c r="Y131" s="1172"/>
      <c r="Z131" s="1175"/>
      <c r="AA131" s="1172"/>
      <c r="AB131" s="1178"/>
      <c r="AC131" s="1181"/>
      <c r="AD131" s="1020"/>
      <c r="AE131" s="790"/>
      <c r="AF131" s="798"/>
      <c r="AG131" s="790"/>
      <c r="AH131" s="798"/>
      <c r="AI131" s="790"/>
      <c r="AJ131" s="798"/>
      <c r="AK131" s="790"/>
      <c r="AL131" s="798"/>
      <c r="AM131" s="790"/>
      <c r="AN131" s="1164"/>
      <c r="AO131" s="950"/>
      <c r="AP131" s="939"/>
      <c r="AQ131" s="300" t="s">
        <v>583</v>
      </c>
      <c r="AR131" s="301" t="s">
        <v>2040</v>
      </c>
      <c r="AS131" s="27" t="s">
        <v>1747</v>
      </c>
      <c r="AT131" s="40">
        <v>0</v>
      </c>
      <c r="AU131" s="60">
        <v>1</v>
      </c>
      <c r="AV131" s="60">
        <v>1</v>
      </c>
      <c r="AW131" s="413">
        <v>0.25</v>
      </c>
      <c r="AX131" s="60">
        <v>1</v>
      </c>
      <c r="AY131" s="413">
        <v>0.25</v>
      </c>
      <c r="AZ131" s="60">
        <v>1</v>
      </c>
      <c r="BA131" s="415">
        <v>0.25</v>
      </c>
      <c r="BB131" s="47">
        <v>1</v>
      </c>
      <c r="BC131" s="415">
        <v>0.25</v>
      </c>
      <c r="BD131" s="54">
        <v>1</v>
      </c>
      <c r="BE131" s="60">
        <v>1</v>
      </c>
      <c r="BF131" s="60">
        <v>1</v>
      </c>
      <c r="BG131" s="49">
        <v>0</v>
      </c>
      <c r="BH131" s="333">
        <f t="shared" si="165"/>
        <v>1</v>
      </c>
      <c r="BI131" s="453">
        <f t="shared" si="166"/>
        <v>1</v>
      </c>
      <c r="BJ131" s="334">
        <f t="shared" si="167"/>
        <v>1</v>
      </c>
      <c r="BK131" s="453">
        <f t="shared" si="168"/>
        <v>1</v>
      </c>
      <c r="BL131" s="334">
        <f t="shared" si="169"/>
        <v>1</v>
      </c>
      <c r="BM131" s="453">
        <f t="shared" si="170"/>
        <v>1</v>
      </c>
      <c r="BN131" s="334">
        <f t="shared" si="171"/>
        <v>0</v>
      </c>
      <c r="BO131" s="453">
        <f t="shared" si="172"/>
        <v>0</v>
      </c>
      <c r="BP131" s="657">
        <f t="shared" si="173"/>
        <v>0.75</v>
      </c>
      <c r="BQ131" s="652">
        <f t="shared" si="174"/>
        <v>0.75</v>
      </c>
      <c r="BR131" s="642">
        <f t="shared" si="175"/>
        <v>0.75</v>
      </c>
      <c r="BS131" s="55">
        <v>5000</v>
      </c>
      <c r="BT131" s="60">
        <v>0</v>
      </c>
      <c r="BU131" s="60">
        <v>0</v>
      </c>
      <c r="BV131" s="125">
        <f t="shared" si="180"/>
        <v>0</v>
      </c>
      <c r="BW131" s="378" t="str">
        <f t="shared" si="181"/>
        <v xml:space="preserve"> -</v>
      </c>
      <c r="BX131" s="55">
        <v>5000</v>
      </c>
      <c r="BY131" s="60">
        <v>2400</v>
      </c>
      <c r="BZ131" s="60">
        <v>0</v>
      </c>
      <c r="CA131" s="125">
        <f t="shared" si="182"/>
        <v>0.48</v>
      </c>
      <c r="CB131" s="378" t="str">
        <f t="shared" si="183"/>
        <v xml:space="preserve"> -</v>
      </c>
      <c r="CC131" s="54">
        <v>98000</v>
      </c>
      <c r="CD131" s="60">
        <v>86000</v>
      </c>
      <c r="CE131" s="60">
        <v>0</v>
      </c>
      <c r="CF131" s="125">
        <f t="shared" si="184"/>
        <v>0.87755102040816324</v>
      </c>
      <c r="CG131" s="378" t="str">
        <f t="shared" si="185"/>
        <v xml:space="preserve"> -</v>
      </c>
      <c r="CH131" s="55">
        <v>0</v>
      </c>
      <c r="CI131" s="60">
        <v>0</v>
      </c>
      <c r="CJ131" s="60">
        <v>0</v>
      </c>
      <c r="CK131" s="125" t="str">
        <f t="shared" si="186"/>
        <v xml:space="preserve"> -</v>
      </c>
      <c r="CL131" s="378" t="str">
        <f t="shared" si="187"/>
        <v xml:space="preserve"> -</v>
      </c>
      <c r="CM131" s="326">
        <f t="shared" si="188"/>
        <v>108000</v>
      </c>
      <c r="CN131" s="322">
        <f t="shared" si="189"/>
        <v>88400</v>
      </c>
      <c r="CO131" s="322">
        <f t="shared" si="190"/>
        <v>0</v>
      </c>
      <c r="CP131" s="504">
        <f t="shared" si="191"/>
        <v>0.81851851851851853</v>
      </c>
      <c r="CQ131" s="378" t="str">
        <f t="shared" si="192"/>
        <v xml:space="preserve"> -</v>
      </c>
      <c r="CR131" s="591" t="s">
        <v>1745</v>
      </c>
      <c r="CS131" s="212" t="s">
        <v>1273</v>
      </c>
      <c r="CT131" s="102" t="s">
        <v>95</v>
      </c>
    </row>
    <row r="132" spans="2:98" ht="46" customHeight="1">
      <c r="B132" s="994"/>
      <c r="C132" s="991"/>
      <c r="D132" s="1217"/>
      <c r="E132" s="1214"/>
      <c r="F132" s="978"/>
      <c r="G132" s="1175"/>
      <c r="H132" s="1175"/>
      <c r="I132" s="1172"/>
      <c r="J132" s="1175"/>
      <c r="K132" s="1172"/>
      <c r="L132" s="1175"/>
      <c r="M132" s="1175"/>
      <c r="N132" s="1172"/>
      <c r="O132" s="1175"/>
      <c r="P132" s="1175"/>
      <c r="Q132" s="1172"/>
      <c r="R132" s="1175"/>
      <c r="S132" s="1175"/>
      <c r="T132" s="1172"/>
      <c r="U132" s="1208"/>
      <c r="V132" s="1169"/>
      <c r="W132" s="1172"/>
      <c r="X132" s="1175"/>
      <c r="Y132" s="1172"/>
      <c r="Z132" s="1175"/>
      <c r="AA132" s="1172"/>
      <c r="AB132" s="1178"/>
      <c r="AC132" s="1181"/>
      <c r="AD132" s="1020"/>
      <c r="AE132" s="790"/>
      <c r="AF132" s="798"/>
      <c r="AG132" s="790"/>
      <c r="AH132" s="798"/>
      <c r="AI132" s="790"/>
      <c r="AJ132" s="798"/>
      <c r="AK132" s="790"/>
      <c r="AL132" s="798"/>
      <c r="AM132" s="790"/>
      <c r="AN132" s="1164"/>
      <c r="AO132" s="950"/>
      <c r="AP132" s="939"/>
      <c r="AQ132" s="300" t="s">
        <v>1181</v>
      </c>
      <c r="AR132" s="301" t="s">
        <v>2039</v>
      </c>
      <c r="AS132" s="27" t="s">
        <v>1748</v>
      </c>
      <c r="AT132" s="40">
        <v>0</v>
      </c>
      <c r="AU132" s="60">
        <v>1</v>
      </c>
      <c r="AV132" s="60">
        <v>1</v>
      </c>
      <c r="AW132" s="413">
        <v>0.25</v>
      </c>
      <c r="AX132" s="60">
        <v>1</v>
      </c>
      <c r="AY132" s="413">
        <v>0.25</v>
      </c>
      <c r="AZ132" s="60">
        <v>1</v>
      </c>
      <c r="BA132" s="415">
        <v>0.25</v>
      </c>
      <c r="BB132" s="47">
        <v>1</v>
      </c>
      <c r="BC132" s="415">
        <v>0.25</v>
      </c>
      <c r="BD132" s="54">
        <v>1</v>
      </c>
      <c r="BE132" s="60">
        <v>1</v>
      </c>
      <c r="BF132" s="60">
        <v>1</v>
      </c>
      <c r="BG132" s="49">
        <v>0</v>
      </c>
      <c r="BH132" s="333">
        <f t="shared" si="165"/>
        <v>1</v>
      </c>
      <c r="BI132" s="453">
        <f t="shared" si="166"/>
        <v>1</v>
      </c>
      <c r="BJ132" s="334">
        <f t="shared" si="167"/>
        <v>1</v>
      </c>
      <c r="BK132" s="453">
        <f t="shared" si="168"/>
        <v>1</v>
      </c>
      <c r="BL132" s="334">
        <f t="shared" si="169"/>
        <v>1</v>
      </c>
      <c r="BM132" s="453">
        <f t="shared" si="170"/>
        <v>1</v>
      </c>
      <c r="BN132" s="334">
        <f t="shared" si="171"/>
        <v>0</v>
      </c>
      <c r="BO132" s="453">
        <f t="shared" si="172"/>
        <v>0</v>
      </c>
      <c r="BP132" s="657">
        <f t="shared" si="173"/>
        <v>0.75</v>
      </c>
      <c r="BQ132" s="652">
        <f t="shared" si="174"/>
        <v>0.75</v>
      </c>
      <c r="BR132" s="642">
        <f t="shared" si="175"/>
        <v>0.75</v>
      </c>
      <c r="BS132" s="55">
        <v>0</v>
      </c>
      <c r="BT132" s="60">
        <v>0</v>
      </c>
      <c r="BU132" s="60">
        <v>0</v>
      </c>
      <c r="BV132" s="125" t="str">
        <f t="shared" si="180"/>
        <v xml:space="preserve"> -</v>
      </c>
      <c r="BW132" s="378" t="str">
        <f t="shared" si="181"/>
        <v xml:space="preserve"> -</v>
      </c>
      <c r="BX132" s="55">
        <v>200000</v>
      </c>
      <c r="BY132" s="60">
        <v>199558</v>
      </c>
      <c r="BZ132" s="60">
        <v>0</v>
      </c>
      <c r="CA132" s="125">
        <f t="shared" si="182"/>
        <v>0.99778999999999995</v>
      </c>
      <c r="CB132" s="378" t="str">
        <f t="shared" si="183"/>
        <v xml:space="preserve"> -</v>
      </c>
      <c r="CC132" s="54">
        <v>237000</v>
      </c>
      <c r="CD132" s="60">
        <v>37000</v>
      </c>
      <c r="CE132" s="60">
        <v>0</v>
      </c>
      <c r="CF132" s="125">
        <f t="shared" si="184"/>
        <v>0.15611814345991562</v>
      </c>
      <c r="CG132" s="378" t="str">
        <f t="shared" si="185"/>
        <v xml:space="preserve"> -</v>
      </c>
      <c r="CH132" s="55">
        <v>0</v>
      </c>
      <c r="CI132" s="60">
        <v>0</v>
      </c>
      <c r="CJ132" s="60">
        <v>0</v>
      </c>
      <c r="CK132" s="125" t="str">
        <f t="shared" si="186"/>
        <v xml:space="preserve"> -</v>
      </c>
      <c r="CL132" s="378" t="str">
        <f t="shared" si="187"/>
        <v xml:space="preserve"> -</v>
      </c>
      <c r="CM132" s="326">
        <f t="shared" si="188"/>
        <v>437000</v>
      </c>
      <c r="CN132" s="322">
        <f t="shared" si="189"/>
        <v>236558</v>
      </c>
      <c r="CO132" s="322">
        <f t="shared" si="190"/>
        <v>0</v>
      </c>
      <c r="CP132" s="504">
        <f t="shared" si="191"/>
        <v>0.54132265446224259</v>
      </c>
      <c r="CQ132" s="378" t="str">
        <f t="shared" si="192"/>
        <v xml:space="preserve"> -</v>
      </c>
      <c r="CR132" s="591" t="s">
        <v>1745</v>
      </c>
      <c r="CS132" s="212" t="s">
        <v>1273</v>
      </c>
      <c r="CT132" s="102" t="s">
        <v>95</v>
      </c>
    </row>
    <row r="133" spans="2:98" ht="45.75" customHeight="1" thickBot="1">
      <c r="B133" s="994"/>
      <c r="C133" s="991"/>
      <c r="D133" s="1217"/>
      <c r="E133" s="1214"/>
      <c r="F133" s="978"/>
      <c r="G133" s="1175"/>
      <c r="H133" s="1175"/>
      <c r="I133" s="1172"/>
      <c r="J133" s="1175"/>
      <c r="K133" s="1172"/>
      <c r="L133" s="1175"/>
      <c r="M133" s="1175"/>
      <c r="N133" s="1172"/>
      <c r="O133" s="1175"/>
      <c r="P133" s="1175"/>
      <c r="Q133" s="1172"/>
      <c r="R133" s="1175"/>
      <c r="S133" s="1175"/>
      <c r="T133" s="1172"/>
      <c r="U133" s="1208"/>
      <c r="V133" s="1169"/>
      <c r="W133" s="1172"/>
      <c r="X133" s="1175"/>
      <c r="Y133" s="1172"/>
      <c r="Z133" s="1175"/>
      <c r="AA133" s="1172"/>
      <c r="AB133" s="1178"/>
      <c r="AC133" s="1181"/>
      <c r="AD133" s="1020"/>
      <c r="AE133" s="790"/>
      <c r="AF133" s="798"/>
      <c r="AG133" s="790"/>
      <c r="AH133" s="798"/>
      <c r="AI133" s="790"/>
      <c r="AJ133" s="798"/>
      <c r="AK133" s="790"/>
      <c r="AL133" s="798"/>
      <c r="AM133" s="790"/>
      <c r="AN133" s="1164"/>
      <c r="AO133" s="951"/>
      <c r="AP133" s="940"/>
      <c r="AQ133" s="29" t="s">
        <v>585</v>
      </c>
      <c r="AR133" s="136" t="s">
        <v>2041</v>
      </c>
      <c r="AS133" s="29" t="s">
        <v>1749</v>
      </c>
      <c r="AT133" s="44">
        <v>0</v>
      </c>
      <c r="AU133" s="105">
        <v>1</v>
      </c>
      <c r="AV133" s="105">
        <v>1</v>
      </c>
      <c r="AW133" s="416">
        <f t="shared" si="176"/>
        <v>1</v>
      </c>
      <c r="AX133" s="105">
        <v>0</v>
      </c>
      <c r="AY133" s="416">
        <f>+AX133/AU133</f>
        <v>0</v>
      </c>
      <c r="AZ133" s="105">
        <v>0</v>
      </c>
      <c r="BA133" s="417">
        <f>+AZ133/AU133</f>
        <v>0</v>
      </c>
      <c r="BB133" s="50">
        <v>0</v>
      </c>
      <c r="BC133" s="417">
        <f t="shared" si="179"/>
        <v>0</v>
      </c>
      <c r="BD133" s="56">
        <v>1</v>
      </c>
      <c r="BE133" s="105">
        <v>1</v>
      </c>
      <c r="BF133" s="105">
        <v>0</v>
      </c>
      <c r="BG133" s="72">
        <v>0</v>
      </c>
      <c r="BH133" s="331">
        <f t="shared" si="165"/>
        <v>1</v>
      </c>
      <c r="BI133" s="457">
        <f t="shared" si="166"/>
        <v>1</v>
      </c>
      <c r="BJ133" s="332" t="str">
        <f t="shared" si="167"/>
        <v xml:space="preserve"> -</v>
      </c>
      <c r="BK133" s="457" t="str">
        <f t="shared" si="168"/>
        <v xml:space="preserve"> -</v>
      </c>
      <c r="BL133" s="332" t="str">
        <f t="shared" si="169"/>
        <v xml:space="preserve"> -</v>
      </c>
      <c r="BM133" s="457" t="str">
        <f t="shared" si="170"/>
        <v xml:space="preserve"> -</v>
      </c>
      <c r="BN133" s="332" t="str">
        <f t="shared" si="171"/>
        <v xml:space="preserve"> -</v>
      </c>
      <c r="BO133" s="457" t="str">
        <f t="shared" si="172"/>
        <v xml:space="preserve"> -</v>
      </c>
      <c r="BP133" s="658">
        <f t="shared" ref="BP133" si="216">+SUM(BD133:BG133)/AU133</f>
        <v>2</v>
      </c>
      <c r="BQ133" s="653">
        <f t="shared" si="174"/>
        <v>1</v>
      </c>
      <c r="BR133" s="643">
        <f t="shared" si="175"/>
        <v>1</v>
      </c>
      <c r="BS133" s="57">
        <v>0</v>
      </c>
      <c r="BT133" s="105">
        <v>0</v>
      </c>
      <c r="BU133" s="105">
        <v>0</v>
      </c>
      <c r="BV133" s="147" t="str">
        <f t="shared" si="180"/>
        <v xml:space="preserve"> -</v>
      </c>
      <c r="BW133" s="381" t="str">
        <f t="shared" si="181"/>
        <v xml:space="preserve"> -</v>
      </c>
      <c r="BX133" s="57">
        <v>0</v>
      </c>
      <c r="BY133" s="105">
        <v>0</v>
      </c>
      <c r="BZ133" s="105">
        <v>0</v>
      </c>
      <c r="CA133" s="147" t="str">
        <f t="shared" si="182"/>
        <v xml:space="preserve"> -</v>
      </c>
      <c r="CB133" s="381" t="str">
        <f t="shared" si="183"/>
        <v xml:space="preserve"> -</v>
      </c>
      <c r="CC133" s="56">
        <v>0</v>
      </c>
      <c r="CD133" s="105">
        <v>0</v>
      </c>
      <c r="CE133" s="105">
        <v>0</v>
      </c>
      <c r="CF133" s="147" t="str">
        <f t="shared" si="184"/>
        <v xml:space="preserve"> -</v>
      </c>
      <c r="CG133" s="381" t="str">
        <f t="shared" si="185"/>
        <v xml:space="preserve"> -</v>
      </c>
      <c r="CH133" s="57">
        <v>0</v>
      </c>
      <c r="CI133" s="105">
        <v>0</v>
      </c>
      <c r="CJ133" s="105">
        <v>0</v>
      </c>
      <c r="CK133" s="147" t="str">
        <f t="shared" si="186"/>
        <v xml:space="preserve"> -</v>
      </c>
      <c r="CL133" s="381" t="str">
        <f t="shared" si="187"/>
        <v xml:space="preserve"> -</v>
      </c>
      <c r="CM133" s="355">
        <f t="shared" si="188"/>
        <v>0</v>
      </c>
      <c r="CN133" s="323">
        <f t="shared" si="189"/>
        <v>0</v>
      </c>
      <c r="CO133" s="323">
        <f t="shared" si="190"/>
        <v>0</v>
      </c>
      <c r="CP133" s="507" t="str">
        <f t="shared" si="191"/>
        <v xml:space="preserve"> -</v>
      </c>
      <c r="CQ133" s="381" t="str">
        <f t="shared" si="192"/>
        <v xml:space="preserve"> -</v>
      </c>
      <c r="CR133" s="593" t="s">
        <v>1495</v>
      </c>
      <c r="CS133" s="213" t="s">
        <v>1273</v>
      </c>
      <c r="CT133" s="103" t="s">
        <v>95</v>
      </c>
    </row>
    <row r="134" spans="2:98" ht="30" customHeight="1">
      <c r="B134" s="994"/>
      <c r="C134" s="991"/>
      <c r="D134" s="1217"/>
      <c r="E134" s="1214"/>
      <c r="F134" s="978"/>
      <c r="G134" s="1175"/>
      <c r="H134" s="1175"/>
      <c r="I134" s="1172"/>
      <c r="J134" s="1175"/>
      <c r="K134" s="1172"/>
      <c r="L134" s="1175"/>
      <c r="M134" s="1175"/>
      <c r="N134" s="1172"/>
      <c r="O134" s="1175"/>
      <c r="P134" s="1175"/>
      <c r="Q134" s="1172"/>
      <c r="R134" s="1175"/>
      <c r="S134" s="1175"/>
      <c r="T134" s="1172"/>
      <c r="U134" s="1208"/>
      <c r="V134" s="1169"/>
      <c r="W134" s="1172"/>
      <c r="X134" s="1175"/>
      <c r="Y134" s="1172"/>
      <c r="Z134" s="1175"/>
      <c r="AA134" s="1172"/>
      <c r="AB134" s="1178"/>
      <c r="AC134" s="1181"/>
      <c r="AD134" s="1020"/>
      <c r="AE134" s="790"/>
      <c r="AF134" s="798"/>
      <c r="AG134" s="790"/>
      <c r="AH134" s="798"/>
      <c r="AI134" s="790"/>
      <c r="AJ134" s="798"/>
      <c r="AK134" s="790"/>
      <c r="AL134" s="798"/>
      <c r="AM134" s="790"/>
      <c r="AN134" s="1164"/>
      <c r="AO134" s="952">
        <f>+RESUMEN!J106</f>
        <v>0.8214285714285714</v>
      </c>
      <c r="AP134" s="941" t="s">
        <v>614</v>
      </c>
      <c r="AQ134" s="237" t="s">
        <v>586</v>
      </c>
      <c r="AR134" s="275" t="s">
        <v>2042</v>
      </c>
      <c r="AS134" s="120" t="s">
        <v>1750</v>
      </c>
      <c r="AT134" s="39">
        <v>1</v>
      </c>
      <c r="AU134" s="90">
        <v>1</v>
      </c>
      <c r="AV134" s="90">
        <v>1</v>
      </c>
      <c r="AW134" s="412">
        <v>0.25</v>
      </c>
      <c r="AX134" s="90">
        <v>1</v>
      </c>
      <c r="AY134" s="412">
        <v>0.25</v>
      </c>
      <c r="AZ134" s="90">
        <v>1</v>
      </c>
      <c r="BA134" s="414">
        <v>0.25</v>
      </c>
      <c r="BB134" s="46">
        <v>1</v>
      </c>
      <c r="BC134" s="421">
        <v>0.25</v>
      </c>
      <c r="BD134" s="52">
        <v>1</v>
      </c>
      <c r="BE134" s="90">
        <v>1</v>
      </c>
      <c r="BF134" s="90">
        <v>1</v>
      </c>
      <c r="BG134" s="69">
        <v>0</v>
      </c>
      <c r="BH134" s="458">
        <f t="shared" si="165"/>
        <v>1</v>
      </c>
      <c r="BI134" s="459">
        <f t="shared" si="166"/>
        <v>1</v>
      </c>
      <c r="BJ134" s="460">
        <f t="shared" si="167"/>
        <v>1</v>
      </c>
      <c r="BK134" s="459">
        <f t="shared" si="168"/>
        <v>1</v>
      </c>
      <c r="BL134" s="460">
        <f t="shared" si="169"/>
        <v>1</v>
      </c>
      <c r="BM134" s="459">
        <f t="shared" si="170"/>
        <v>1</v>
      </c>
      <c r="BN134" s="460">
        <f t="shared" si="171"/>
        <v>0</v>
      </c>
      <c r="BO134" s="459">
        <f t="shared" si="172"/>
        <v>0</v>
      </c>
      <c r="BP134" s="659">
        <f t="shared" si="173"/>
        <v>0.75</v>
      </c>
      <c r="BQ134" s="654">
        <f t="shared" si="174"/>
        <v>0.75</v>
      </c>
      <c r="BR134" s="644">
        <f t="shared" si="175"/>
        <v>0.75</v>
      </c>
      <c r="BS134" s="52">
        <v>279000</v>
      </c>
      <c r="BT134" s="90">
        <v>206001</v>
      </c>
      <c r="BU134" s="90">
        <v>0</v>
      </c>
      <c r="BV134" s="146">
        <f t="shared" si="180"/>
        <v>0.73835483870967744</v>
      </c>
      <c r="BW134" s="384" t="str">
        <f t="shared" si="181"/>
        <v xml:space="preserve"> -</v>
      </c>
      <c r="BX134" s="53">
        <v>380566</v>
      </c>
      <c r="BY134" s="90">
        <v>359700</v>
      </c>
      <c r="BZ134" s="90">
        <v>0</v>
      </c>
      <c r="CA134" s="146">
        <f t="shared" si="182"/>
        <v>0.94517113982857115</v>
      </c>
      <c r="CB134" s="384" t="str">
        <f t="shared" si="183"/>
        <v xml:space="preserve"> -</v>
      </c>
      <c r="CC134" s="52">
        <v>765290</v>
      </c>
      <c r="CD134" s="90">
        <v>758530</v>
      </c>
      <c r="CE134" s="90">
        <v>0</v>
      </c>
      <c r="CF134" s="146">
        <f t="shared" si="184"/>
        <v>0.99116674724614195</v>
      </c>
      <c r="CG134" s="384" t="str">
        <f t="shared" si="185"/>
        <v xml:space="preserve"> -</v>
      </c>
      <c r="CH134" s="53">
        <v>2045000</v>
      </c>
      <c r="CI134" s="90">
        <v>0</v>
      </c>
      <c r="CJ134" s="90">
        <v>0</v>
      </c>
      <c r="CK134" s="146">
        <f t="shared" si="186"/>
        <v>0</v>
      </c>
      <c r="CL134" s="384" t="str">
        <f t="shared" si="187"/>
        <v xml:space="preserve"> -</v>
      </c>
      <c r="CM134" s="324">
        <f t="shared" si="188"/>
        <v>3469856</v>
      </c>
      <c r="CN134" s="325">
        <f t="shared" si="189"/>
        <v>1324231</v>
      </c>
      <c r="CO134" s="325">
        <f t="shared" si="190"/>
        <v>0</v>
      </c>
      <c r="CP134" s="503">
        <f t="shared" si="191"/>
        <v>0.38163860402276062</v>
      </c>
      <c r="CQ134" s="384" t="str">
        <f t="shared" si="192"/>
        <v xml:space="preserve"> -</v>
      </c>
      <c r="CR134" s="594" t="s">
        <v>1495</v>
      </c>
      <c r="CS134" s="214" t="s">
        <v>1273</v>
      </c>
      <c r="CT134" s="75" t="s">
        <v>95</v>
      </c>
    </row>
    <row r="135" spans="2:98" ht="30" customHeight="1">
      <c r="B135" s="994"/>
      <c r="C135" s="991"/>
      <c r="D135" s="1217"/>
      <c r="E135" s="1214"/>
      <c r="F135" s="978"/>
      <c r="G135" s="1175"/>
      <c r="H135" s="1175"/>
      <c r="I135" s="1172"/>
      <c r="J135" s="1175"/>
      <c r="K135" s="1172"/>
      <c r="L135" s="1175"/>
      <c r="M135" s="1175"/>
      <c r="N135" s="1172"/>
      <c r="O135" s="1175"/>
      <c r="P135" s="1175"/>
      <c r="Q135" s="1172"/>
      <c r="R135" s="1175"/>
      <c r="S135" s="1175"/>
      <c r="T135" s="1172"/>
      <c r="U135" s="1208"/>
      <c r="V135" s="1169"/>
      <c r="W135" s="1172"/>
      <c r="X135" s="1175"/>
      <c r="Y135" s="1172"/>
      <c r="Z135" s="1175"/>
      <c r="AA135" s="1172"/>
      <c r="AB135" s="1178"/>
      <c r="AC135" s="1181"/>
      <c r="AD135" s="1020"/>
      <c r="AE135" s="790"/>
      <c r="AF135" s="798"/>
      <c r="AG135" s="790"/>
      <c r="AH135" s="798"/>
      <c r="AI135" s="790"/>
      <c r="AJ135" s="798"/>
      <c r="AK135" s="790"/>
      <c r="AL135" s="798"/>
      <c r="AM135" s="790"/>
      <c r="AN135" s="1164"/>
      <c r="AO135" s="950"/>
      <c r="AP135" s="939"/>
      <c r="AQ135" s="254" t="s">
        <v>587</v>
      </c>
      <c r="AR135" s="276" t="s">
        <v>2043</v>
      </c>
      <c r="AS135" s="119" t="s">
        <v>1751</v>
      </c>
      <c r="AT135" s="40">
        <v>0</v>
      </c>
      <c r="AU135" s="60">
        <v>1</v>
      </c>
      <c r="AV135" s="60">
        <v>1</v>
      </c>
      <c r="AW135" s="413">
        <v>0.25</v>
      </c>
      <c r="AX135" s="60">
        <v>1</v>
      </c>
      <c r="AY135" s="413">
        <v>0.25</v>
      </c>
      <c r="AZ135" s="60">
        <v>1</v>
      </c>
      <c r="BA135" s="415">
        <v>0.25</v>
      </c>
      <c r="BB135" s="47">
        <v>1</v>
      </c>
      <c r="BC135" s="422">
        <v>0.25</v>
      </c>
      <c r="BD135" s="54">
        <v>1</v>
      </c>
      <c r="BE135" s="60">
        <v>1</v>
      </c>
      <c r="BF135" s="60">
        <v>1</v>
      </c>
      <c r="BG135" s="49">
        <v>0</v>
      </c>
      <c r="BH135" s="333">
        <f t="shared" si="165"/>
        <v>1</v>
      </c>
      <c r="BI135" s="453">
        <f t="shared" si="166"/>
        <v>1</v>
      </c>
      <c r="BJ135" s="334">
        <f t="shared" si="167"/>
        <v>1</v>
      </c>
      <c r="BK135" s="453">
        <f t="shared" si="168"/>
        <v>1</v>
      </c>
      <c r="BL135" s="334">
        <f t="shared" si="169"/>
        <v>1</v>
      </c>
      <c r="BM135" s="453">
        <f t="shared" si="170"/>
        <v>1</v>
      </c>
      <c r="BN135" s="334">
        <f t="shared" si="171"/>
        <v>0</v>
      </c>
      <c r="BO135" s="453">
        <f t="shared" si="172"/>
        <v>0</v>
      </c>
      <c r="BP135" s="657">
        <f>+AVERAGE(BD135:BG135)/AU135</f>
        <v>0.75</v>
      </c>
      <c r="BQ135" s="652">
        <f t="shared" si="174"/>
        <v>0.75</v>
      </c>
      <c r="BR135" s="642">
        <f t="shared" si="175"/>
        <v>0.75</v>
      </c>
      <c r="BS135" s="54">
        <v>13000</v>
      </c>
      <c r="BT135" s="60">
        <v>12926</v>
      </c>
      <c r="BU135" s="60">
        <v>0</v>
      </c>
      <c r="BV135" s="125">
        <f t="shared" si="180"/>
        <v>0.99430769230769234</v>
      </c>
      <c r="BW135" s="378" t="str">
        <f t="shared" si="181"/>
        <v xml:space="preserve"> -</v>
      </c>
      <c r="BX135" s="55">
        <v>20200</v>
      </c>
      <c r="BY135" s="60">
        <v>17300</v>
      </c>
      <c r="BZ135" s="60">
        <v>0</v>
      </c>
      <c r="CA135" s="125">
        <f t="shared" si="182"/>
        <v>0.85643564356435642</v>
      </c>
      <c r="CB135" s="378" t="str">
        <f t="shared" si="183"/>
        <v xml:space="preserve"> -</v>
      </c>
      <c r="CC135" s="54">
        <v>331789</v>
      </c>
      <c r="CD135" s="60">
        <v>331776</v>
      </c>
      <c r="CE135" s="60">
        <v>0</v>
      </c>
      <c r="CF135" s="125">
        <f t="shared" si="184"/>
        <v>0.99996081847198071</v>
      </c>
      <c r="CG135" s="378" t="str">
        <f t="shared" si="185"/>
        <v xml:space="preserve"> -</v>
      </c>
      <c r="CH135" s="55">
        <v>100000</v>
      </c>
      <c r="CI135" s="60">
        <v>0</v>
      </c>
      <c r="CJ135" s="60">
        <v>0</v>
      </c>
      <c r="CK135" s="125">
        <f t="shared" si="186"/>
        <v>0</v>
      </c>
      <c r="CL135" s="378" t="str">
        <f t="shared" si="187"/>
        <v xml:space="preserve"> -</v>
      </c>
      <c r="CM135" s="326">
        <f t="shared" si="188"/>
        <v>464989</v>
      </c>
      <c r="CN135" s="322">
        <f t="shared" si="189"/>
        <v>362002</v>
      </c>
      <c r="CO135" s="322">
        <f t="shared" si="190"/>
        <v>0</v>
      </c>
      <c r="CP135" s="504">
        <f t="shared" si="191"/>
        <v>0.7785173412704387</v>
      </c>
      <c r="CQ135" s="378" t="str">
        <f t="shared" si="192"/>
        <v xml:space="preserve"> -</v>
      </c>
      <c r="CR135" s="591" t="s">
        <v>1495</v>
      </c>
      <c r="CS135" s="212" t="s">
        <v>1273</v>
      </c>
      <c r="CT135" s="102" t="s">
        <v>95</v>
      </c>
    </row>
    <row r="136" spans="2:98" ht="30" customHeight="1">
      <c r="B136" s="994"/>
      <c r="C136" s="991"/>
      <c r="D136" s="1217"/>
      <c r="E136" s="1214"/>
      <c r="F136" s="978"/>
      <c r="G136" s="1175"/>
      <c r="H136" s="1175"/>
      <c r="I136" s="1172"/>
      <c r="J136" s="1175"/>
      <c r="K136" s="1172"/>
      <c r="L136" s="1175"/>
      <c r="M136" s="1175"/>
      <c r="N136" s="1172"/>
      <c r="O136" s="1175"/>
      <c r="P136" s="1175"/>
      <c r="Q136" s="1172"/>
      <c r="R136" s="1175"/>
      <c r="S136" s="1175"/>
      <c r="T136" s="1172"/>
      <c r="U136" s="1208"/>
      <c r="V136" s="1169"/>
      <c r="W136" s="1172"/>
      <c r="X136" s="1175"/>
      <c r="Y136" s="1172"/>
      <c r="Z136" s="1175"/>
      <c r="AA136" s="1172"/>
      <c r="AB136" s="1178"/>
      <c r="AC136" s="1181"/>
      <c r="AD136" s="1020"/>
      <c r="AE136" s="790"/>
      <c r="AF136" s="798"/>
      <c r="AG136" s="790"/>
      <c r="AH136" s="798"/>
      <c r="AI136" s="790"/>
      <c r="AJ136" s="798"/>
      <c r="AK136" s="790"/>
      <c r="AL136" s="798"/>
      <c r="AM136" s="790"/>
      <c r="AN136" s="1164"/>
      <c r="AO136" s="950"/>
      <c r="AP136" s="939"/>
      <c r="AQ136" s="254" t="s">
        <v>588</v>
      </c>
      <c r="AR136" s="276" t="s">
        <v>2044</v>
      </c>
      <c r="AS136" s="119" t="s">
        <v>1752</v>
      </c>
      <c r="AT136" s="40">
        <v>0</v>
      </c>
      <c r="AU136" s="60">
        <v>1</v>
      </c>
      <c r="AV136" s="60">
        <v>1</v>
      </c>
      <c r="AW136" s="413">
        <v>0.25</v>
      </c>
      <c r="AX136" s="60">
        <v>1</v>
      </c>
      <c r="AY136" s="413">
        <v>0.25</v>
      </c>
      <c r="AZ136" s="60">
        <v>1</v>
      </c>
      <c r="BA136" s="415">
        <v>0.25</v>
      </c>
      <c r="BB136" s="47">
        <v>1</v>
      </c>
      <c r="BC136" s="422">
        <v>0.25</v>
      </c>
      <c r="BD136" s="54">
        <v>1</v>
      </c>
      <c r="BE136" s="60">
        <v>1</v>
      </c>
      <c r="BF136" s="60">
        <v>1</v>
      </c>
      <c r="BG136" s="49">
        <v>0</v>
      </c>
      <c r="BH136" s="333">
        <f t="shared" si="165"/>
        <v>1</v>
      </c>
      <c r="BI136" s="453">
        <f t="shared" si="166"/>
        <v>1</v>
      </c>
      <c r="BJ136" s="334">
        <f t="shared" si="167"/>
        <v>1</v>
      </c>
      <c r="BK136" s="453">
        <f t="shared" si="168"/>
        <v>1</v>
      </c>
      <c r="BL136" s="334">
        <f t="shared" si="169"/>
        <v>1</v>
      </c>
      <c r="BM136" s="453">
        <f t="shared" si="170"/>
        <v>1</v>
      </c>
      <c r="BN136" s="334">
        <f t="shared" si="171"/>
        <v>0</v>
      </c>
      <c r="BO136" s="453">
        <f t="shared" si="172"/>
        <v>0</v>
      </c>
      <c r="BP136" s="657">
        <f t="shared" si="173"/>
        <v>0.75</v>
      </c>
      <c r="BQ136" s="652">
        <f t="shared" si="174"/>
        <v>0.75</v>
      </c>
      <c r="BR136" s="642">
        <f t="shared" si="175"/>
        <v>0.75</v>
      </c>
      <c r="BS136" s="54">
        <v>87000</v>
      </c>
      <c r="BT136" s="60">
        <v>51280</v>
      </c>
      <c r="BU136" s="60">
        <v>0</v>
      </c>
      <c r="BV136" s="125">
        <f t="shared" si="180"/>
        <v>0.58942528735632183</v>
      </c>
      <c r="BW136" s="378" t="str">
        <f t="shared" si="181"/>
        <v xml:space="preserve"> -</v>
      </c>
      <c r="BX136" s="55">
        <v>108471</v>
      </c>
      <c r="BY136" s="60">
        <v>104667</v>
      </c>
      <c r="BZ136" s="60">
        <v>0</v>
      </c>
      <c r="CA136" s="125">
        <f t="shared" si="182"/>
        <v>0.96493071880963577</v>
      </c>
      <c r="CB136" s="378" t="str">
        <f t="shared" si="183"/>
        <v xml:space="preserve"> -</v>
      </c>
      <c r="CC136" s="54">
        <v>167548</v>
      </c>
      <c r="CD136" s="60">
        <v>48548</v>
      </c>
      <c r="CE136" s="60">
        <v>0</v>
      </c>
      <c r="CF136" s="125">
        <f t="shared" si="184"/>
        <v>0.28975577148041159</v>
      </c>
      <c r="CG136" s="378" t="str">
        <f t="shared" si="185"/>
        <v xml:space="preserve"> -</v>
      </c>
      <c r="CH136" s="55">
        <v>600000</v>
      </c>
      <c r="CI136" s="60">
        <v>0</v>
      </c>
      <c r="CJ136" s="60">
        <v>0</v>
      </c>
      <c r="CK136" s="125">
        <f t="shared" si="186"/>
        <v>0</v>
      </c>
      <c r="CL136" s="378" t="str">
        <f t="shared" si="187"/>
        <v xml:space="preserve"> -</v>
      </c>
      <c r="CM136" s="326">
        <f t="shared" si="188"/>
        <v>963019</v>
      </c>
      <c r="CN136" s="322">
        <f t="shared" si="189"/>
        <v>204495</v>
      </c>
      <c r="CO136" s="322">
        <f t="shared" si="190"/>
        <v>0</v>
      </c>
      <c r="CP136" s="504">
        <f t="shared" si="191"/>
        <v>0.21234783529712289</v>
      </c>
      <c r="CQ136" s="378" t="str">
        <f t="shared" si="192"/>
        <v xml:space="preserve"> -</v>
      </c>
      <c r="CR136" s="591" t="s">
        <v>1495</v>
      </c>
      <c r="CS136" s="212" t="s">
        <v>1273</v>
      </c>
      <c r="CT136" s="102" t="s">
        <v>95</v>
      </c>
    </row>
    <row r="137" spans="2:98" ht="30" customHeight="1">
      <c r="B137" s="994"/>
      <c r="C137" s="991"/>
      <c r="D137" s="1217"/>
      <c r="E137" s="1214"/>
      <c r="F137" s="978"/>
      <c r="G137" s="1175"/>
      <c r="H137" s="1175"/>
      <c r="I137" s="1172"/>
      <c r="J137" s="1175"/>
      <c r="K137" s="1172"/>
      <c r="L137" s="1175"/>
      <c r="M137" s="1175"/>
      <c r="N137" s="1172"/>
      <c r="O137" s="1175"/>
      <c r="P137" s="1175"/>
      <c r="Q137" s="1172"/>
      <c r="R137" s="1175"/>
      <c r="S137" s="1175"/>
      <c r="T137" s="1172"/>
      <c r="U137" s="1208"/>
      <c r="V137" s="1169"/>
      <c r="W137" s="1172"/>
      <c r="X137" s="1175"/>
      <c r="Y137" s="1172"/>
      <c r="Z137" s="1175"/>
      <c r="AA137" s="1172"/>
      <c r="AB137" s="1178"/>
      <c r="AC137" s="1181"/>
      <c r="AD137" s="1020"/>
      <c r="AE137" s="790"/>
      <c r="AF137" s="798"/>
      <c r="AG137" s="790"/>
      <c r="AH137" s="798"/>
      <c r="AI137" s="790"/>
      <c r="AJ137" s="798"/>
      <c r="AK137" s="790"/>
      <c r="AL137" s="798"/>
      <c r="AM137" s="790"/>
      <c r="AN137" s="1164"/>
      <c r="AO137" s="950"/>
      <c r="AP137" s="939"/>
      <c r="AQ137" s="119" t="s">
        <v>589</v>
      </c>
      <c r="AR137" s="132" t="s">
        <v>2045</v>
      </c>
      <c r="AS137" s="154" t="s">
        <v>1753</v>
      </c>
      <c r="AT137" s="40">
        <v>0</v>
      </c>
      <c r="AU137" s="60">
        <v>1</v>
      </c>
      <c r="AV137" s="60">
        <v>1</v>
      </c>
      <c r="AW137" s="413">
        <v>0.25</v>
      </c>
      <c r="AX137" s="60">
        <v>1</v>
      </c>
      <c r="AY137" s="413">
        <v>0.25</v>
      </c>
      <c r="AZ137" s="60">
        <v>1</v>
      </c>
      <c r="BA137" s="415">
        <v>0.25</v>
      </c>
      <c r="BB137" s="47">
        <v>1</v>
      </c>
      <c r="BC137" s="422">
        <v>0.25</v>
      </c>
      <c r="BD137" s="54">
        <v>1</v>
      </c>
      <c r="BE137" s="60">
        <v>1</v>
      </c>
      <c r="BF137" s="60">
        <v>1</v>
      </c>
      <c r="BG137" s="49">
        <v>0</v>
      </c>
      <c r="BH137" s="333">
        <f t="shared" si="165"/>
        <v>1</v>
      </c>
      <c r="BI137" s="453">
        <f t="shared" si="166"/>
        <v>1</v>
      </c>
      <c r="BJ137" s="334">
        <f t="shared" si="167"/>
        <v>1</v>
      </c>
      <c r="BK137" s="453">
        <f t="shared" si="168"/>
        <v>1</v>
      </c>
      <c r="BL137" s="334">
        <f t="shared" si="169"/>
        <v>1</v>
      </c>
      <c r="BM137" s="453">
        <f t="shared" si="170"/>
        <v>1</v>
      </c>
      <c r="BN137" s="334">
        <f t="shared" si="171"/>
        <v>0</v>
      </c>
      <c r="BO137" s="453">
        <f t="shared" si="172"/>
        <v>0</v>
      </c>
      <c r="BP137" s="657">
        <f t="shared" ref="BP137:BP138" si="217">+SUM(BD137:BG137)/AU137</f>
        <v>3</v>
      </c>
      <c r="BQ137" s="652">
        <f t="shared" si="174"/>
        <v>1</v>
      </c>
      <c r="BR137" s="642">
        <f t="shared" si="175"/>
        <v>1</v>
      </c>
      <c r="BS137" s="54">
        <v>69000</v>
      </c>
      <c r="BT137" s="60">
        <v>65673</v>
      </c>
      <c r="BU137" s="60">
        <v>0</v>
      </c>
      <c r="BV137" s="125">
        <f t="shared" si="180"/>
        <v>0.95178260869565212</v>
      </c>
      <c r="BW137" s="378" t="str">
        <f t="shared" si="181"/>
        <v xml:space="preserve"> -</v>
      </c>
      <c r="BX137" s="55">
        <v>81401</v>
      </c>
      <c r="BY137" s="60">
        <v>81401</v>
      </c>
      <c r="BZ137" s="60">
        <v>0</v>
      </c>
      <c r="CA137" s="125">
        <f t="shared" si="182"/>
        <v>1</v>
      </c>
      <c r="CB137" s="378" t="str">
        <f t="shared" si="183"/>
        <v xml:space="preserve"> -</v>
      </c>
      <c r="CC137" s="54">
        <v>585280</v>
      </c>
      <c r="CD137" s="60">
        <v>306480</v>
      </c>
      <c r="CE137" s="60">
        <v>0</v>
      </c>
      <c r="CF137" s="125">
        <f t="shared" si="184"/>
        <v>0.52364680153089116</v>
      </c>
      <c r="CG137" s="378" t="str">
        <f t="shared" si="185"/>
        <v xml:space="preserve"> -</v>
      </c>
      <c r="CH137" s="55">
        <v>0</v>
      </c>
      <c r="CI137" s="60">
        <v>0</v>
      </c>
      <c r="CJ137" s="60">
        <v>0</v>
      </c>
      <c r="CK137" s="125" t="str">
        <f t="shared" si="186"/>
        <v xml:space="preserve"> -</v>
      </c>
      <c r="CL137" s="378" t="str">
        <f t="shared" si="187"/>
        <v xml:space="preserve"> -</v>
      </c>
      <c r="CM137" s="326">
        <f t="shared" si="188"/>
        <v>735681</v>
      </c>
      <c r="CN137" s="322">
        <f t="shared" si="189"/>
        <v>453554</v>
      </c>
      <c r="CO137" s="322">
        <f t="shared" si="190"/>
        <v>0</v>
      </c>
      <c r="CP137" s="504">
        <f t="shared" si="191"/>
        <v>0.61650905759425623</v>
      </c>
      <c r="CQ137" s="378" t="str">
        <f t="shared" si="192"/>
        <v xml:space="preserve"> -</v>
      </c>
      <c r="CR137" s="591" t="s">
        <v>1745</v>
      </c>
      <c r="CS137" s="212" t="s">
        <v>1273</v>
      </c>
      <c r="CT137" s="102" t="s">
        <v>95</v>
      </c>
    </row>
    <row r="138" spans="2:98" ht="45.75" customHeight="1">
      <c r="B138" s="994"/>
      <c r="C138" s="991"/>
      <c r="D138" s="1217"/>
      <c r="E138" s="1214"/>
      <c r="F138" s="978"/>
      <c r="G138" s="1175"/>
      <c r="H138" s="1175"/>
      <c r="I138" s="1172"/>
      <c r="J138" s="1175"/>
      <c r="K138" s="1172"/>
      <c r="L138" s="1175"/>
      <c r="M138" s="1175"/>
      <c r="N138" s="1172"/>
      <c r="O138" s="1175"/>
      <c r="P138" s="1175"/>
      <c r="Q138" s="1172"/>
      <c r="R138" s="1175"/>
      <c r="S138" s="1175"/>
      <c r="T138" s="1172"/>
      <c r="U138" s="1208"/>
      <c r="V138" s="1169"/>
      <c r="W138" s="1172"/>
      <c r="X138" s="1175"/>
      <c r="Y138" s="1172"/>
      <c r="Z138" s="1175"/>
      <c r="AA138" s="1172"/>
      <c r="AB138" s="1178"/>
      <c r="AC138" s="1181"/>
      <c r="AD138" s="1020"/>
      <c r="AE138" s="790"/>
      <c r="AF138" s="798"/>
      <c r="AG138" s="790"/>
      <c r="AH138" s="798"/>
      <c r="AI138" s="790"/>
      <c r="AJ138" s="798"/>
      <c r="AK138" s="790"/>
      <c r="AL138" s="798"/>
      <c r="AM138" s="790"/>
      <c r="AN138" s="1164"/>
      <c r="AO138" s="950"/>
      <c r="AP138" s="939"/>
      <c r="AQ138" s="27" t="s">
        <v>584</v>
      </c>
      <c r="AR138" s="133" t="s">
        <v>2046</v>
      </c>
      <c r="AS138" s="27" t="s">
        <v>1754</v>
      </c>
      <c r="AT138" s="40">
        <v>0</v>
      </c>
      <c r="AU138" s="60">
        <v>1</v>
      </c>
      <c r="AV138" s="60">
        <v>0</v>
      </c>
      <c r="AW138" s="413">
        <f t="shared" si="176"/>
        <v>0</v>
      </c>
      <c r="AX138" s="60">
        <v>1</v>
      </c>
      <c r="AY138" s="413">
        <f>+AX138/AU138</f>
        <v>1</v>
      </c>
      <c r="AZ138" s="60">
        <v>0</v>
      </c>
      <c r="BA138" s="415">
        <f>+AZ138/AU138</f>
        <v>0</v>
      </c>
      <c r="BB138" s="47">
        <v>0</v>
      </c>
      <c r="BC138" s="422">
        <f t="shared" si="179"/>
        <v>0</v>
      </c>
      <c r="BD138" s="54">
        <v>1</v>
      </c>
      <c r="BE138" s="60">
        <v>1</v>
      </c>
      <c r="BF138" s="60">
        <v>1</v>
      </c>
      <c r="BG138" s="49">
        <v>0</v>
      </c>
      <c r="BH138" s="333" t="str">
        <f t="shared" si="165"/>
        <v xml:space="preserve"> -</v>
      </c>
      <c r="BI138" s="453" t="str">
        <f t="shared" si="166"/>
        <v xml:space="preserve"> -</v>
      </c>
      <c r="BJ138" s="334">
        <f t="shared" si="167"/>
        <v>1</v>
      </c>
      <c r="BK138" s="453">
        <f t="shared" si="168"/>
        <v>1</v>
      </c>
      <c r="BL138" s="334" t="str">
        <f t="shared" si="169"/>
        <v xml:space="preserve"> -</v>
      </c>
      <c r="BM138" s="453" t="str">
        <f t="shared" si="170"/>
        <v xml:space="preserve"> -</v>
      </c>
      <c r="BN138" s="334" t="str">
        <f t="shared" si="171"/>
        <v xml:space="preserve"> -</v>
      </c>
      <c r="BO138" s="453" t="str">
        <f t="shared" si="172"/>
        <v xml:space="preserve"> -</v>
      </c>
      <c r="BP138" s="657">
        <f t="shared" si="217"/>
        <v>3</v>
      </c>
      <c r="BQ138" s="652">
        <f t="shared" si="174"/>
        <v>1</v>
      </c>
      <c r="BR138" s="642">
        <f t="shared" si="175"/>
        <v>1</v>
      </c>
      <c r="BS138" s="54">
        <v>0</v>
      </c>
      <c r="BT138" s="60">
        <v>0</v>
      </c>
      <c r="BU138" s="60">
        <v>0</v>
      </c>
      <c r="BV138" s="125" t="str">
        <f t="shared" si="180"/>
        <v xml:space="preserve"> -</v>
      </c>
      <c r="BW138" s="378" t="str">
        <f t="shared" si="181"/>
        <v xml:space="preserve"> -</v>
      </c>
      <c r="BX138" s="55">
        <v>49000</v>
      </c>
      <c r="BY138" s="60">
        <v>42180</v>
      </c>
      <c r="BZ138" s="60">
        <v>0</v>
      </c>
      <c r="CA138" s="125">
        <f t="shared" si="182"/>
        <v>0.86081632653061224</v>
      </c>
      <c r="CB138" s="378" t="str">
        <f t="shared" si="183"/>
        <v xml:space="preserve"> -</v>
      </c>
      <c r="CC138" s="54">
        <v>604590</v>
      </c>
      <c r="CD138" s="60">
        <v>454590</v>
      </c>
      <c r="CE138" s="60">
        <v>0</v>
      </c>
      <c r="CF138" s="125">
        <f t="shared" si="184"/>
        <v>0.75189798044956091</v>
      </c>
      <c r="CG138" s="378" t="str">
        <f t="shared" si="185"/>
        <v xml:space="preserve"> -</v>
      </c>
      <c r="CH138" s="55">
        <v>0</v>
      </c>
      <c r="CI138" s="60">
        <v>0</v>
      </c>
      <c r="CJ138" s="60">
        <v>0</v>
      </c>
      <c r="CK138" s="125" t="str">
        <f t="shared" si="186"/>
        <v xml:space="preserve"> -</v>
      </c>
      <c r="CL138" s="378" t="str">
        <f t="shared" si="187"/>
        <v xml:space="preserve"> -</v>
      </c>
      <c r="CM138" s="326">
        <f t="shared" si="188"/>
        <v>653590</v>
      </c>
      <c r="CN138" s="322">
        <f t="shared" si="189"/>
        <v>496770</v>
      </c>
      <c r="CO138" s="322">
        <f t="shared" si="190"/>
        <v>0</v>
      </c>
      <c r="CP138" s="504">
        <f t="shared" si="191"/>
        <v>0.76006364846463381</v>
      </c>
      <c r="CQ138" s="378" t="str">
        <f t="shared" si="192"/>
        <v xml:space="preserve"> -</v>
      </c>
      <c r="CR138" s="591" t="s">
        <v>1745</v>
      </c>
      <c r="CS138" s="212" t="s">
        <v>1273</v>
      </c>
      <c r="CT138" s="102" t="s">
        <v>95</v>
      </c>
    </row>
    <row r="139" spans="2:98" ht="30" customHeight="1">
      <c r="B139" s="994"/>
      <c r="C139" s="991"/>
      <c r="D139" s="1217"/>
      <c r="E139" s="1214"/>
      <c r="F139" s="978"/>
      <c r="G139" s="1175"/>
      <c r="H139" s="1175"/>
      <c r="I139" s="1172"/>
      <c r="J139" s="1175"/>
      <c r="K139" s="1172"/>
      <c r="L139" s="1175"/>
      <c r="M139" s="1175"/>
      <c r="N139" s="1172"/>
      <c r="O139" s="1175"/>
      <c r="P139" s="1175"/>
      <c r="Q139" s="1172"/>
      <c r="R139" s="1175"/>
      <c r="S139" s="1175"/>
      <c r="T139" s="1172"/>
      <c r="U139" s="1208"/>
      <c r="V139" s="1169"/>
      <c r="W139" s="1172"/>
      <c r="X139" s="1175"/>
      <c r="Y139" s="1172"/>
      <c r="Z139" s="1175"/>
      <c r="AA139" s="1172"/>
      <c r="AB139" s="1178"/>
      <c r="AC139" s="1181"/>
      <c r="AD139" s="1020"/>
      <c r="AE139" s="790"/>
      <c r="AF139" s="798"/>
      <c r="AG139" s="790"/>
      <c r="AH139" s="798"/>
      <c r="AI139" s="790"/>
      <c r="AJ139" s="798"/>
      <c r="AK139" s="790"/>
      <c r="AL139" s="798"/>
      <c r="AM139" s="790"/>
      <c r="AN139" s="1164"/>
      <c r="AO139" s="950"/>
      <c r="AP139" s="939"/>
      <c r="AQ139" s="300" t="s">
        <v>693</v>
      </c>
      <c r="AR139" s="301" t="s">
        <v>2047</v>
      </c>
      <c r="AS139" s="27" t="s">
        <v>1755</v>
      </c>
      <c r="AT139" s="40">
        <v>0</v>
      </c>
      <c r="AU139" s="60">
        <v>1</v>
      </c>
      <c r="AV139" s="60">
        <v>1</v>
      </c>
      <c r="AW139" s="413">
        <v>0.25</v>
      </c>
      <c r="AX139" s="60">
        <v>1</v>
      </c>
      <c r="AY139" s="413">
        <v>0.25</v>
      </c>
      <c r="AZ139" s="60">
        <v>1</v>
      </c>
      <c r="BA139" s="415">
        <v>0.25</v>
      </c>
      <c r="BB139" s="47">
        <v>1</v>
      </c>
      <c r="BC139" s="422">
        <v>0.25</v>
      </c>
      <c r="BD139" s="54">
        <v>1</v>
      </c>
      <c r="BE139" s="60">
        <v>1</v>
      </c>
      <c r="BF139" s="60">
        <v>1</v>
      </c>
      <c r="BG139" s="49">
        <v>0</v>
      </c>
      <c r="BH139" s="333">
        <f t="shared" si="165"/>
        <v>1</v>
      </c>
      <c r="BI139" s="453">
        <f t="shared" si="166"/>
        <v>1</v>
      </c>
      <c r="BJ139" s="334">
        <f t="shared" si="167"/>
        <v>1</v>
      </c>
      <c r="BK139" s="453">
        <f t="shared" si="168"/>
        <v>1</v>
      </c>
      <c r="BL139" s="334">
        <f t="shared" si="169"/>
        <v>1</v>
      </c>
      <c r="BM139" s="453">
        <f t="shared" si="170"/>
        <v>1</v>
      </c>
      <c r="BN139" s="334">
        <f t="shared" si="171"/>
        <v>0</v>
      </c>
      <c r="BO139" s="453">
        <f t="shared" si="172"/>
        <v>0</v>
      </c>
      <c r="BP139" s="657">
        <f>+AVERAGE(BD139:BG139)/AU139</f>
        <v>0.75</v>
      </c>
      <c r="BQ139" s="652">
        <f t="shared" si="174"/>
        <v>0.75</v>
      </c>
      <c r="BR139" s="642">
        <f t="shared" si="175"/>
        <v>0.75</v>
      </c>
      <c r="BS139" s="54">
        <v>43000</v>
      </c>
      <c r="BT139" s="60">
        <v>37280</v>
      </c>
      <c r="BU139" s="60">
        <v>0</v>
      </c>
      <c r="BV139" s="125">
        <f t="shared" si="180"/>
        <v>0.86697674418604653</v>
      </c>
      <c r="BW139" s="378" t="str">
        <f t="shared" si="181"/>
        <v xml:space="preserve"> -</v>
      </c>
      <c r="BX139" s="55">
        <v>185074</v>
      </c>
      <c r="BY139" s="60">
        <v>184280</v>
      </c>
      <c r="BZ139" s="60">
        <v>0</v>
      </c>
      <c r="CA139" s="125">
        <f t="shared" si="182"/>
        <v>0.99570982417843679</v>
      </c>
      <c r="CB139" s="378" t="str">
        <f t="shared" si="183"/>
        <v xml:space="preserve"> -</v>
      </c>
      <c r="CC139" s="54">
        <v>222183</v>
      </c>
      <c r="CD139" s="60">
        <v>201332</v>
      </c>
      <c r="CE139" s="60">
        <v>0</v>
      </c>
      <c r="CF139" s="125">
        <f t="shared" si="184"/>
        <v>0.90615393616973394</v>
      </c>
      <c r="CG139" s="378" t="str">
        <f t="shared" si="185"/>
        <v xml:space="preserve"> -</v>
      </c>
      <c r="CH139" s="55">
        <v>700000</v>
      </c>
      <c r="CI139" s="60">
        <v>0</v>
      </c>
      <c r="CJ139" s="60">
        <v>0</v>
      </c>
      <c r="CK139" s="125">
        <f t="shared" si="186"/>
        <v>0</v>
      </c>
      <c r="CL139" s="378" t="str">
        <f t="shared" si="187"/>
        <v xml:space="preserve"> -</v>
      </c>
      <c r="CM139" s="326">
        <f t="shared" si="188"/>
        <v>1150257</v>
      </c>
      <c r="CN139" s="322">
        <f t="shared" si="189"/>
        <v>422892</v>
      </c>
      <c r="CO139" s="322">
        <f t="shared" si="190"/>
        <v>0</v>
      </c>
      <c r="CP139" s="504">
        <f t="shared" si="191"/>
        <v>0.36765001212772452</v>
      </c>
      <c r="CQ139" s="378" t="str">
        <f t="shared" si="192"/>
        <v xml:space="preserve"> -</v>
      </c>
      <c r="CR139" s="591" t="s">
        <v>1495</v>
      </c>
      <c r="CS139" s="212" t="s">
        <v>1273</v>
      </c>
      <c r="CT139" s="102" t="s">
        <v>95</v>
      </c>
    </row>
    <row r="140" spans="2:98" ht="30" customHeight="1" thickBot="1">
      <c r="B140" s="994"/>
      <c r="C140" s="991"/>
      <c r="D140" s="1217"/>
      <c r="E140" s="1214"/>
      <c r="F140" s="978"/>
      <c r="G140" s="1175"/>
      <c r="H140" s="1175"/>
      <c r="I140" s="1172"/>
      <c r="J140" s="1175"/>
      <c r="K140" s="1172"/>
      <c r="L140" s="1175"/>
      <c r="M140" s="1175"/>
      <c r="N140" s="1172"/>
      <c r="O140" s="1175"/>
      <c r="P140" s="1175"/>
      <c r="Q140" s="1172"/>
      <c r="R140" s="1175"/>
      <c r="S140" s="1175"/>
      <c r="T140" s="1172"/>
      <c r="U140" s="1208"/>
      <c r="V140" s="1169"/>
      <c r="W140" s="1172"/>
      <c r="X140" s="1175"/>
      <c r="Y140" s="1172"/>
      <c r="Z140" s="1175"/>
      <c r="AA140" s="1172"/>
      <c r="AB140" s="1178"/>
      <c r="AC140" s="1181"/>
      <c r="AD140" s="1020"/>
      <c r="AE140" s="790"/>
      <c r="AF140" s="798"/>
      <c r="AG140" s="790"/>
      <c r="AH140" s="798"/>
      <c r="AI140" s="790"/>
      <c r="AJ140" s="798"/>
      <c r="AK140" s="790"/>
      <c r="AL140" s="798"/>
      <c r="AM140" s="790"/>
      <c r="AN140" s="1164"/>
      <c r="AO140" s="953"/>
      <c r="AP140" s="942"/>
      <c r="AQ140" s="302" t="s">
        <v>694</v>
      </c>
      <c r="AR140" s="303" t="s">
        <v>2048</v>
      </c>
      <c r="AS140" s="30" t="s">
        <v>1756</v>
      </c>
      <c r="AT140" s="45">
        <v>0</v>
      </c>
      <c r="AU140" s="92">
        <v>1</v>
      </c>
      <c r="AV140" s="92">
        <v>1</v>
      </c>
      <c r="AW140" s="423">
        <v>0.25</v>
      </c>
      <c r="AX140" s="92">
        <v>1</v>
      </c>
      <c r="AY140" s="423">
        <v>0.25</v>
      </c>
      <c r="AZ140" s="92">
        <v>1</v>
      </c>
      <c r="BA140" s="424">
        <v>0.25</v>
      </c>
      <c r="BB140" s="51">
        <v>1</v>
      </c>
      <c r="BC140" s="425">
        <v>0.25</v>
      </c>
      <c r="BD140" s="62">
        <v>1</v>
      </c>
      <c r="BE140" s="92">
        <v>1</v>
      </c>
      <c r="BF140" s="92">
        <v>1</v>
      </c>
      <c r="BG140" s="70">
        <v>0</v>
      </c>
      <c r="BH140" s="455">
        <f t="shared" ref="BH140:BH203" si="218">IF(AV140=0," -",BD140/AV140)</f>
        <v>1</v>
      </c>
      <c r="BI140" s="456">
        <f t="shared" ref="BI140:BI203" si="219">IF(AV140=0," -",IF(BH140&gt;100%,100%,BH140))</f>
        <v>1</v>
      </c>
      <c r="BJ140" s="365">
        <f t="shared" ref="BJ140:BJ203" si="220">IF(AX140=0," -",BE140/AX140)</f>
        <v>1</v>
      </c>
      <c r="BK140" s="456">
        <f t="shared" ref="BK140:BK203" si="221">IF(AX140=0," -",IF(BJ140&gt;100%,100%,BJ140))</f>
        <v>1</v>
      </c>
      <c r="BL140" s="365">
        <f t="shared" ref="BL140:BL203" si="222">IF(AZ140=0," -",BF140/AZ140)</f>
        <v>1</v>
      </c>
      <c r="BM140" s="456">
        <f t="shared" ref="BM140:BM203" si="223">IF(AZ140=0," -",IF(BL140&gt;100%,100%,BL140))</f>
        <v>1</v>
      </c>
      <c r="BN140" s="365">
        <f t="shared" ref="BN140:BN203" si="224">IF(BB140=0," -",BG140/BB140)</f>
        <v>0</v>
      </c>
      <c r="BO140" s="456">
        <f t="shared" ref="BO140:BO203" si="225">IF(BB140=0," -",IF(BN140&gt;100%,100%,BN140))</f>
        <v>0</v>
      </c>
      <c r="BP140" s="660">
        <f>+AVERAGE(BD140:BG140)/AU140</f>
        <v>0.75</v>
      </c>
      <c r="BQ140" s="655">
        <f t="shared" ref="BQ140:BQ203" si="226">+IF(BP140&gt;100%,100%,BP140)</f>
        <v>0.75</v>
      </c>
      <c r="BR140" s="645">
        <f t="shared" ref="BR140:BR203" si="227">+BQ140</f>
        <v>0.75</v>
      </c>
      <c r="BS140" s="62">
        <v>34000</v>
      </c>
      <c r="BT140" s="92">
        <v>31680</v>
      </c>
      <c r="BU140" s="92">
        <v>0</v>
      </c>
      <c r="BV140" s="148">
        <f t="shared" si="180"/>
        <v>0.93176470588235294</v>
      </c>
      <c r="BW140" s="385" t="str">
        <f t="shared" si="181"/>
        <v xml:space="preserve"> -</v>
      </c>
      <c r="BX140" s="63">
        <v>47840</v>
      </c>
      <c r="BY140" s="92">
        <v>47840</v>
      </c>
      <c r="BZ140" s="92">
        <v>0</v>
      </c>
      <c r="CA140" s="148">
        <f t="shared" si="182"/>
        <v>1</v>
      </c>
      <c r="CB140" s="385" t="str">
        <f t="shared" si="183"/>
        <v xml:space="preserve"> -</v>
      </c>
      <c r="CC140" s="62">
        <v>60200</v>
      </c>
      <c r="CD140" s="92">
        <v>60200</v>
      </c>
      <c r="CE140" s="92">
        <v>0</v>
      </c>
      <c r="CF140" s="148">
        <f t="shared" si="184"/>
        <v>1</v>
      </c>
      <c r="CG140" s="385" t="str">
        <f t="shared" si="185"/>
        <v xml:space="preserve"> -</v>
      </c>
      <c r="CH140" s="63">
        <v>300000</v>
      </c>
      <c r="CI140" s="92">
        <v>0</v>
      </c>
      <c r="CJ140" s="92">
        <v>0</v>
      </c>
      <c r="CK140" s="148">
        <f t="shared" si="186"/>
        <v>0</v>
      </c>
      <c r="CL140" s="385" t="str">
        <f t="shared" si="187"/>
        <v xml:space="preserve"> -</v>
      </c>
      <c r="CM140" s="327">
        <f t="shared" si="188"/>
        <v>442040</v>
      </c>
      <c r="CN140" s="328">
        <f t="shared" si="189"/>
        <v>139720</v>
      </c>
      <c r="CO140" s="328">
        <f t="shared" si="190"/>
        <v>0</v>
      </c>
      <c r="CP140" s="505">
        <f t="shared" si="191"/>
        <v>0.31607999276083615</v>
      </c>
      <c r="CQ140" s="385" t="str">
        <f t="shared" si="192"/>
        <v xml:space="preserve"> -</v>
      </c>
      <c r="CR140" s="592" t="s">
        <v>1495</v>
      </c>
      <c r="CS140" s="215" t="s">
        <v>1273</v>
      </c>
      <c r="CT140" s="107" t="s">
        <v>95</v>
      </c>
    </row>
    <row r="141" spans="2:98" ht="30" customHeight="1">
      <c r="B141" s="994"/>
      <c r="C141" s="991"/>
      <c r="D141" s="1217"/>
      <c r="E141" s="1214"/>
      <c r="F141" s="978"/>
      <c r="G141" s="1175"/>
      <c r="H141" s="1175"/>
      <c r="I141" s="1172"/>
      <c r="J141" s="1175"/>
      <c r="K141" s="1172"/>
      <c r="L141" s="1175"/>
      <c r="M141" s="1175"/>
      <c r="N141" s="1172"/>
      <c r="O141" s="1175"/>
      <c r="P141" s="1175"/>
      <c r="Q141" s="1172"/>
      <c r="R141" s="1175"/>
      <c r="S141" s="1175"/>
      <c r="T141" s="1172"/>
      <c r="U141" s="1208"/>
      <c r="V141" s="1169"/>
      <c r="W141" s="1172"/>
      <c r="X141" s="1175"/>
      <c r="Y141" s="1172"/>
      <c r="Z141" s="1175"/>
      <c r="AA141" s="1172"/>
      <c r="AB141" s="1178"/>
      <c r="AC141" s="1181"/>
      <c r="AD141" s="1020"/>
      <c r="AE141" s="790"/>
      <c r="AF141" s="798"/>
      <c r="AG141" s="790"/>
      <c r="AH141" s="798"/>
      <c r="AI141" s="790"/>
      <c r="AJ141" s="798"/>
      <c r="AK141" s="790"/>
      <c r="AL141" s="798"/>
      <c r="AM141" s="790"/>
      <c r="AN141" s="1164"/>
      <c r="AO141" s="949">
        <f>+RESUMEN!J107</f>
        <v>0.875</v>
      </c>
      <c r="AP141" s="938" t="s">
        <v>615</v>
      </c>
      <c r="AQ141" s="129" t="s">
        <v>590</v>
      </c>
      <c r="AR141" s="369" t="s">
        <v>2049</v>
      </c>
      <c r="AS141" s="129" t="s">
        <v>1757</v>
      </c>
      <c r="AT141" s="41">
        <v>0</v>
      </c>
      <c r="AU141" s="59">
        <v>4</v>
      </c>
      <c r="AV141" s="59">
        <v>0</v>
      </c>
      <c r="AW141" s="419">
        <f t="shared" ref="AW141:AW203" si="228">+AV141/AU141</f>
        <v>0</v>
      </c>
      <c r="AX141" s="59">
        <v>2</v>
      </c>
      <c r="AY141" s="419">
        <f>+AX141/AU141</f>
        <v>0.5</v>
      </c>
      <c r="AZ141" s="59">
        <v>1</v>
      </c>
      <c r="BA141" s="420">
        <f>+AZ141/AU141</f>
        <v>0.25</v>
      </c>
      <c r="BB141" s="48">
        <v>1</v>
      </c>
      <c r="BC141" s="420">
        <f t="shared" ref="BC141:BC203" si="229">+BB141/AU141</f>
        <v>0.25</v>
      </c>
      <c r="BD141" s="52">
        <v>0</v>
      </c>
      <c r="BE141" s="90">
        <v>1</v>
      </c>
      <c r="BF141" s="90">
        <v>4</v>
      </c>
      <c r="BG141" s="69">
        <v>0</v>
      </c>
      <c r="BH141" s="329" t="str">
        <f t="shared" si="218"/>
        <v xml:space="preserve"> -</v>
      </c>
      <c r="BI141" s="452" t="str">
        <f t="shared" si="219"/>
        <v xml:space="preserve"> -</v>
      </c>
      <c r="BJ141" s="330">
        <f t="shared" si="220"/>
        <v>0.5</v>
      </c>
      <c r="BK141" s="452">
        <f t="shared" si="221"/>
        <v>0.5</v>
      </c>
      <c r="BL141" s="330">
        <f t="shared" si="222"/>
        <v>4</v>
      </c>
      <c r="BM141" s="452">
        <f t="shared" si="223"/>
        <v>1</v>
      </c>
      <c r="BN141" s="330">
        <f t="shared" si="224"/>
        <v>0</v>
      </c>
      <c r="BO141" s="452">
        <f t="shared" si="225"/>
        <v>0</v>
      </c>
      <c r="BP141" s="656">
        <f t="shared" ref="BP141:BP142" si="230">+SUM(BD141:BG141)/AU141</f>
        <v>1.25</v>
      </c>
      <c r="BQ141" s="651">
        <f t="shared" si="226"/>
        <v>1</v>
      </c>
      <c r="BR141" s="641">
        <f t="shared" si="227"/>
        <v>1</v>
      </c>
      <c r="BS141" s="61">
        <v>0</v>
      </c>
      <c r="BT141" s="59">
        <v>0</v>
      </c>
      <c r="BU141" s="59">
        <v>0</v>
      </c>
      <c r="BV141" s="145" t="str">
        <f t="shared" ref="BV141:BV204" si="231">IF(BS141=0," -",BT141/BS141)</f>
        <v xml:space="preserve"> -</v>
      </c>
      <c r="BW141" s="377" t="str">
        <f t="shared" ref="BW141:BW204" si="232">IF(BU141=0," -",IF(BT141=0,100%,BU141/BT141))</f>
        <v xml:space="preserve"> -</v>
      </c>
      <c r="BX141" s="61">
        <v>511744</v>
      </c>
      <c r="BY141" s="59">
        <v>261885</v>
      </c>
      <c r="BZ141" s="59">
        <v>0</v>
      </c>
      <c r="CA141" s="145">
        <f t="shared" ref="CA141:CA204" si="233">IF(BX141=0," -",BY141/BX141)</f>
        <v>0.51175001563281641</v>
      </c>
      <c r="CB141" s="377" t="str">
        <f t="shared" ref="CB141:CB204" si="234">IF(BZ141=0," -",IF(BY141=0,100%,BZ141/BY141))</f>
        <v xml:space="preserve"> -</v>
      </c>
      <c r="CC141" s="58">
        <v>400000</v>
      </c>
      <c r="CD141" s="59">
        <v>400000</v>
      </c>
      <c r="CE141" s="59">
        <v>0</v>
      </c>
      <c r="CF141" s="145">
        <f t="shared" ref="CF141:CF204" si="235">IF(CC141=0," -",CD141/CC141)</f>
        <v>1</v>
      </c>
      <c r="CG141" s="377" t="str">
        <f t="shared" ref="CG141:CG204" si="236">IF(CE141=0," -",IF(CD141=0,100%,CE141/CD141))</f>
        <v xml:space="preserve"> -</v>
      </c>
      <c r="CH141" s="61">
        <v>815000</v>
      </c>
      <c r="CI141" s="59">
        <v>0</v>
      </c>
      <c r="CJ141" s="59">
        <v>0</v>
      </c>
      <c r="CK141" s="145">
        <f t="shared" ref="CK141:CK204" si="237">IF(CH141=0," -",CI141/CH141)</f>
        <v>0</v>
      </c>
      <c r="CL141" s="377" t="str">
        <f t="shared" ref="CL141:CL204" si="238">IF(CJ141=0," -",IF(CI141=0,100%,CJ141/CI141))</f>
        <v xml:space="preserve"> -</v>
      </c>
      <c r="CM141" s="379">
        <f t="shared" ref="CM141:CM204" si="239">+BS141+BX141+CC141+CH141</f>
        <v>1726744</v>
      </c>
      <c r="CN141" s="380">
        <f t="shared" ref="CN141:CN204" si="240">+BT141+BY141+CD141+CI141</f>
        <v>661885</v>
      </c>
      <c r="CO141" s="380">
        <f t="shared" ref="CO141:CO204" si="241">+BU141+BZ141+CE141+CJ141</f>
        <v>0</v>
      </c>
      <c r="CP141" s="506">
        <f t="shared" ref="CP141:CP204" si="242">IF(CM141=0," -",CN141/CM141)</f>
        <v>0.38331391335368764</v>
      </c>
      <c r="CQ141" s="377" t="str">
        <f t="shared" ref="CQ141:CQ204" si="243">IF(CO141=0," -",IF(CN141=0,100%,CO141/CN141))</f>
        <v xml:space="preserve"> -</v>
      </c>
      <c r="CR141" s="590" t="s">
        <v>1495</v>
      </c>
      <c r="CS141" s="211" t="s">
        <v>1273</v>
      </c>
      <c r="CT141" s="101" t="s">
        <v>95</v>
      </c>
    </row>
    <row r="142" spans="2:98" ht="30" customHeight="1">
      <c r="B142" s="994"/>
      <c r="C142" s="991"/>
      <c r="D142" s="1217"/>
      <c r="E142" s="1214"/>
      <c r="F142" s="978"/>
      <c r="G142" s="1175"/>
      <c r="H142" s="1175"/>
      <c r="I142" s="1172"/>
      <c r="J142" s="1175"/>
      <c r="K142" s="1172"/>
      <c r="L142" s="1175"/>
      <c r="M142" s="1175"/>
      <c r="N142" s="1172"/>
      <c r="O142" s="1175"/>
      <c r="P142" s="1175"/>
      <c r="Q142" s="1172"/>
      <c r="R142" s="1175"/>
      <c r="S142" s="1175"/>
      <c r="T142" s="1172"/>
      <c r="U142" s="1208"/>
      <c r="V142" s="1169"/>
      <c r="W142" s="1172"/>
      <c r="X142" s="1175"/>
      <c r="Y142" s="1172"/>
      <c r="Z142" s="1175"/>
      <c r="AA142" s="1172"/>
      <c r="AB142" s="1178"/>
      <c r="AC142" s="1181"/>
      <c r="AD142" s="1020"/>
      <c r="AE142" s="790"/>
      <c r="AF142" s="798"/>
      <c r="AG142" s="790"/>
      <c r="AH142" s="798"/>
      <c r="AI142" s="790"/>
      <c r="AJ142" s="798"/>
      <c r="AK142" s="790"/>
      <c r="AL142" s="798"/>
      <c r="AM142" s="790"/>
      <c r="AN142" s="1164"/>
      <c r="AO142" s="950"/>
      <c r="AP142" s="939"/>
      <c r="AQ142" s="119" t="s">
        <v>591</v>
      </c>
      <c r="AR142" s="117" t="s">
        <v>2050</v>
      </c>
      <c r="AS142" s="119" t="s">
        <v>1758</v>
      </c>
      <c r="AT142" s="40">
        <v>0</v>
      </c>
      <c r="AU142" s="60">
        <v>4</v>
      </c>
      <c r="AV142" s="60">
        <v>0</v>
      </c>
      <c r="AW142" s="413">
        <f t="shared" si="228"/>
        <v>0</v>
      </c>
      <c r="AX142" s="60">
        <v>2</v>
      </c>
      <c r="AY142" s="413">
        <f>+AX142/AU142</f>
        <v>0.5</v>
      </c>
      <c r="AZ142" s="60">
        <v>1</v>
      </c>
      <c r="BA142" s="415">
        <f>+AZ142/AU142</f>
        <v>0.25</v>
      </c>
      <c r="BB142" s="47">
        <v>1</v>
      </c>
      <c r="BC142" s="415">
        <f t="shared" si="229"/>
        <v>0.25</v>
      </c>
      <c r="BD142" s="54">
        <v>0</v>
      </c>
      <c r="BE142" s="60">
        <v>1</v>
      </c>
      <c r="BF142" s="60">
        <v>2</v>
      </c>
      <c r="BG142" s="49">
        <v>0</v>
      </c>
      <c r="BH142" s="333" t="str">
        <f t="shared" si="218"/>
        <v xml:space="preserve"> -</v>
      </c>
      <c r="BI142" s="453" t="str">
        <f t="shared" si="219"/>
        <v xml:space="preserve"> -</v>
      </c>
      <c r="BJ142" s="334">
        <f t="shared" si="220"/>
        <v>0.5</v>
      </c>
      <c r="BK142" s="453">
        <f t="shared" si="221"/>
        <v>0.5</v>
      </c>
      <c r="BL142" s="334">
        <f t="shared" si="222"/>
        <v>2</v>
      </c>
      <c r="BM142" s="453">
        <f t="shared" si="223"/>
        <v>1</v>
      </c>
      <c r="BN142" s="334">
        <f t="shared" si="224"/>
        <v>0</v>
      </c>
      <c r="BO142" s="453">
        <f t="shared" si="225"/>
        <v>0</v>
      </c>
      <c r="BP142" s="657">
        <f t="shared" si="230"/>
        <v>0.75</v>
      </c>
      <c r="BQ142" s="652">
        <f t="shared" si="226"/>
        <v>0.75</v>
      </c>
      <c r="BR142" s="642">
        <f t="shared" si="227"/>
        <v>0.75</v>
      </c>
      <c r="BS142" s="55">
        <v>0</v>
      </c>
      <c r="BT142" s="60">
        <v>0</v>
      </c>
      <c r="BU142" s="60">
        <v>0</v>
      </c>
      <c r="BV142" s="125" t="str">
        <f t="shared" si="231"/>
        <v xml:space="preserve"> -</v>
      </c>
      <c r="BW142" s="378" t="str">
        <f t="shared" si="232"/>
        <v xml:space="preserve"> -</v>
      </c>
      <c r="BX142" s="55">
        <v>29700</v>
      </c>
      <c r="BY142" s="60">
        <v>14159</v>
      </c>
      <c r="BZ142" s="60">
        <v>0</v>
      </c>
      <c r="CA142" s="125">
        <f t="shared" si="233"/>
        <v>0.47673400673400673</v>
      </c>
      <c r="CB142" s="378" t="str">
        <f t="shared" si="234"/>
        <v xml:space="preserve"> -</v>
      </c>
      <c r="CC142" s="54">
        <v>40000</v>
      </c>
      <c r="CD142" s="60">
        <v>40000</v>
      </c>
      <c r="CE142" s="60">
        <v>0</v>
      </c>
      <c r="CF142" s="125">
        <f t="shared" si="235"/>
        <v>1</v>
      </c>
      <c r="CG142" s="378" t="str">
        <f t="shared" si="236"/>
        <v xml:space="preserve"> -</v>
      </c>
      <c r="CH142" s="55">
        <v>300000</v>
      </c>
      <c r="CI142" s="60">
        <v>0</v>
      </c>
      <c r="CJ142" s="60">
        <v>0</v>
      </c>
      <c r="CK142" s="125">
        <f t="shared" si="237"/>
        <v>0</v>
      </c>
      <c r="CL142" s="378" t="str">
        <f t="shared" si="238"/>
        <v xml:space="preserve"> -</v>
      </c>
      <c r="CM142" s="326">
        <f t="shared" si="239"/>
        <v>369700</v>
      </c>
      <c r="CN142" s="322">
        <f t="shared" si="240"/>
        <v>54159</v>
      </c>
      <c r="CO142" s="322">
        <f t="shared" si="241"/>
        <v>0</v>
      </c>
      <c r="CP142" s="504">
        <f t="shared" si="242"/>
        <v>0.1464944549634839</v>
      </c>
      <c r="CQ142" s="378" t="str">
        <f t="shared" si="243"/>
        <v xml:space="preserve"> -</v>
      </c>
      <c r="CR142" s="591" t="s">
        <v>1495</v>
      </c>
      <c r="CS142" s="212" t="s">
        <v>1273</v>
      </c>
      <c r="CT142" s="102" t="s">
        <v>95</v>
      </c>
    </row>
    <row r="143" spans="2:98" ht="30" customHeight="1">
      <c r="B143" s="994"/>
      <c r="C143" s="991"/>
      <c r="D143" s="1217"/>
      <c r="E143" s="1214"/>
      <c r="F143" s="978"/>
      <c r="G143" s="1175"/>
      <c r="H143" s="1175"/>
      <c r="I143" s="1172"/>
      <c r="J143" s="1175"/>
      <c r="K143" s="1172"/>
      <c r="L143" s="1175"/>
      <c r="M143" s="1175"/>
      <c r="N143" s="1172"/>
      <c r="O143" s="1175"/>
      <c r="P143" s="1175"/>
      <c r="Q143" s="1172"/>
      <c r="R143" s="1175"/>
      <c r="S143" s="1175"/>
      <c r="T143" s="1172"/>
      <c r="U143" s="1208"/>
      <c r="V143" s="1169"/>
      <c r="W143" s="1172"/>
      <c r="X143" s="1175"/>
      <c r="Y143" s="1172"/>
      <c r="Z143" s="1175"/>
      <c r="AA143" s="1172"/>
      <c r="AB143" s="1178"/>
      <c r="AC143" s="1181"/>
      <c r="AD143" s="1020"/>
      <c r="AE143" s="790"/>
      <c r="AF143" s="798"/>
      <c r="AG143" s="790"/>
      <c r="AH143" s="798"/>
      <c r="AI143" s="790"/>
      <c r="AJ143" s="798"/>
      <c r="AK143" s="790"/>
      <c r="AL143" s="798"/>
      <c r="AM143" s="790"/>
      <c r="AN143" s="1164"/>
      <c r="AO143" s="950"/>
      <c r="AP143" s="939"/>
      <c r="AQ143" s="236" t="s">
        <v>592</v>
      </c>
      <c r="AR143" s="231" t="s">
        <v>2051</v>
      </c>
      <c r="AS143" s="119" t="s">
        <v>1759</v>
      </c>
      <c r="AT143" s="40">
        <v>0</v>
      </c>
      <c r="AU143" s="60">
        <v>1</v>
      </c>
      <c r="AV143" s="60">
        <v>1</v>
      </c>
      <c r="AW143" s="413">
        <v>0.25</v>
      </c>
      <c r="AX143" s="60">
        <v>1</v>
      </c>
      <c r="AY143" s="413">
        <v>0.25</v>
      </c>
      <c r="AZ143" s="60">
        <v>1</v>
      </c>
      <c r="BA143" s="415">
        <v>0.25</v>
      </c>
      <c r="BB143" s="47">
        <v>1</v>
      </c>
      <c r="BC143" s="415">
        <v>0.25</v>
      </c>
      <c r="BD143" s="54">
        <v>1</v>
      </c>
      <c r="BE143" s="60">
        <v>1</v>
      </c>
      <c r="BF143" s="60">
        <v>1</v>
      </c>
      <c r="BG143" s="49">
        <v>0</v>
      </c>
      <c r="BH143" s="333">
        <f t="shared" si="218"/>
        <v>1</v>
      </c>
      <c r="BI143" s="453">
        <f t="shared" si="219"/>
        <v>1</v>
      </c>
      <c r="BJ143" s="334">
        <f t="shared" si="220"/>
        <v>1</v>
      </c>
      <c r="BK143" s="453">
        <f t="shared" si="221"/>
        <v>1</v>
      </c>
      <c r="BL143" s="334">
        <f t="shared" si="222"/>
        <v>1</v>
      </c>
      <c r="BM143" s="453">
        <f t="shared" si="223"/>
        <v>1</v>
      </c>
      <c r="BN143" s="334">
        <f t="shared" si="224"/>
        <v>0</v>
      </c>
      <c r="BO143" s="453">
        <f t="shared" si="225"/>
        <v>0</v>
      </c>
      <c r="BP143" s="657">
        <f t="shared" ref="BP143:BP199" si="244">+AVERAGE(BD143:BG143)/AU143</f>
        <v>0.75</v>
      </c>
      <c r="BQ143" s="652">
        <f t="shared" si="226"/>
        <v>0.75</v>
      </c>
      <c r="BR143" s="642">
        <f t="shared" si="227"/>
        <v>0.75</v>
      </c>
      <c r="BS143" s="55">
        <v>187072</v>
      </c>
      <c r="BT143" s="60">
        <v>51489</v>
      </c>
      <c r="BU143" s="60">
        <v>0</v>
      </c>
      <c r="BV143" s="125">
        <f t="shared" si="231"/>
        <v>0.27523627266507011</v>
      </c>
      <c r="BW143" s="378" t="str">
        <f t="shared" si="232"/>
        <v xml:space="preserve"> -</v>
      </c>
      <c r="BX143" s="55">
        <v>252569</v>
      </c>
      <c r="BY143" s="60">
        <v>153374</v>
      </c>
      <c r="BZ143" s="60">
        <v>0</v>
      </c>
      <c r="CA143" s="125">
        <f t="shared" si="233"/>
        <v>0.60725583899845192</v>
      </c>
      <c r="CB143" s="378" t="str">
        <f t="shared" si="234"/>
        <v xml:space="preserve"> -</v>
      </c>
      <c r="CC143" s="54">
        <v>702195</v>
      </c>
      <c r="CD143" s="60">
        <v>610851</v>
      </c>
      <c r="CE143" s="60">
        <v>0</v>
      </c>
      <c r="CF143" s="125">
        <f t="shared" si="235"/>
        <v>0.86991647619251067</v>
      </c>
      <c r="CG143" s="378" t="str">
        <f t="shared" si="236"/>
        <v xml:space="preserve"> -</v>
      </c>
      <c r="CH143" s="55">
        <v>40000</v>
      </c>
      <c r="CI143" s="60">
        <v>0</v>
      </c>
      <c r="CJ143" s="60">
        <v>0</v>
      </c>
      <c r="CK143" s="125">
        <f t="shared" si="237"/>
        <v>0</v>
      </c>
      <c r="CL143" s="378" t="str">
        <f t="shared" si="238"/>
        <v xml:space="preserve"> -</v>
      </c>
      <c r="CM143" s="326">
        <f t="shared" si="239"/>
        <v>1181836</v>
      </c>
      <c r="CN143" s="322">
        <f t="shared" si="240"/>
        <v>815714</v>
      </c>
      <c r="CO143" s="322">
        <f t="shared" si="241"/>
        <v>0</v>
      </c>
      <c r="CP143" s="504">
        <f t="shared" si="242"/>
        <v>0.69020913223154479</v>
      </c>
      <c r="CQ143" s="378" t="str">
        <f t="shared" si="243"/>
        <v xml:space="preserve"> -</v>
      </c>
      <c r="CR143" s="591" t="s">
        <v>1495</v>
      </c>
      <c r="CS143" s="212" t="s">
        <v>1273</v>
      </c>
      <c r="CT143" s="102" t="s">
        <v>95</v>
      </c>
    </row>
    <row r="144" spans="2:98" ht="30" customHeight="1">
      <c r="B144" s="994"/>
      <c r="C144" s="991"/>
      <c r="D144" s="1217"/>
      <c r="E144" s="1214"/>
      <c r="F144" s="978"/>
      <c r="G144" s="1175"/>
      <c r="H144" s="1175"/>
      <c r="I144" s="1172"/>
      <c r="J144" s="1175"/>
      <c r="K144" s="1172"/>
      <c r="L144" s="1175"/>
      <c r="M144" s="1175"/>
      <c r="N144" s="1172"/>
      <c r="O144" s="1175"/>
      <c r="P144" s="1175"/>
      <c r="Q144" s="1172"/>
      <c r="R144" s="1175"/>
      <c r="S144" s="1175"/>
      <c r="T144" s="1172"/>
      <c r="U144" s="1208"/>
      <c r="V144" s="1169"/>
      <c r="W144" s="1172"/>
      <c r="X144" s="1175"/>
      <c r="Y144" s="1172"/>
      <c r="Z144" s="1175"/>
      <c r="AA144" s="1172"/>
      <c r="AB144" s="1178"/>
      <c r="AC144" s="1181"/>
      <c r="AD144" s="1020"/>
      <c r="AE144" s="790"/>
      <c r="AF144" s="798"/>
      <c r="AG144" s="790"/>
      <c r="AH144" s="798"/>
      <c r="AI144" s="790"/>
      <c r="AJ144" s="798"/>
      <c r="AK144" s="790"/>
      <c r="AL144" s="798"/>
      <c r="AM144" s="790"/>
      <c r="AN144" s="1164"/>
      <c r="AO144" s="950"/>
      <c r="AP144" s="939"/>
      <c r="AQ144" s="236" t="s">
        <v>593</v>
      </c>
      <c r="AR144" s="231" t="s">
        <v>2052</v>
      </c>
      <c r="AS144" s="119" t="s">
        <v>1760</v>
      </c>
      <c r="AT144" s="40">
        <v>1</v>
      </c>
      <c r="AU144" s="60">
        <v>1</v>
      </c>
      <c r="AV144" s="60">
        <v>1</v>
      </c>
      <c r="AW144" s="413">
        <v>0.25</v>
      </c>
      <c r="AX144" s="60">
        <v>1</v>
      </c>
      <c r="AY144" s="413">
        <v>0.25</v>
      </c>
      <c r="AZ144" s="60">
        <v>1</v>
      </c>
      <c r="BA144" s="415">
        <v>0.25</v>
      </c>
      <c r="BB144" s="47">
        <v>1</v>
      </c>
      <c r="BC144" s="415">
        <v>0.25</v>
      </c>
      <c r="BD144" s="54">
        <v>1</v>
      </c>
      <c r="BE144" s="60">
        <v>1</v>
      </c>
      <c r="BF144" s="60">
        <v>1</v>
      </c>
      <c r="BG144" s="49">
        <v>0</v>
      </c>
      <c r="BH144" s="333">
        <f t="shared" si="218"/>
        <v>1</v>
      </c>
      <c r="BI144" s="453">
        <f t="shared" si="219"/>
        <v>1</v>
      </c>
      <c r="BJ144" s="334">
        <f t="shared" si="220"/>
        <v>1</v>
      </c>
      <c r="BK144" s="453">
        <f t="shared" si="221"/>
        <v>1</v>
      </c>
      <c r="BL144" s="334">
        <f t="shared" si="222"/>
        <v>1</v>
      </c>
      <c r="BM144" s="453">
        <f t="shared" si="223"/>
        <v>1</v>
      </c>
      <c r="BN144" s="334">
        <f t="shared" si="224"/>
        <v>0</v>
      </c>
      <c r="BO144" s="453">
        <f t="shared" si="225"/>
        <v>0</v>
      </c>
      <c r="BP144" s="657">
        <f t="shared" si="244"/>
        <v>0.75</v>
      </c>
      <c r="BQ144" s="652">
        <f t="shared" si="226"/>
        <v>0.75</v>
      </c>
      <c r="BR144" s="642">
        <f t="shared" si="227"/>
        <v>0.75</v>
      </c>
      <c r="BS144" s="55">
        <v>736084</v>
      </c>
      <c r="BT144" s="60">
        <v>551771</v>
      </c>
      <c r="BU144" s="60">
        <v>0</v>
      </c>
      <c r="BV144" s="125">
        <f t="shared" si="231"/>
        <v>0.7496033061444074</v>
      </c>
      <c r="BW144" s="378" t="str">
        <f t="shared" si="232"/>
        <v xml:space="preserve"> -</v>
      </c>
      <c r="BX144" s="55">
        <v>542500</v>
      </c>
      <c r="BY144" s="60">
        <v>542500</v>
      </c>
      <c r="BZ144" s="60">
        <v>0</v>
      </c>
      <c r="CA144" s="125">
        <f t="shared" si="233"/>
        <v>1</v>
      </c>
      <c r="CB144" s="378" t="str">
        <f t="shared" si="234"/>
        <v xml:space="preserve"> -</v>
      </c>
      <c r="CC144" s="54">
        <v>489819</v>
      </c>
      <c r="CD144" s="60">
        <v>464400</v>
      </c>
      <c r="CE144" s="60">
        <v>0</v>
      </c>
      <c r="CF144" s="125">
        <f t="shared" si="235"/>
        <v>0.94810532053676966</v>
      </c>
      <c r="CG144" s="378" t="str">
        <f t="shared" si="236"/>
        <v xml:space="preserve"> -</v>
      </c>
      <c r="CH144" s="55">
        <v>315000</v>
      </c>
      <c r="CI144" s="60">
        <v>0</v>
      </c>
      <c r="CJ144" s="60">
        <v>0</v>
      </c>
      <c r="CK144" s="125">
        <f t="shared" si="237"/>
        <v>0</v>
      </c>
      <c r="CL144" s="378" t="str">
        <f t="shared" si="238"/>
        <v xml:space="preserve"> -</v>
      </c>
      <c r="CM144" s="326">
        <f t="shared" si="239"/>
        <v>2083403</v>
      </c>
      <c r="CN144" s="322">
        <f t="shared" si="240"/>
        <v>1558671</v>
      </c>
      <c r="CO144" s="322">
        <f t="shared" si="241"/>
        <v>0</v>
      </c>
      <c r="CP144" s="504">
        <f t="shared" si="242"/>
        <v>0.74813706229663679</v>
      </c>
      <c r="CQ144" s="378" t="str">
        <f t="shared" si="243"/>
        <v xml:space="preserve"> -</v>
      </c>
      <c r="CR144" s="591" t="s">
        <v>1745</v>
      </c>
      <c r="CS144" s="212" t="s">
        <v>1273</v>
      </c>
      <c r="CT144" s="102" t="s">
        <v>95</v>
      </c>
    </row>
    <row r="145" spans="2:98" ht="30" customHeight="1">
      <c r="B145" s="994"/>
      <c r="C145" s="991"/>
      <c r="D145" s="1217"/>
      <c r="E145" s="1214"/>
      <c r="F145" s="978"/>
      <c r="G145" s="1175"/>
      <c r="H145" s="1175"/>
      <c r="I145" s="1172"/>
      <c r="J145" s="1175"/>
      <c r="K145" s="1172"/>
      <c r="L145" s="1175"/>
      <c r="M145" s="1175"/>
      <c r="N145" s="1172"/>
      <c r="O145" s="1175"/>
      <c r="P145" s="1175"/>
      <c r="Q145" s="1172"/>
      <c r="R145" s="1175"/>
      <c r="S145" s="1175"/>
      <c r="T145" s="1172"/>
      <c r="U145" s="1208"/>
      <c r="V145" s="1169"/>
      <c r="W145" s="1172"/>
      <c r="X145" s="1175"/>
      <c r="Y145" s="1172"/>
      <c r="Z145" s="1175"/>
      <c r="AA145" s="1172"/>
      <c r="AB145" s="1178"/>
      <c r="AC145" s="1181"/>
      <c r="AD145" s="1020"/>
      <c r="AE145" s="790"/>
      <c r="AF145" s="798"/>
      <c r="AG145" s="790"/>
      <c r="AH145" s="798"/>
      <c r="AI145" s="790"/>
      <c r="AJ145" s="798"/>
      <c r="AK145" s="790"/>
      <c r="AL145" s="798"/>
      <c r="AM145" s="790"/>
      <c r="AN145" s="1164"/>
      <c r="AO145" s="950"/>
      <c r="AP145" s="939"/>
      <c r="AQ145" s="27" t="s">
        <v>594</v>
      </c>
      <c r="AR145" s="133" t="s">
        <v>1217</v>
      </c>
      <c r="AS145" s="27" t="s">
        <v>1761</v>
      </c>
      <c r="AT145" s="40">
        <v>0</v>
      </c>
      <c r="AU145" s="60">
        <v>1</v>
      </c>
      <c r="AV145" s="60">
        <v>0</v>
      </c>
      <c r="AW145" s="413">
        <f t="shared" si="228"/>
        <v>0</v>
      </c>
      <c r="AX145" s="60">
        <v>1</v>
      </c>
      <c r="AY145" s="413">
        <f>+AX145/AU145</f>
        <v>1</v>
      </c>
      <c r="AZ145" s="60">
        <v>0</v>
      </c>
      <c r="BA145" s="415">
        <f>+AZ145/AU145</f>
        <v>0</v>
      </c>
      <c r="BB145" s="47">
        <v>0</v>
      </c>
      <c r="BC145" s="415">
        <f t="shared" si="229"/>
        <v>0</v>
      </c>
      <c r="BD145" s="54">
        <v>1</v>
      </c>
      <c r="BE145" s="60">
        <v>1</v>
      </c>
      <c r="BF145" s="60">
        <v>1</v>
      </c>
      <c r="BG145" s="49">
        <v>0</v>
      </c>
      <c r="BH145" s="333" t="str">
        <f t="shared" si="218"/>
        <v xml:space="preserve"> -</v>
      </c>
      <c r="BI145" s="453" t="str">
        <f t="shared" si="219"/>
        <v xml:space="preserve"> -</v>
      </c>
      <c r="BJ145" s="334">
        <f t="shared" si="220"/>
        <v>1</v>
      </c>
      <c r="BK145" s="453">
        <f t="shared" si="221"/>
        <v>1</v>
      </c>
      <c r="BL145" s="334" t="str">
        <f t="shared" si="222"/>
        <v xml:space="preserve"> -</v>
      </c>
      <c r="BM145" s="453" t="str">
        <f t="shared" si="223"/>
        <v xml:space="preserve"> -</v>
      </c>
      <c r="BN145" s="334" t="str">
        <f t="shared" si="224"/>
        <v xml:space="preserve"> -</v>
      </c>
      <c r="BO145" s="453" t="str">
        <f t="shared" si="225"/>
        <v xml:space="preserve"> -</v>
      </c>
      <c r="BP145" s="657">
        <f t="shared" ref="BP145:BP146" si="245">+SUM(BD145:BG145)/AU145</f>
        <v>3</v>
      </c>
      <c r="BQ145" s="652">
        <f t="shared" si="226"/>
        <v>1</v>
      </c>
      <c r="BR145" s="642">
        <f t="shared" si="227"/>
        <v>1</v>
      </c>
      <c r="BS145" s="55">
        <v>0</v>
      </c>
      <c r="BT145" s="60">
        <v>0</v>
      </c>
      <c r="BU145" s="60">
        <v>0</v>
      </c>
      <c r="BV145" s="125" t="str">
        <f t="shared" si="231"/>
        <v xml:space="preserve"> -</v>
      </c>
      <c r="BW145" s="378" t="str">
        <f t="shared" si="232"/>
        <v xml:space="preserve"> -</v>
      </c>
      <c r="BX145" s="55">
        <v>150000</v>
      </c>
      <c r="BY145" s="60">
        <v>150000</v>
      </c>
      <c r="BZ145" s="60">
        <v>0</v>
      </c>
      <c r="CA145" s="125">
        <f t="shared" si="233"/>
        <v>1</v>
      </c>
      <c r="CB145" s="378" t="str">
        <f t="shared" si="234"/>
        <v xml:space="preserve"> -</v>
      </c>
      <c r="CC145" s="54">
        <v>200000</v>
      </c>
      <c r="CD145" s="60">
        <v>200000</v>
      </c>
      <c r="CE145" s="60">
        <v>0</v>
      </c>
      <c r="CF145" s="125">
        <f t="shared" si="235"/>
        <v>1</v>
      </c>
      <c r="CG145" s="378" t="str">
        <f t="shared" si="236"/>
        <v xml:space="preserve"> -</v>
      </c>
      <c r="CH145" s="55">
        <v>0</v>
      </c>
      <c r="CI145" s="60">
        <v>0</v>
      </c>
      <c r="CJ145" s="60">
        <v>0</v>
      </c>
      <c r="CK145" s="125" t="str">
        <f t="shared" si="237"/>
        <v xml:space="preserve"> -</v>
      </c>
      <c r="CL145" s="378" t="str">
        <f t="shared" si="238"/>
        <v xml:space="preserve"> -</v>
      </c>
      <c r="CM145" s="326">
        <f t="shared" si="239"/>
        <v>350000</v>
      </c>
      <c r="CN145" s="322">
        <f t="shared" si="240"/>
        <v>350000</v>
      </c>
      <c r="CO145" s="322">
        <f t="shared" si="241"/>
        <v>0</v>
      </c>
      <c r="CP145" s="504">
        <f t="shared" si="242"/>
        <v>1</v>
      </c>
      <c r="CQ145" s="378" t="str">
        <f t="shared" si="243"/>
        <v xml:space="preserve"> -</v>
      </c>
      <c r="CR145" s="591" t="s">
        <v>1495</v>
      </c>
      <c r="CS145" s="212" t="s">
        <v>1273</v>
      </c>
      <c r="CT145" s="102" t="s">
        <v>95</v>
      </c>
    </row>
    <row r="146" spans="2:98" ht="30" customHeight="1">
      <c r="B146" s="994"/>
      <c r="C146" s="991"/>
      <c r="D146" s="1217"/>
      <c r="E146" s="1214"/>
      <c r="F146" s="978"/>
      <c r="G146" s="1175"/>
      <c r="H146" s="1175"/>
      <c r="I146" s="1172"/>
      <c r="J146" s="1175"/>
      <c r="K146" s="1172"/>
      <c r="L146" s="1175"/>
      <c r="M146" s="1175"/>
      <c r="N146" s="1172"/>
      <c r="O146" s="1175"/>
      <c r="P146" s="1175"/>
      <c r="Q146" s="1172"/>
      <c r="R146" s="1175"/>
      <c r="S146" s="1175"/>
      <c r="T146" s="1172"/>
      <c r="U146" s="1208"/>
      <c r="V146" s="1169"/>
      <c r="W146" s="1172"/>
      <c r="X146" s="1175"/>
      <c r="Y146" s="1172"/>
      <c r="Z146" s="1175"/>
      <c r="AA146" s="1172"/>
      <c r="AB146" s="1178"/>
      <c r="AC146" s="1181"/>
      <c r="AD146" s="1020"/>
      <c r="AE146" s="790"/>
      <c r="AF146" s="798"/>
      <c r="AG146" s="790"/>
      <c r="AH146" s="798"/>
      <c r="AI146" s="790"/>
      <c r="AJ146" s="798"/>
      <c r="AK146" s="790"/>
      <c r="AL146" s="798"/>
      <c r="AM146" s="790"/>
      <c r="AN146" s="1164"/>
      <c r="AO146" s="950"/>
      <c r="AP146" s="939"/>
      <c r="AQ146" s="119" t="s">
        <v>595</v>
      </c>
      <c r="AR146" s="132" t="s">
        <v>1217</v>
      </c>
      <c r="AS146" s="154" t="s">
        <v>1762</v>
      </c>
      <c r="AT146" s="40">
        <v>0</v>
      </c>
      <c r="AU146" s="60">
        <v>1</v>
      </c>
      <c r="AV146" s="60">
        <v>0</v>
      </c>
      <c r="AW146" s="413">
        <f t="shared" si="228"/>
        <v>0</v>
      </c>
      <c r="AX146" s="60">
        <v>1</v>
      </c>
      <c r="AY146" s="413">
        <f>+AX146/AU146</f>
        <v>1</v>
      </c>
      <c r="AZ146" s="60">
        <v>0</v>
      </c>
      <c r="BA146" s="415">
        <f>+AZ146/AU146</f>
        <v>0</v>
      </c>
      <c r="BB146" s="47">
        <v>0</v>
      </c>
      <c r="BC146" s="415">
        <f t="shared" si="229"/>
        <v>0</v>
      </c>
      <c r="BD146" s="54">
        <v>0</v>
      </c>
      <c r="BE146" s="60">
        <v>0</v>
      </c>
      <c r="BF146" s="60">
        <v>1</v>
      </c>
      <c r="BG146" s="49">
        <v>0</v>
      </c>
      <c r="BH146" s="333" t="str">
        <f t="shared" si="218"/>
        <v xml:space="preserve"> -</v>
      </c>
      <c r="BI146" s="453" t="str">
        <f t="shared" si="219"/>
        <v xml:space="preserve"> -</v>
      </c>
      <c r="BJ146" s="334">
        <f t="shared" si="220"/>
        <v>0</v>
      </c>
      <c r="BK146" s="453">
        <f t="shared" si="221"/>
        <v>0</v>
      </c>
      <c r="BL146" s="334" t="str">
        <f t="shared" si="222"/>
        <v xml:space="preserve"> -</v>
      </c>
      <c r="BM146" s="453" t="str">
        <f t="shared" si="223"/>
        <v xml:space="preserve"> -</v>
      </c>
      <c r="BN146" s="334" t="str">
        <f t="shared" si="224"/>
        <v xml:space="preserve"> -</v>
      </c>
      <c r="BO146" s="453" t="str">
        <f t="shared" si="225"/>
        <v xml:space="preserve"> -</v>
      </c>
      <c r="BP146" s="657">
        <f t="shared" si="245"/>
        <v>1</v>
      </c>
      <c r="BQ146" s="652">
        <f t="shared" si="226"/>
        <v>1</v>
      </c>
      <c r="BR146" s="642">
        <f t="shared" si="227"/>
        <v>1</v>
      </c>
      <c r="BS146" s="55">
        <v>0</v>
      </c>
      <c r="BT146" s="60">
        <v>0</v>
      </c>
      <c r="BU146" s="60">
        <v>0</v>
      </c>
      <c r="BV146" s="125" t="str">
        <f t="shared" si="231"/>
        <v xml:space="preserve"> -</v>
      </c>
      <c r="BW146" s="378" t="str">
        <f t="shared" si="232"/>
        <v xml:space="preserve"> -</v>
      </c>
      <c r="BX146" s="55">
        <v>0</v>
      </c>
      <c r="BY146" s="60">
        <v>0</v>
      </c>
      <c r="BZ146" s="60">
        <v>0</v>
      </c>
      <c r="CA146" s="125" t="str">
        <f t="shared" si="233"/>
        <v xml:space="preserve"> -</v>
      </c>
      <c r="CB146" s="378" t="str">
        <f t="shared" si="234"/>
        <v xml:space="preserve"> -</v>
      </c>
      <c r="CC146" s="54">
        <v>100000</v>
      </c>
      <c r="CD146" s="60">
        <v>80930</v>
      </c>
      <c r="CE146" s="60">
        <v>0</v>
      </c>
      <c r="CF146" s="125">
        <f t="shared" si="235"/>
        <v>0.80930000000000002</v>
      </c>
      <c r="CG146" s="378" t="str">
        <f t="shared" si="236"/>
        <v xml:space="preserve"> -</v>
      </c>
      <c r="CH146" s="55">
        <v>0</v>
      </c>
      <c r="CI146" s="60">
        <v>0</v>
      </c>
      <c r="CJ146" s="60">
        <v>0</v>
      </c>
      <c r="CK146" s="125" t="str">
        <f t="shared" si="237"/>
        <v xml:space="preserve"> -</v>
      </c>
      <c r="CL146" s="378" t="str">
        <f t="shared" si="238"/>
        <v xml:space="preserve"> -</v>
      </c>
      <c r="CM146" s="326">
        <f t="shared" si="239"/>
        <v>100000</v>
      </c>
      <c r="CN146" s="322">
        <f t="shared" si="240"/>
        <v>80930</v>
      </c>
      <c r="CO146" s="322">
        <f t="shared" si="241"/>
        <v>0</v>
      </c>
      <c r="CP146" s="504">
        <f t="shared" si="242"/>
        <v>0.80930000000000002</v>
      </c>
      <c r="CQ146" s="378" t="str">
        <f t="shared" si="243"/>
        <v xml:space="preserve"> -</v>
      </c>
      <c r="CR146" s="591" t="s">
        <v>1745</v>
      </c>
      <c r="CS146" s="212" t="s">
        <v>1273</v>
      </c>
      <c r="CT146" s="102" t="s">
        <v>95</v>
      </c>
    </row>
    <row r="147" spans="2:98" ht="30" customHeight="1" thickBot="1">
      <c r="B147" s="994"/>
      <c r="C147" s="991"/>
      <c r="D147" s="1217"/>
      <c r="E147" s="1214"/>
      <c r="F147" s="978"/>
      <c r="G147" s="1175"/>
      <c r="H147" s="1175"/>
      <c r="I147" s="1172"/>
      <c r="J147" s="1175"/>
      <c r="K147" s="1172"/>
      <c r="L147" s="1175"/>
      <c r="M147" s="1175"/>
      <c r="N147" s="1172"/>
      <c r="O147" s="1175"/>
      <c r="P147" s="1175"/>
      <c r="Q147" s="1172"/>
      <c r="R147" s="1175"/>
      <c r="S147" s="1175"/>
      <c r="T147" s="1172"/>
      <c r="U147" s="1208"/>
      <c r="V147" s="1169"/>
      <c r="W147" s="1172"/>
      <c r="X147" s="1175"/>
      <c r="Y147" s="1172"/>
      <c r="Z147" s="1175"/>
      <c r="AA147" s="1172"/>
      <c r="AB147" s="1178"/>
      <c r="AC147" s="1181"/>
      <c r="AD147" s="1020"/>
      <c r="AE147" s="790"/>
      <c r="AF147" s="798"/>
      <c r="AG147" s="790"/>
      <c r="AH147" s="798"/>
      <c r="AI147" s="790"/>
      <c r="AJ147" s="798"/>
      <c r="AK147" s="790"/>
      <c r="AL147" s="798"/>
      <c r="AM147" s="790"/>
      <c r="AN147" s="1164"/>
      <c r="AO147" s="951"/>
      <c r="AP147" s="940"/>
      <c r="AQ147" s="239" t="s">
        <v>596</v>
      </c>
      <c r="AR147" s="277" t="s">
        <v>2053</v>
      </c>
      <c r="AS147" s="121" t="s">
        <v>1763</v>
      </c>
      <c r="AT147" s="44">
        <v>1</v>
      </c>
      <c r="AU147" s="105">
        <v>1</v>
      </c>
      <c r="AV147" s="105">
        <v>1</v>
      </c>
      <c r="AW147" s="416">
        <v>0.25</v>
      </c>
      <c r="AX147" s="105">
        <v>1</v>
      </c>
      <c r="AY147" s="416">
        <v>0.25</v>
      </c>
      <c r="AZ147" s="105">
        <v>1</v>
      </c>
      <c r="BA147" s="417">
        <v>0.25</v>
      </c>
      <c r="BB147" s="50">
        <v>1</v>
      </c>
      <c r="BC147" s="417">
        <v>0.25</v>
      </c>
      <c r="BD147" s="62">
        <v>1</v>
      </c>
      <c r="BE147" s="92">
        <v>0</v>
      </c>
      <c r="BF147" s="92">
        <v>0</v>
      </c>
      <c r="BG147" s="70">
        <v>0</v>
      </c>
      <c r="BH147" s="331">
        <f t="shared" si="218"/>
        <v>1</v>
      </c>
      <c r="BI147" s="457">
        <f t="shared" si="219"/>
        <v>1</v>
      </c>
      <c r="BJ147" s="332">
        <f t="shared" si="220"/>
        <v>0</v>
      </c>
      <c r="BK147" s="457">
        <f t="shared" si="221"/>
        <v>0</v>
      </c>
      <c r="BL147" s="332">
        <f t="shared" si="222"/>
        <v>0</v>
      </c>
      <c r="BM147" s="457">
        <f t="shared" si="223"/>
        <v>0</v>
      </c>
      <c r="BN147" s="332">
        <f t="shared" si="224"/>
        <v>0</v>
      </c>
      <c r="BO147" s="457">
        <f t="shared" si="225"/>
        <v>0</v>
      </c>
      <c r="BP147" s="658">
        <f t="shared" si="244"/>
        <v>0.25</v>
      </c>
      <c r="BQ147" s="653">
        <f t="shared" si="226"/>
        <v>0.25</v>
      </c>
      <c r="BR147" s="643">
        <f t="shared" si="227"/>
        <v>0.25</v>
      </c>
      <c r="BS147" s="57">
        <v>68176</v>
      </c>
      <c r="BT147" s="105">
        <v>0</v>
      </c>
      <c r="BU147" s="105">
        <v>0</v>
      </c>
      <c r="BV147" s="147">
        <f t="shared" si="231"/>
        <v>0</v>
      </c>
      <c r="BW147" s="381" t="str">
        <f t="shared" si="232"/>
        <v xml:space="preserve"> -</v>
      </c>
      <c r="BX147" s="57">
        <v>819964</v>
      </c>
      <c r="BY147" s="105">
        <v>0</v>
      </c>
      <c r="BZ147" s="105">
        <v>0</v>
      </c>
      <c r="CA147" s="147">
        <f t="shared" si="233"/>
        <v>0</v>
      </c>
      <c r="CB147" s="381" t="str">
        <f t="shared" si="234"/>
        <v xml:space="preserve"> -</v>
      </c>
      <c r="CC147" s="56">
        <v>989208</v>
      </c>
      <c r="CD147" s="105">
        <v>0</v>
      </c>
      <c r="CE147" s="105">
        <v>0</v>
      </c>
      <c r="CF147" s="147">
        <f t="shared" si="235"/>
        <v>0</v>
      </c>
      <c r="CG147" s="381" t="str">
        <f t="shared" si="236"/>
        <v xml:space="preserve"> -</v>
      </c>
      <c r="CH147" s="57">
        <v>322014</v>
      </c>
      <c r="CI147" s="105">
        <v>0</v>
      </c>
      <c r="CJ147" s="105">
        <v>0</v>
      </c>
      <c r="CK147" s="147">
        <f t="shared" si="237"/>
        <v>0</v>
      </c>
      <c r="CL147" s="381" t="str">
        <f t="shared" si="238"/>
        <v xml:space="preserve"> -</v>
      </c>
      <c r="CM147" s="355">
        <f t="shared" si="239"/>
        <v>2199362</v>
      </c>
      <c r="CN147" s="323">
        <f t="shared" si="240"/>
        <v>0</v>
      </c>
      <c r="CO147" s="323">
        <f t="shared" si="241"/>
        <v>0</v>
      </c>
      <c r="CP147" s="507">
        <f t="shared" si="242"/>
        <v>0</v>
      </c>
      <c r="CQ147" s="381" t="str">
        <f t="shared" si="243"/>
        <v xml:space="preserve"> -</v>
      </c>
      <c r="CR147" s="593" t="s">
        <v>1745</v>
      </c>
      <c r="CS147" s="213" t="s">
        <v>1273</v>
      </c>
      <c r="CT147" s="103" t="s">
        <v>95</v>
      </c>
    </row>
    <row r="148" spans="2:98" s="170" customFormat="1" ht="30" customHeight="1" thickBot="1">
      <c r="B148" s="994"/>
      <c r="C148" s="991"/>
      <c r="D148" s="1217"/>
      <c r="E148" s="1214"/>
      <c r="F148" s="978"/>
      <c r="G148" s="1175"/>
      <c r="H148" s="1175"/>
      <c r="I148" s="1172"/>
      <c r="J148" s="1175"/>
      <c r="K148" s="1172"/>
      <c r="L148" s="1175"/>
      <c r="M148" s="1175"/>
      <c r="N148" s="1172"/>
      <c r="O148" s="1175"/>
      <c r="P148" s="1175"/>
      <c r="Q148" s="1172"/>
      <c r="R148" s="1175"/>
      <c r="S148" s="1175"/>
      <c r="T148" s="1172"/>
      <c r="U148" s="1208"/>
      <c r="V148" s="1169"/>
      <c r="W148" s="1172"/>
      <c r="X148" s="1175"/>
      <c r="Y148" s="1172"/>
      <c r="Z148" s="1175"/>
      <c r="AA148" s="1172"/>
      <c r="AB148" s="1178"/>
      <c r="AC148" s="1181"/>
      <c r="AD148" s="1020"/>
      <c r="AE148" s="790"/>
      <c r="AF148" s="798"/>
      <c r="AG148" s="790"/>
      <c r="AH148" s="798"/>
      <c r="AI148" s="790"/>
      <c r="AJ148" s="798"/>
      <c r="AK148" s="790"/>
      <c r="AL148" s="798"/>
      <c r="AM148" s="790"/>
      <c r="AN148" s="1164"/>
      <c r="AO148" s="226">
        <f>+RESUMEN!J108</f>
        <v>1</v>
      </c>
      <c r="AP148" s="171" t="s">
        <v>616</v>
      </c>
      <c r="AQ148" s="183" t="s">
        <v>597</v>
      </c>
      <c r="AR148" s="172" t="s">
        <v>2054</v>
      </c>
      <c r="AS148" s="183" t="s">
        <v>1764</v>
      </c>
      <c r="AT148" s="173">
        <v>0</v>
      </c>
      <c r="AU148" s="189">
        <v>48</v>
      </c>
      <c r="AV148" s="189">
        <v>12</v>
      </c>
      <c r="AW148" s="435">
        <f t="shared" si="228"/>
        <v>0.25</v>
      </c>
      <c r="AX148" s="189">
        <v>12</v>
      </c>
      <c r="AY148" s="435">
        <f t="shared" ref="AY148:AY154" si="246">+AX148/AU148</f>
        <v>0.25</v>
      </c>
      <c r="AZ148" s="189">
        <v>10</v>
      </c>
      <c r="BA148" s="436">
        <f t="shared" ref="BA148:BA154" si="247">+AZ148/AU148</f>
        <v>0.20833333333333334</v>
      </c>
      <c r="BB148" s="357">
        <v>14</v>
      </c>
      <c r="BC148" s="437">
        <f t="shared" si="229"/>
        <v>0.29166666666666669</v>
      </c>
      <c r="BD148" s="191">
        <v>12</v>
      </c>
      <c r="BE148" s="189">
        <v>150</v>
      </c>
      <c r="BF148" s="189">
        <v>48</v>
      </c>
      <c r="BG148" s="184">
        <v>0</v>
      </c>
      <c r="BH148" s="467">
        <f t="shared" si="218"/>
        <v>1</v>
      </c>
      <c r="BI148" s="468">
        <f t="shared" si="219"/>
        <v>1</v>
      </c>
      <c r="BJ148" s="469">
        <f t="shared" si="220"/>
        <v>12.5</v>
      </c>
      <c r="BK148" s="468">
        <f t="shared" si="221"/>
        <v>1</v>
      </c>
      <c r="BL148" s="469">
        <f t="shared" si="222"/>
        <v>4.8</v>
      </c>
      <c r="BM148" s="468">
        <f t="shared" si="223"/>
        <v>1</v>
      </c>
      <c r="BN148" s="469">
        <f t="shared" si="224"/>
        <v>0</v>
      </c>
      <c r="BO148" s="468">
        <f t="shared" si="225"/>
        <v>0</v>
      </c>
      <c r="BP148" s="681">
        <f t="shared" ref="BP148:BP154" si="248">+SUM(BD148:BG148)/AU148</f>
        <v>4.375</v>
      </c>
      <c r="BQ148" s="679">
        <f t="shared" si="226"/>
        <v>1</v>
      </c>
      <c r="BR148" s="680">
        <f t="shared" si="227"/>
        <v>1</v>
      </c>
      <c r="BS148" s="191">
        <v>536400</v>
      </c>
      <c r="BT148" s="189">
        <v>453400</v>
      </c>
      <c r="BU148" s="189">
        <v>0</v>
      </c>
      <c r="BV148" s="402">
        <f t="shared" si="231"/>
        <v>0.84526472781506334</v>
      </c>
      <c r="BW148" s="403" t="str">
        <f t="shared" si="232"/>
        <v xml:space="preserve"> -</v>
      </c>
      <c r="BX148" s="190">
        <v>1301693</v>
      </c>
      <c r="BY148" s="189">
        <v>664889</v>
      </c>
      <c r="BZ148" s="189">
        <v>511235</v>
      </c>
      <c r="CA148" s="402">
        <f t="shared" si="233"/>
        <v>0.51078787394569991</v>
      </c>
      <c r="CB148" s="403">
        <f t="shared" si="234"/>
        <v>0.76890277926089923</v>
      </c>
      <c r="CC148" s="191">
        <v>793796</v>
      </c>
      <c r="CD148" s="189">
        <v>533905</v>
      </c>
      <c r="CE148" s="189">
        <v>0</v>
      </c>
      <c r="CF148" s="402">
        <f t="shared" si="235"/>
        <v>0.67259724160867529</v>
      </c>
      <c r="CG148" s="403" t="str">
        <f t="shared" si="236"/>
        <v xml:space="preserve"> -</v>
      </c>
      <c r="CH148" s="190">
        <v>300000</v>
      </c>
      <c r="CI148" s="189">
        <v>0</v>
      </c>
      <c r="CJ148" s="189">
        <v>0</v>
      </c>
      <c r="CK148" s="402">
        <f t="shared" si="237"/>
        <v>0</v>
      </c>
      <c r="CL148" s="403" t="str">
        <f t="shared" si="238"/>
        <v xml:space="preserve"> -</v>
      </c>
      <c r="CM148" s="508">
        <f t="shared" si="239"/>
        <v>2931889</v>
      </c>
      <c r="CN148" s="509">
        <f t="shared" si="240"/>
        <v>1652194</v>
      </c>
      <c r="CO148" s="509">
        <f t="shared" si="241"/>
        <v>511235</v>
      </c>
      <c r="CP148" s="510">
        <f t="shared" si="242"/>
        <v>0.56352542678116391</v>
      </c>
      <c r="CQ148" s="403">
        <f t="shared" si="243"/>
        <v>0.30942794853388889</v>
      </c>
      <c r="CR148" s="605" t="s">
        <v>1745</v>
      </c>
      <c r="CS148" s="217" t="s">
        <v>1273</v>
      </c>
      <c r="CT148" s="169" t="s">
        <v>95</v>
      </c>
    </row>
    <row r="149" spans="2:98" ht="45.75" customHeight="1">
      <c r="B149" s="994"/>
      <c r="C149" s="991"/>
      <c r="D149" s="1217"/>
      <c r="E149" s="1214"/>
      <c r="F149" s="978"/>
      <c r="G149" s="1175"/>
      <c r="H149" s="1175"/>
      <c r="I149" s="1172"/>
      <c r="J149" s="1175"/>
      <c r="K149" s="1172"/>
      <c r="L149" s="1175"/>
      <c r="M149" s="1175"/>
      <c r="N149" s="1172"/>
      <c r="O149" s="1175"/>
      <c r="P149" s="1175"/>
      <c r="Q149" s="1172"/>
      <c r="R149" s="1175"/>
      <c r="S149" s="1175"/>
      <c r="T149" s="1172"/>
      <c r="U149" s="1208"/>
      <c r="V149" s="1169"/>
      <c r="W149" s="1172"/>
      <c r="X149" s="1175"/>
      <c r="Y149" s="1172"/>
      <c r="Z149" s="1175"/>
      <c r="AA149" s="1172"/>
      <c r="AB149" s="1178"/>
      <c r="AC149" s="1181"/>
      <c r="AD149" s="1020"/>
      <c r="AE149" s="790"/>
      <c r="AF149" s="798"/>
      <c r="AG149" s="790"/>
      <c r="AH149" s="798"/>
      <c r="AI149" s="790"/>
      <c r="AJ149" s="798"/>
      <c r="AK149" s="790"/>
      <c r="AL149" s="798"/>
      <c r="AM149" s="790"/>
      <c r="AN149" s="1164"/>
      <c r="AO149" s="949">
        <f>+RESUMEN!J109</f>
        <v>0.53125</v>
      </c>
      <c r="AP149" s="938" t="s">
        <v>617</v>
      </c>
      <c r="AQ149" s="129" t="s">
        <v>1179</v>
      </c>
      <c r="AR149" s="432" t="s">
        <v>2055</v>
      </c>
      <c r="AS149" s="129" t="s">
        <v>1765</v>
      </c>
      <c r="AT149" s="41">
        <v>0</v>
      </c>
      <c r="AU149" s="59">
        <v>8</v>
      </c>
      <c r="AV149" s="59">
        <v>0</v>
      </c>
      <c r="AW149" s="419">
        <f t="shared" si="228"/>
        <v>0</v>
      </c>
      <c r="AX149" s="59">
        <v>3</v>
      </c>
      <c r="AY149" s="419">
        <f t="shared" si="246"/>
        <v>0.375</v>
      </c>
      <c r="AZ149" s="59">
        <v>3</v>
      </c>
      <c r="BA149" s="420">
        <f t="shared" si="247"/>
        <v>0.375</v>
      </c>
      <c r="BB149" s="48">
        <v>2</v>
      </c>
      <c r="BC149" s="420">
        <f t="shared" si="229"/>
        <v>0.25</v>
      </c>
      <c r="BD149" s="52">
        <v>0</v>
      </c>
      <c r="BE149" s="90">
        <v>2</v>
      </c>
      <c r="BF149" s="90">
        <v>2</v>
      </c>
      <c r="BG149" s="69">
        <v>0</v>
      </c>
      <c r="BH149" s="329" t="str">
        <f t="shared" si="218"/>
        <v xml:space="preserve"> -</v>
      </c>
      <c r="BI149" s="452" t="str">
        <f t="shared" si="219"/>
        <v xml:space="preserve"> -</v>
      </c>
      <c r="BJ149" s="330">
        <f t="shared" si="220"/>
        <v>0.66666666666666663</v>
      </c>
      <c r="BK149" s="452">
        <f t="shared" si="221"/>
        <v>0.66666666666666663</v>
      </c>
      <c r="BL149" s="330">
        <f t="shared" si="222"/>
        <v>0.66666666666666663</v>
      </c>
      <c r="BM149" s="452">
        <f t="shared" si="223"/>
        <v>0.66666666666666663</v>
      </c>
      <c r="BN149" s="330">
        <f t="shared" si="224"/>
        <v>0</v>
      </c>
      <c r="BO149" s="452">
        <f t="shared" si="225"/>
        <v>0</v>
      </c>
      <c r="BP149" s="656">
        <f t="shared" si="248"/>
        <v>0.5</v>
      </c>
      <c r="BQ149" s="651">
        <f t="shared" si="226"/>
        <v>0.5</v>
      </c>
      <c r="BR149" s="641">
        <f t="shared" si="227"/>
        <v>0.5</v>
      </c>
      <c r="BS149" s="61">
        <v>0</v>
      </c>
      <c r="BT149" s="59">
        <v>0</v>
      </c>
      <c r="BU149" s="59">
        <v>0</v>
      </c>
      <c r="BV149" s="145" t="str">
        <f t="shared" si="231"/>
        <v xml:space="preserve"> -</v>
      </c>
      <c r="BW149" s="377" t="str">
        <f t="shared" si="232"/>
        <v xml:space="preserve"> -</v>
      </c>
      <c r="BX149" s="61">
        <v>142679</v>
      </c>
      <c r="BY149" s="59">
        <v>142679</v>
      </c>
      <c r="BZ149" s="59">
        <v>0</v>
      </c>
      <c r="CA149" s="145">
        <f t="shared" si="233"/>
        <v>1</v>
      </c>
      <c r="CB149" s="377" t="str">
        <f t="shared" si="234"/>
        <v xml:space="preserve"> -</v>
      </c>
      <c r="CC149" s="58">
        <v>79000</v>
      </c>
      <c r="CD149" s="59">
        <v>24000</v>
      </c>
      <c r="CE149" s="59">
        <v>0</v>
      </c>
      <c r="CF149" s="145">
        <f t="shared" si="235"/>
        <v>0.30379746835443039</v>
      </c>
      <c r="CG149" s="377" t="str">
        <f t="shared" si="236"/>
        <v xml:space="preserve"> -</v>
      </c>
      <c r="CH149" s="61">
        <v>100000</v>
      </c>
      <c r="CI149" s="59">
        <v>0</v>
      </c>
      <c r="CJ149" s="59">
        <v>0</v>
      </c>
      <c r="CK149" s="145">
        <f t="shared" si="237"/>
        <v>0</v>
      </c>
      <c r="CL149" s="377" t="str">
        <f t="shared" si="238"/>
        <v xml:space="preserve"> -</v>
      </c>
      <c r="CM149" s="379">
        <f t="shared" si="239"/>
        <v>321679</v>
      </c>
      <c r="CN149" s="380">
        <f t="shared" si="240"/>
        <v>166679</v>
      </c>
      <c r="CO149" s="380">
        <f t="shared" si="241"/>
        <v>0</v>
      </c>
      <c r="CP149" s="506">
        <f t="shared" si="242"/>
        <v>0.51815318998131676</v>
      </c>
      <c r="CQ149" s="377" t="str">
        <f t="shared" si="243"/>
        <v xml:space="preserve"> -</v>
      </c>
      <c r="CR149" s="590" t="s">
        <v>1745</v>
      </c>
      <c r="CS149" s="211" t="s">
        <v>1273</v>
      </c>
      <c r="CT149" s="101" t="s">
        <v>95</v>
      </c>
    </row>
    <row r="150" spans="2:98" ht="30" customHeight="1">
      <c r="B150" s="994"/>
      <c r="C150" s="991"/>
      <c r="D150" s="1217"/>
      <c r="E150" s="1214"/>
      <c r="F150" s="978"/>
      <c r="G150" s="1175"/>
      <c r="H150" s="1175"/>
      <c r="I150" s="1172"/>
      <c r="J150" s="1175"/>
      <c r="K150" s="1172"/>
      <c r="L150" s="1175"/>
      <c r="M150" s="1175"/>
      <c r="N150" s="1172"/>
      <c r="O150" s="1175"/>
      <c r="P150" s="1175"/>
      <c r="Q150" s="1172"/>
      <c r="R150" s="1175"/>
      <c r="S150" s="1175"/>
      <c r="T150" s="1172"/>
      <c r="U150" s="1208"/>
      <c r="V150" s="1169"/>
      <c r="W150" s="1172"/>
      <c r="X150" s="1175"/>
      <c r="Y150" s="1172"/>
      <c r="Z150" s="1175"/>
      <c r="AA150" s="1172"/>
      <c r="AB150" s="1178"/>
      <c r="AC150" s="1181"/>
      <c r="AD150" s="1020"/>
      <c r="AE150" s="790"/>
      <c r="AF150" s="798"/>
      <c r="AG150" s="790"/>
      <c r="AH150" s="798"/>
      <c r="AI150" s="790"/>
      <c r="AJ150" s="798"/>
      <c r="AK150" s="790"/>
      <c r="AL150" s="798"/>
      <c r="AM150" s="790"/>
      <c r="AN150" s="1164"/>
      <c r="AO150" s="950"/>
      <c r="AP150" s="939"/>
      <c r="AQ150" s="119" t="s">
        <v>1178</v>
      </c>
      <c r="AR150" s="117" t="s">
        <v>2056</v>
      </c>
      <c r="AS150" s="119" t="s">
        <v>1766</v>
      </c>
      <c r="AT150" s="40">
        <v>4</v>
      </c>
      <c r="AU150" s="60">
        <v>8</v>
      </c>
      <c r="AV150" s="60">
        <v>0</v>
      </c>
      <c r="AW150" s="413">
        <f t="shared" si="228"/>
        <v>0</v>
      </c>
      <c r="AX150" s="60">
        <v>3</v>
      </c>
      <c r="AY150" s="413">
        <f t="shared" si="246"/>
        <v>0.375</v>
      </c>
      <c r="AZ150" s="60">
        <v>3</v>
      </c>
      <c r="BA150" s="415">
        <f t="shared" si="247"/>
        <v>0.375</v>
      </c>
      <c r="BB150" s="47">
        <v>2</v>
      </c>
      <c r="BC150" s="415">
        <f t="shared" si="229"/>
        <v>0.25</v>
      </c>
      <c r="BD150" s="54">
        <v>0</v>
      </c>
      <c r="BE150" s="60">
        <v>1</v>
      </c>
      <c r="BF150" s="60">
        <v>3</v>
      </c>
      <c r="BG150" s="49">
        <v>0</v>
      </c>
      <c r="BH150" s="333" t="str">
        <f t="shared" si="218"/>
        <v xml:space="preserve"> -</v>
      </c>
      <c r="BI150" s="453" t="str">
        <f t="shared" si="219"/>
        <v xml:space="preserve"> -</v>
      </c>
      <c r="BJ150" s="334">
        <f t="shared" si="220"/>
        <v>0.33333333333333331</v>
      </c>
      <c r="BK150" s="453">
        <f t="shared" si="221"/>
        <v>0.33333333333333331</v>
      </c>
      <c r="BL150" s="334">
        <f t="shared" si="222"/>
        <v>1</v>
      </c>
      <c r="BM150" s="453">
        <f t="shared" si="223"/>
        <v>1</v>
      </c>
      <c r="BN150" s="334">
        <f t="shared" si="224"/>
        <v>0</v>
      </c>
      <c r="BO150" s="453">
        <f t="shared" si="225"/>
        <v>0</v>
      </c>
      <c r="BP150" s="657">
        <f t="shared" si="248"/>
        <v>0.5</v>
      </c>
      <c r="BQ150" s="652">
        <f t="shared" si="226"/>
        <v>0.5</v>
      </c>
      <c r="BR150" s="642">
        <f t="shared" si="227"/>
        <v>0.5</v>
      </c>
      <c r="BS150" s="55">
        <v>0</v>
      </c>
      <c r="BT150" s="60">
        <v>0</v>
      </c>
      <c r="BU150" s="60">
        <v>0</v>
      </c>
      <c r="BV150" s="125" t="str">
        <f t="shared" si="231"/>
        <v xml:space="preserve"> -</v>
      </c>
      <c r="BW150" s="378" t="str">
        <f t="shared" si="232"/>
        <v xml:space="preserve"> -</v>
      </c>
      <c r="BX150" s="55">
        <v>34850</v>
      </c>
      <c r="BY150" s="60">
        <v>34850</v>
      </c>
      <c r="BZ150" s="60">
        <v>0</v>
      </c>
      <c r="CA150" s="125">
        <f t="shared" si="233"/>
        <v>1</v>
      </c>
      <c r="CB150" s="378" t="str">
        <f t="shared" si="234"/>
        <v xml:space="preserve"> -</v>
      </c>
      <c r="CC150" s="54">
        <v>1150001</v>
      </c>
      <c r="CD150" s="60">
        <v>1101975</v>
      </c>
      <c r="CE150" s="60">
        <v>0</v>
      </c>
      <c r="CF150" s="125">
        <f t="shared" si="235"/>
        <v>0.95823829718408937</v>
      </c>
      <c r="CG150" s="378" t="str">
        <f t="shared" si="236"/>
        <v xml:space="preserve"> -</v>
      </c>
      <c r="CH150" s="55">
        <v>100000</v>
      </c>
      <c r="CI150" s="60">
        <v>0</v>
      </c>
      <c r="CJ150" s="60">
        <v>0</v>
      </c>
      <c r="CK150" s="125">
        <f t="shared" si="237"/>
        <v>0</v>
      </c>
      <c r="CL150" s="378" t="str">
        <f t="shared" si="238"/>
        <v xml:space="preserve"> -</v>
      </c>
      <c r="CM150" s="326">
        <f t="shared" si="239"/>
        <v>1284851</v>
      </c>
      <c r="CN150" s="322">
        <f t="shared" si="240"/>
        <v>1136825</v>
      </c>
      <c r="CO150" s="322">
        <f t="shared" si="241"/>
        <v>0</v>
      </c>
      <c r="CP150" s="504">
        <f t="shared" si="242"/>
        <v>0.88479131043210457</v>
      </c>
      <c r="CQ150" s="378" t="str">
        <f t="shared" si="243"/>
        <v xml:space="preserve"> -</v>
      </c>
      <c r="CR150" s="591" t="s">
        <v>1745</v>
      </c>
      <c r="CS150" s="212" t="s">
        <v>1273</v>
      </c>
      <c r="CT150" s="102" t="s">
        <v>95</v>
      </c>
    </row>
    <row r="151" spans="2:98" ht="30" customHeight="1">
      <c r="B151" s="994"/>
      <c r="C151" s="991"/>
      <c r="D151" s="1217"/>
      <c r="E151" s="1214"/>
      <c r="F151" s="978"/>
      <c r="G151" s="1175"/>
      <c r="H151" s="1175"/>
      <c r="I151" s="1172"/>
      <c r="J151" s="1175"/>
      <c r="K151" s="1172"/>
      <c r="L151" s="1175"/>
      <c r="M151" s="1175"/>
      <c r="N151" s="1172"/>
      <c r="O151" s="1175"/>
      <c r="P151" s="1175"/>
      <c r="Q151" s="1172"/>
      <c r="R151" s="1175"/>
      <c r="S151" s="1175"/>
      <c r="T151" s="1172"/>
      <c r="U151" s="1208"/>
      <c r="V151" s="1169"/>
      <c r="W151" s="1172"/>
      <c r="X151" s="1175"/>
      <c r="Y151" s="1172"/>
      <c r="Z151" s="1175"/>
      <c r="AA151" s="1172"/>
      <c r="AB151" s="1178"/>
      <c r="AC151" s="1181"/>
      <c r="AD151" s="1020"/>
      <c r="AE151" s="790"/>
      <c r="AF151" s="798"/>
      <c r="AG151" s="790"/>
      <c r="AH151" s="798"/>
      <c r="AI151" s="790"/>
      <c r="AJ151" s="798"/>
      <c r="AK151" s="790"/>
      <c r="AL151" s="798"/>
      <c r="AM151" s="790"/>
      <c r="AN151" s="1164"/>
      <c r="AO151" s="950"/>
      <c r="AP151" s="939"/>
      <c r="AQ151" s="119" t="s">
        <v>598</v>
      </c>
      <c r="AR151" s="117" t="s">
        <v>2057</v>
      </c>
      <c r="AS151" s="119" t="s">
        <v>1767</v>
      </c>
      <c r="AT151" s="40">
        <v>0</v>
      </c>
      <c r="AU151" s="60">
        <v>4</v>
      </c>
      <c r="AV151" s="60">
        <v>0</v>
      </c>
      <c r="AW151" s="413">
        <f t="shared" si="228"/>
        <v>0</v>
      </c>
      <c r="AX151" s="60">
        <v>2</v>
      </c>
      <c r="AY151" s="413">
        <f t="shared" si="246"/>
        <v>0.5</v>
      </c>
      <c r="AZ151" s="60">
        <v>1</v>
      </c>
      <c r="BA151" s="415">
        <f t="shared" si="247"/>
        <v>0.25</v>
      </c>
      <c r="BB151" s="47">
        <v>1</v>
      </c>
      <c r="BC151" s="415">
        <f t="shared" si="229"/>
        <v>0.25</v>
      </c>
      <c r="BD151" s="54">
        <v>0</v>
      </c>
      <c r="BE151" s="60">
        <v>1</v>
      </c>
      <c r="BF151" s="60">
        <v>0</v>
      </c>
      <c r="BG151" s="49">
        <v>0</v>
      </c>
      <c r="BH151" s="333" t="str">
        <f t="shared" si="218"/>
        <v xml:space="preserve"> -</v>
      </c>
      <c r="BI151" s="453" t="str">
        <f t="shared" si="219"/>
        <v xml:space="preserve"> -</v>
      </c>
      <c r="BJ151" s="334">
        <f t="shared" si="220"/>
        <v>0.5</v>
      </c>
      <c r="BK151" s="453">
        <f t="shared" si="221"/>
        <v>0.5</v>
      </c>
      <c r="BL151" s="334">
        <f t="shared" si="222"/>
        <v>0</v>
      </c>
      <c r="BM151" s="453">
        <f t="shared" si="223"/>
        <v>0</v>
      </c>
      <c r="BN151" s="334">
        <f t="shared" si="224"/>
        <v>0</v>
      </c>
      <c r="BO151" s="453">
        <f t="shared" si="225"/>
        <v>0</v>
      </c>
      <c r="BP151" s="657">
        <f t="shared" si="248"/>
        <v>0.25</v>
      </c>
      <c r="BQ151" s="652">
        <f t="shared" si="226"/>
        <v>0.25</v>
      </c>
      <c r="BR151" s="642">
        <f t="shared" si="227"/>
        <v>0.25</v>
      </c>
      <c r="BS151" s="55">
        <v>0</v>
      </c>
      <c r="BT151" s="60">
        <v>0</v>
      </c>
      <c r="BU151" s="60">
        <v>0</v>
      </c>
      <c r="BV151" s="125" t="str">
        <f t="shared" si="231"/>
        <v xml:space="preserve"> -</v>
      </c>
      <c r="BW151" s="378" t="str">
        <f t="shared" si="232"/>
        <v xml:space="preserve"> -</v>
      </c>
      <c r="BX151" s="55">
        <v>20000</v>
      </c>
      <c r="BY151" s="60">
        <v>4000</v>
      </c>
      <c r="BZ151" s="60">
        <v>0</v>
      </c>
      <c r="CA151" s="125">
        <f t="shared" si="233"/>
        <v>0.2</v>
      </c>
      <c r="CB151" s="378" t="str">
        <f t="shared" si="234"/>
        <v xml:space="preserve"> -</v>
      </c>
      <c r="CC151" s="54">
        <v>136000</v>
      </c>
      <c r="CD151" s="60">
        <v>0</v>
      </c>
      <c r="CE151" s="60">
        <v>0</v>
      </c>
      <c r="CF151" s="125">
        <f t="shared" si="235"/>
        <v>0</v>
      </c>
      <c r="CG151" s="378" t="str">
        <f t="shared" si="236"/>
        <v xml:space="preserve"> -</v>
      </c>
      <c r="CH151" s="55">
        <v>50000</v>
      </c>
      <c r="CI151" s="60">
        <v>0</v>
      </c>
      <c r="CJ151" s="60">
        <v>0</v>
      </c>
      <c r="CK151" s="125">
        <f t="shared" si="237"/>
        <v>0</v>
      </c>
      <c r="CL151" s="378" t="str">
        <f t="shared" si="238"/>
        <v xml:space="preserve"> -</v>
      </c>
      <c r="CM151" s="326">
        <f t="shared" si="239"/>
        <v>206000</v>
      </c>
      <c r="CN151" s="322">
        <f t="shared" si="240"/>
        <v>4000</v>
      </c>
      <c r="CO151" s="322">
        <f t="shared" si="241"/>
        <v>0</v>
      </c>
      <c r="CP151" s="504">
        <f t="shared" si="242"/>
        <v>1.9417475728155338E-2</v>
      </c>
      <c r="CQ151" s="378" t="str">
        <f t="shared" si="243"/>
        <v xml:space="preserve"> -</v>
      </c>
      <c r="CR151" s="591" t="s">
        <v>1745</v>
      </c>
      <c r="CS151" s="212" t="s">
        <v>1273</v>
      </c>
      <c r="CT151" s="102" t="s">
        <v>95</v>
      </c>
    </row>
    <row r="152" spans="2:98" ht="30" customHeight="1">
      <c r="B152" s="994"/>
      <c r="C152" s="991"/>
      <c r="D152" s="1217"/>
      <c r="E152" s="1214"/>
      <c r="F152" s="978"/>
      <c r="G152" s="1175"/>
      <c r="H152" s="1175"/>
      <c r="I152" s="1172"/>
      <c r="J152" s="1175"/>
      <c r="K152" s="1172"/>
      <c r="L152" s="1175"/>
      <c r="M152" s="1175"/>
      <c r="N152" s="1172"/>
      <c r="O152" s="1175"/>
      <c r="P152" s="1175"/>
      <c r="Q152" s="1172"/>
      <c r="R152" s="1175"/>
      <c r="S152" s="1175"/>
      <c r="T152" s="1172"/>
      <c r="U152" s="1208"/>
      <c r="V152" s="1169"/>
      <c r="W152" s="1172"/>
      <c r="X152" s="1175"/>
      <c r="Y152" s="1172"/>
      <c r="Z152" s="1175"/>
      <c r="AA152" s="1172"/>
      <c r="AB152" s="1178"/>
      <c r="AC152" s="1181"/>
      <c r="AD152" s="1020"/>
      <c r="AE152" s="790"/>
      <c r="AF152" s="798"/>
      <c r="AG152" s="790"/>
      <c r="AH152" s="798"/>
      <c r="AI152" s="790"/>
      <c r="AJ152" s="798"/>
      <c r="AK152" s="790"/>
      <c r="AL152" s="798"/>
      <c r="AM152" s="790"/>
      <c r="AN152" s="1164"/>
      <c r="AO152" s="950"/>
      <c r="AP152" s="939"/>
      <c r="AQ152" s="119" t="s">
        <v>1182</v>
      </c>
      <c r="AR152" s="117" t="s">
        <v>2058</v>
      </c>
      <c r="AS152" s="119" t="s">
        <v>1768</v>
      </c>
      <c r="AT152" s="40">
        <v>1</v>
      </c>
      <c r="AU152" s="60">
        <v>1</v>
      </c>
      <c r="AV152" s="60">
        <v>1</v>
      </c>
      <c r="AW152" s="413">
        <f t="shared" si="228"/>
        <v>1</v>
      </c>
      <c r="AX152" s="60">
        <v>0</v>
      </c>
      <c r="AY152" s="413">
        <f t="shared" si="246"/>
        <v>0</v>
      </c>
      <c r="AZ152" s="60">
        <v>0</v>
      </c>
      <c r="BA152" s="415">
        <f t="shared" si="247"/>
        <v>0</v>
      </c>
      <c r="BB152" s="47">
        <v>0</v>
      </c>
      <c r="BC152" s="415">
        <f t="shared" si="229"/>
        <v>0</v>
      </c>
      <c r="BD152" s="54">
        <v>1</v>
      </c>
      <c r="BE152" s="60">
        <v>1</v>
      </c>
      <c r="BF152" s="60">
        <v>1</v>
      </c>
      <c r="BG152" s="49">
        <v>0</v>
      </c>
      <c r="BH152" s="333">
        <f t="shared" si="218"/>
        <v>1</v>
      </c>
      <c r="BI152" s="453">
        <f t="shared" si="219"/>
        <v>1</v>
      </c>
      <c r="BJ152" s="334" t="str">
        <f t="shared" si="220"/>
        <v xml:space="preserve"> -</v>
      </c>
      <c r="BK152" s="453" t="str">
        <f t="shared" si="221"/>
        <v xml:space="preserve"> -</v>
      </c>
      <c r="BL152" s="334" t="str">
        <f t="shared" si="222"/>
        <v xml:space="preserve"> -</v>
      </c>
      <c r="BM152" s="453" t="str">
        <f t="shared" si="223"/>
        <v xml:space="preserve"> -</v>
      </c>
      <c r="BN152" s="334" t="str">
        <f t="shared" si="224"/>
        <v xml:space="preserve"> -</v>
      </c>
      <c r="BO152" s="453" t="str">
        <f t="shared" si="225"/>
        <v xml:space="preserve"> -</v>
      </c>
      <c r="BP152" s="657">
        <f t="shared" si="248"/>
        <v>3</v>
      </c>
      <c r="BQ152" s="652">
        <f t="shared" si="226"/>
        <v>1</v>
      </c>
      <c r="BR152" s="642">
        <f t="shared" si="227"/>
        <v>1</v>
      </c>
      <c r="BS152" s="55">
        <v>0</v>
      </c>
      <c r="BT152" s="60">
        <v>0</v>
      </c>
      <c r="BU152" s="60">
        <v>0</v>
      </c>
      <c r="BV152" s="125" t="str">
        <f t="shared" si="231"/>
        <v xml:space="preserve"> -</v>
      </c>
      <c r="BW152" s="378" t="str">
        <f t="shared" si="232"/>
        <v xml:space="preserve"> -</v>
      </c>
      <c r="BX152" s="55">
        <v>2814631</v>
      </c>
      <c r="BY152" s="60">
        <v>2500000</v>
      </c>
      <c r="BZ152" s="60">
        <v>0</v>
      </c>
      <c r="CA152" s="125">
        <f t="shared" si="233"/>
        <v>0.88821589757236385</v>
      </c>
      <c r="CB152" s="378" t="str">
        <f t="shared" si="234"/>
        <v xml:space="preserve"> -</v>
      </c>
      <c r="CC152" s="54">
        <v>4152000</v>
      </c>
      <c r="CD152" s="60">
        <v>3151900</v>
      </c>
      <c r="CE152" s="60">
        <v>0</v>
      </c>
      <c r="CF152" s="125">
        <f t="shared" si="235"/>
        <v>0.75912813102119459</v>
      </c>
      <c r="CG152" s="378" t="str">
        <f t="shared" si="236"/>
        <v xml:space="preserve"> -</v>
      </c>
      <c r="CH152" s="55">
        <v>0</v>
      </c>
      <c r="CI152" s="60">
        <v>0</v>
      </c>
      <c r="CJ152" s="60">
        <v>0</v>
      </c>
      <c r="CK152" s="125" t="str">
        <f t="shared" si="237"/>
        <v xml:space="preserve"> -</v>
      </c>
      <c r="CL152" s="378" t="str">
        <f t="shared" si="238"/>
        <v xml:space="preserve"> -</v>
      </c>
      <c r="CM152" s="326">
        <f t="shared" si="239"/>
        <v>6966631</v>
      </c>
      <c r="CN152" s="322">
        <f t="shared" si="240"/>
        <v>5651900</v>
      </c>
      <c r="CO152" s="322">
        <f t="shared" si="241"/>
        <v>0</v>
      </c>
      <c r="CP152" s="504">
        <f t="shared" si="242"/>
        <v>0.81128166541331093</v>
      </c>
      <c r="CQ152" s="378" t="str">
        <f t="shared" si="243"/>
        <v xml:space="preserve"> -</v>
      </c>
      <c r="CR152" s="591" t="s">
        <v>1745</v>
      </c>
      <c r="CS152" s="212" t="s">
        <v>1273</v>
      </c>
      <c r="CT152" s="102" t="s">
        <v>1969</v>
      </c>
    </row>
    <row r="153" spans="2:98" ht="30" customHeight="1">
      <c r="B153" s="994"/>
      <c r="C153" s="991"/>
      <c r="D153" s="1217"/>
      <c r="E153" s="1214"/>
      <c r="F153" s="978"/>
      <c r="G153" s="1175"/>
      <c r="H153" s="1175"/>
      <c r="I153" s="1172"/>
      <c r="J153" s="1175"/>
      <c r="K153" s="1172"/>
      <c r="L153" s="1175"/>
      <c r="M153" s="1175"/>
      <c r="N153" s="1172"/>
      <c r="O153" s="1175"/>
      <c r="P153" s="1175"/>
      <c r="Q153" s="1172"/>
      <c r="R153" s="1175"/>
      <c r="S153" s="1175"/>
      <c r="T153" s="1172"/>
      <c r="U153" s="1208"/>
      <c r="V153" s="1169"/>
      <c r="W153" s="1172"/>
      <c r="X153" s="1175"/>
      <c r="Y153" s="1172"/>
      <c r="Z153" s="1175"/>
      <c r="AA153" s="1172"/>
      <c r="AB153" s="1178"/>
      <c r="AC153" s="1181"/>
      <c r="AD153" s="1020"/>
      <c r="AE153" s="790"/>
      <c r="AF153" s="798"/>
      <c r="AG153" s="790"/>
      <c r="AH153" s="798"/>
      <c r="AI153" s="790"/>
      <c r="AJ153" s="798"/>
      <c r="AK153" s="790"/>
      <c r="AL153" s="798"/>
      <c r="AM153" s="790"/>
      <c r="AN153" s="1164"/>
      <c r="AO153" s="950"/>
      <c r="AP153" s="939"/>
      <c r="AQ153" s="27" t="s">
        <v>599</v>
      </c>
      <c r="AR153" s="133" t="s">
        <v>1217</v>
      </c>
      <c r="AS153" s="27" t="s">
        <v>1769</v>
      </c>
      <c r="AT153" s="40">
        <v>0</v>
      </c>
      <c r="AU153" s="60">
        <v>1</v>
      </c>
      <c r="AV153" s="60">
        <v>0</v>
      </c>
      <c r="AW153" s="413">
        <f t="shared" si="228"/>
        <v>0</v>
      </c>
      <c r="AX153" s="60">
        <v>1</v>
      </c>
      <c r="AY153" s="413">
        <f t="shared" si="246"/>
        <v>1</v>
      </c>
      <c r="AZ153" s="60">
        <v>0</v>
      </c>
      <c r="BA153" s="415">
        <f t="shared" si="247"/>
        <v>0</v>
      </c>
      <c r="BB153" s="47">
        <v>0</v>
      </c>
      <c r="BC153" s="415">
        <f t="shared" si="229"/>
        <v>0</v>
      </c>
      <c r="BD153" s="54">
        <v>0</v>
      </c>
      <c r="BE153" s="60">
        <v>1</v>
      </c>
      <c r="BF153" s="60">
        <v>1</v>
      </c>
      <c r="BG153" s="49">
        <v>0</v>
      </c>
      <c r="BH153" s="333" t="str">
        <f t="shared" si="218"/>
        <v xml:space="preserve"> -</v>
      </c>
      <c r="BI153" s="453" t="str">
        <f t="shared" si="219"/>
        <v xml:space="preserve"> -</v>
      </c>
      <c r="BJ153" s="334">
        <f t="shared" si="220"/>
        <v>1</v>
      </c>
      <c r="BK153" s="453">
        <f t="shared" si="221"/>
        <v>1</v>
      </c>
      <c r="BL153" s="334" t="str">
        <f t="shared" si="222"/>
        <v xml:space="preserve"> -</v>
      </c>
      <c r="BM153" s="453" t="str">
        <f t="shared" si="223"/>
        <v xml:space="preserve"> -</v>
      </c>
      <c r="BN153" s="334" t="str">
        <f t="shared" si="224"/>
        <v xml:space="preserve"> -</v>
      </c>
      <c r="BO153" s="453" t="str">
        <f t="shared" si="225"/>
        <v xml:space="preserve"> -</v>
      </c>
      <c r="BP153" s="657">
        <f t="shared" si="248"/>
        <v>2</v>
      </c>
      <c r="BQ153" s="652">
        <f t="shared" si="226"/>
        <v>1</v>
      </c>
      <c r="BR153" s="642">
        <f t="shared" si="227"/>
        <v>1</v>
      </c>
      <c r="BS153" s="55">
        <v>0</v>
      </c>
      <c r="BT153" s="60">
        <v>0</v>
      </c>
      <c r="BU153" s="60">
        <v>0</v>
      </c>
      <c r="BV153" s="125" t="str">
        <f t="shared" si="231"/>
        <v xml:space="preserve"> -</v>
      </c>
      <c r="BW153" s="378" t="str">
        <f t="shared" si="232"/>
        <v xml:space="preserve"> -</v>
      </c>
      <c r="BX153" s="55">
        <v>210000</v>
      </c>
      <c r="BY153" s="60">
        <v>190000</v>
      </c>
      <c r="BZ153" s="60">
        <v>0</v>
      </c>
      <c r="CA153" s="125">
        <f t="shared" si="233"/>
        <v>0.90476190476190477</v>
      </c>
      <c r="CB153" s="378" t="str">
        <f t="shared" si="234"/>
        <v xml:space="preserve"> -</v>
      </c>
      <c r="CC153" s="54">
        <v>186800</v>
      </c>
      <c r="CD153" s="60">
        <v>186800</v>
      </c>
      <c r="CE153" s="60">
        <v>0</v>
      </c>
      <c r="CF153" s="125">
        <f t="shared" si="235"/>
        <v>1</v>
      </c>
      <c r="CG153" s="378" t="str">
        <f t="shared" si="236"/>
        <v xml:space="preserve"> -</v>
      </c>
      <c r="CH153" s="55">
        <v>0</v>
      </c>
      <c r="CI153" s="60">
        <v>0</v>
      </c>
      <c r="CJ153" s="60">
        <v>0</v>
      </c>
      <c r="CK153" s="125" t="str">
        <f t="shared" si="237"/>
        <v xml:space="preserve"> -</v>
      </c>
      <c r="CL153" s="378" t="str">
        <f t="shared" si="238"/>
        <v xml:space="preserve"> -</v>
      </c>
      <c r="CM153" s="326">
        <f t="shared" si="239"/>
        <v>396800</v>
      </c>
      <c r="CN153" s="322">
        <f t="shared" si="240"/>
        <v>376800</v>
      </c>
      <c r="CO153" s="322">
        <f t="shared" si="241"/>
        <v>0</v>
      </c>
      <c r="CP153" s="504">
        <f t="shared" si="242"/>
        <v>0.94959677419354838</v>
      </c>
      <c r="CQ153" s="378" t="str">
        <f t="shared" si="243"/>
        <v xml:space="preserve"> -</v>
      </c>
      <c r="CR153" s="591" t="s">
        <v>1745</v>
      </c>
      <c r="CS153" s="212" t="s">
        <v>1273</v>
      </c>
      <c r="CT153" s="102" t="s">
        <v>95</v>
      </c>
    </row>
    <row r="154" spans="2:98" ht="30" customHeight="1">
      <c r="B154" s="994"/>
      <c r="C154" s="991"/>
      <c r="D154" s="1217"/>
      <c r="E154" s="1214"/>
      <c r="F154" s="978"/>
      <c r="G154" s="1175"/>
      <c r="H154" s="1175"/>
      <c r="I154" s="1172"/>
      <c r="J154" s="1175"/>
      <c r="K154" s="1172"/>
      <c r="L154" s="1175"/>
      <c r="M154" s="1175"/>
      <c r="N154" s="1172"/>
      <c r="O154" s="1175"/>
      <c r="P154" s="1175"/>
      <c r="Q154" s="1172"/>
      <c r="R154" s="1175"/>
      <c r="S154" s="1175"/>
      <c r="T154" s="1172"/>
      <c r="U154" s="1208"/>
      <c r="V154" s="1169"/>
      <c r="W154" s="1172"/>
      <c r="X154" s="1175"/>
      <c r="Y154" s="1172"/>
      <c r="Z154" s="1175"/>
      <c r="AA154" s="1172"/>
      <c r="AB154" s="1178"/>
      <c r="AC154" s="1181"/>
      <c r="AD154" s="1020"/>
      <c r="AE154" s="790"/>
      <c r="AF154" s="798"/>
      <c r="AG154" s="790"/>
      <c r="AH154" s="798"/>
      <c r="AI154" s="790"/>
      <c r="AJ154" s="798"/>
      <c r="AK154" s="790"/>
      <c r="AL154" s="798"/>
      <c r="AM154" s="790"/>
      <c r="AN154" s="1164"/>
      <c r="AO154" s="950"/>
      <c r="AP154" s="939"/>
      <c r="AQ154" s="27" t="s">
        <v>600</v>
      </c>
      <c r="AR154" s="133" t="s">
        <v>2059</v>
      </c>
      <c r="AS154" s="27" t="s">
        <v>1770</v>
      </c>
      <c r="AT154" s="40">
        <v>0</v>
      </c>
      <c r="AU154" s="60">
        <v>2</v>
      </c>
      <c r="AV154" s="60">
        <v>0</v>
      </c>
      <c r="AW154" s="413">
        <f t="shared" si="228"/>
        <v>0</v>
      </c>
      <c r="AX154" s="60">
        <v>0</v>
      </c>
      <c r="AY154" s="413">
        <f t="shared" si="246"/>
        <v>0</v>
      </c>
      <c r="AZ154" s="60">
        <v>0</v>
      </c>
      <c r="BA154" s="415">
        <f t="shared" si="247"/>
        <v>0</v>
      </c>
      <c r="BB154" s="47">
        <v>2</v>
      </c>
      <c r="BC154" s="415">
        <f t="shared" si="229"/>
        <v>1</v>
      </c>
      <c r="BD154" s="54">
        <v>0</v>
      </c>
      <c r="BE154" s="60">
        <v>0</v>
      </c>
      <c r="BF154" s="60">
        <v>0</v>
      </c>
      <c r="BG154" s="49">
        <v>0</v>
      </c>
      <c r="BH154" s="333" t="str">
        <f t="shared" si="218"/>
        <v xml:space="preserve"> -</v>
      </c>
      <c r="BI154" s="453" t="str">
        <f t="shared" si="219"/>
        <v xml:space="preserve"> -</v>
      </c>
      <c r="BJ154" s="334" t="str">
        <f t="shared" si="220"/>
        <v xml:space="preserve"> -</v>
      </c>
      <c r="BK154" s="453" t="str">
        <f t="shared" si="221"/>
        <v xml:space="preserve"> -</v>
      </c>
      <c r="BL154" s="334" t="str">
        <f t="shared" si="222"/>
        <v xml:space="preserve"> -</v>
      </c>
      <c r="BM154" s="453" t="str">
        <f t="shared" si="223"/>
        <v xml:space="preserve"> -</v>
      </c>
      <c r="BN154" s="334">
        <f t="shared" si="224"/>
        <v>0</v>
      </c>
      <c r="BO154" s="453">
        <f t="shared" si="225"/>
        <v>0</v>
      </c>
      <c r="BP154" s="657">
        <f t="shared" si="248"/>
        <v>0</v>
      </c>
      <c r="BQ154" s="652">
        <f t="shared" si="226"/>
        <v>0</v>
      </c>
      <c r="BR154" s="642">
        <f t="shared" si="227"/>
        <v>0</v>
      </c>
      <c r="BS154" s="55">
        <v>0</v>
      </c>
      <c r="BT154" s="60">
        <v>0</v>
      </c>
      <c r="BU154" s="60">
        <v>0</v>
      </c>
      <c r="BV154" s="125" t="str">
        <f t="shared" si="231"/>
        <v xml:space="preserve"> -</v>
      </c>
      <c r="BW154" s="378" t="str">
        <f t="shared" si="232"/>
        <v xml:space="preserve"> -</v>
      </c>
      <c r="BX154" s="55">
        <v>0</v>
      </c>
      <c r="BY154" s="60">
        <v>0</v>
      </c>
      <c r="BZ154" s="60">
        <v>0</v>
      </c>
      <c r="CA154" s="125" t="str">
        <f t="shared" si="233"/>
        <v xml:space="preserve"> -</v>
      </c>
      <c r="CB154" s="378" t="str">
        <f t="shared" si="234"/>
        <v xml:space="preserve"> -</v>
      </c>
      <c r="CC154" s="54">
        <v>0</v>
      </c>
      <c r="CD154" s="60">
        <v>0</v>
      </c>
      <c r="CE154" s="60">
        <v>0</v>
      </c>
      <c r="CF154" s="125" t="str">
        <f t="shared" si="235"/>
        <v xml:space="preserve"> -</v>
      </c>
      <c r="CG154" s="378" t="str">
        <f t="shared" si="236"/>
        <v xml:space="preserve"> -</v>
      </c>
      <c r="CH154" s="55">
        <v>3000000</v>
      </c>
      <c r="CI154" s="60">
        <v>0</v>
      </c>
      <c r="CJ154" s="60">
        <v>0</v>
      </c>
      <c r="CK154" s="125">
        <f t="shared" si="237"/>
        <v>0</v>
      </c>
      <c r="CL154" s="378" t="str">
        <f t="shared" si="238"/>
        <v xml:space="preserve"> -</v>
      </c>
      <c r="CM154" s="326">
        <f t="shared" si="239"/>
        <v>3000000</v>
      </c>
      <c r="CN154" s="322">
        <f t="shared" si="240"/>
        <v>0</v>
      </c>
      <c r="CO154" s="322">
        <f t="shared" si="241"/>
        <v>0</v>
      </c>
      <c r="CP154" s="504">
        <f t="shared" si="242"/>
        <v>0</v>
      </c>
      <c r="CQ154" s="378" t="str">
        <f t="shared" si="243"/>
        <v xml:space="preserve"> -</v>
      </c>
      <c r="CR154" s="591" t="s">
        <v>1745</v>
      </c>
      <c r="CS154" s="212" t="s">
        <v>1273</v>
      </c>
      <c r="CT154" s="102" t="s">
        <v>95</v>
      </c>
    </row>
    <row r="155" spans="2:98" ht="45.75" customHeight="1">
      <c r="B155" s="994"/>
      <c r="C155" s="991"/>
      <c r="D155" s="1217"/>
      <c r="E155" s="1214"/>
      <c r="F155" s="978"/>
      <c r="G155" s="1175"/>
      <c r="H155" s="1175"/>
      <c r="I155" s="1172"/>
      <c r="J155" s="1175"/>
      <c r="K155" s="1172"/>
      <c r="L155" s="1175"/>
      <c r="M155" s="1175"/>
      <c r="N155" s="1172"/>
      <c r="O155" s="1175"/>
      <c r="P155" s="1175"/>
      <c r="Q155" s="1172"/>
      <c r="R155" s="1175"/>
      <c r="S155" s="1175"/>
      <c r="T155" s="1172"/>
      <c r="U155" s="1208"/>
      <c r="V155" s="1169"/>
      <c r="W155" s="1172"/>
      <c r="X155" s="1175"/>
      <c r="Y155" s="1172"/>
      <c r="Z155" s="1175"/>
      <c r="AA155" s="1172"/>
      <c r="AB155" s="1178"/>
      <c r="AC155" s="1181"/>
      <c r="AD155" s="1020"/>
      <c r="AE155" s="790"/>
      <c r="AF155" s="798"/>
      <c r="AG155" s="790"/>
      <c r="AH155" s="798"/>
      <c r="AI155" s="790"/>
      <c r="AJ155" s="798"/>
      <c r="AK155" s="790"/>
      <c r="AL155" s="798"/>
      <c r="AM155" s="790"/>
      <c r="AN155" s="1164"/>
      <c r="AO155" s="950"/>
      <c r="AP155" s="939"/>
      <c r="AQ155" s="230" t="s">
        <v>695</v>
      </c>
      <c r="AR155" s="240" t="s">
        <v>2060</v>
      </c>
      <c r="AS155" s="27" t="s">
        <v>1771</v>
      </c>
      <c r="AT155" s="40">
        <v>0</v>
      </c>
      <c r="AU155" s="60">
        <v>1</v>
      </c>
      <c r="AV155" s="60">
        <v>1</v>
      </c>
      <c r="AW155" s="413">
        <v>0.25</v>
      </c>
      <c r="AX155" s="60">
        <v>1</v>
      </c>
      <c r="AY155" s="413">
        <v>0.25</v>
      </c>
      <c r="AZ155" s="60">
        <v>1</v>
      </c>
      <c r="BA155" s="415">
        <v>0.25</v>
      </c>
      <c r="BB155" s="47">
        <v>1</v>
      </c>
      <c r="BC155" s="415">
        <v>0.25</v>
      </c>
      <c r="BD155" s="54">
        <v>1</v>
      </c>
      <c r="BE155" s="60">
        <v>1</v>
      </c>
      <c r="BF155" s="60">
        <v>1</v>
      </c>
      <c r="BG155" s="49">
        <v>0</v>
      </c>
      <c r="BH155" s="333">
        <f t="shared" si="218"/>
        <v>1</v>
      </c>
      <c r="BI155" s="453">
        <f t="shared" si="219"/>
        <v>1</v>
      </c>
      <c r="BJ155" s="334">
        <f t="shared" si="220"/>
        <v>1</v>
      </c>
      <c r="BK155" s="453">
        <f t="shared" si="221"/>
        <v>1</v>
      </c>
      <c r="BL155" s="334">
        <f t="shared" si="222"/>
        <v>1</v>
      </c>
      <c r="BM155" s="453">
        <f t="shared" si="223"/>
        <v>1</v>
      </c>
      <c r="BN155" s="334">
        <f t="shared" si="224"/>
        <v>0</v>
      </c>
      <c r="BO155" s="453">
        <f t="shared" si="225"/>
        <v>0</v>
      </c>
      <c r="BP155" s="657">
        <f t="shared" si="244"/>
        <v>0.75</v>
      </c>
      <c r="BQ155" s="652">
        <f t="shared" si="226"/>
        <v>0.75</v>
      </c>
      <c r="BR155" s="642">
        <f t="shared" si="227"/>
        <v>0.75</v>
      </c>
      <c r="BS155" s="55">
        <v>10000</v>
      </c>
      <c r="BT155" s="60">
        <v>0</v>
      </c>
      <c r="BU155" s="60">
        <v>0</v>
      </c>
      <c r="BV155" s="125">
        <f t="shared" si="231"/>
        <v>0</v>
      </c>
      <c r="BW155" s="378" t="str">
        <f t="shared" si="232"/>
        <v xml:space="preserve"> -</v>
      </c>
      <c r="BX155" s="55">
        <v>30000</v>
      </c>
      <c r="BY155" s="60">
        <v>30000</v>
      </c>
      <c r="BZ155" s="60">
        <v>0</v>
      </c>
      <c r="CA155" s="125">
        <f t="shared" si="233"/>
        <v>1</v>
      </c>
      <c r="CB155" s="378" t="str">
        <f t="shared" si="234"/>
        <v xml:space="preserve"> -</v>
      </c>
      <c r="CC155" s="54">
        <v>30000</v>
      </c>
      <c r="CD155" s="60">
        <v>30000</v>
      </c>
      <c r="CE155" s="60">
        <v>0</v>
      </c>
      <c r="CF155" s="125">
        <f t="shared" si="235"/>
        <v>1</v>
      </c>
      <c r="CG155" s="378" t="str">
        <f t="shared" si="236"/>
        <v xml:space="preserve"> -</v>
      </c>
      <c r="CH155" s="55">
        <v>250000</v>
      </c>
      <c r="CI155" s="60">
        <v>0</v>
      </c>
      <c r="CJ155" s="60">
        <v>0</v>
      </c>
      <c r="CK155" s="125">
        <f t="shared" si="237"/>
        <v>0</v>
      </c>
      <c r="CL155" s="378" t="str">
        <f t="shared" si="238"/>
        <v xml:space="preserve"> -</v>
      </c>
      <c r="CM155" s="326">
        <f t="shared" si="239"/>
        <v>320000</v>
      </c>
      <c r="CN155" s="322">
        <f t="shared" si="240"/>
        <v>60000</v>
      </c>
      <c r="CO155" s="322">
        <f t="shared" si="241"/>
        <v>0</v>
      </c>
      <c r="CP155" s="504">
        <f t="shared" si="242"/>
        <v>0.1875</v>
      </c>
      <c r="CQ155" s="378" t="str">
        <f t="shared" si="243"/>
        <v xml:space="preserve"> -</v>
      </c>
      <c r="CR155" s="591" t="s">
        <v>1495</v>
      </c>
      <c r="CS155" s="212" t="s">
        <v>1273</v>
      </c>
      <c r="CT155" s="102" t="s">
        <v>95</v>
      </c>
    </row>
    <row r="156" spans="2:98" ht="45.75" customHeight="1" thickBot="1">
      <c r="B156" s="994"/>
      <c r="C156" s="991"/>
      <c r="D156" s="1217"/>
      <c r="E156" s="1214"/>
      <c r="F156" s="978"/>
      <c r="G156" s="1175"/>
      <c r="H156" s="1175"/>
      <c r="I156" s="1172"/>
      <c r="J156" s="1175"/>
      <c r="K156" s="1172"/>
      <c r="L156" s="1175"/>
      <c r="M156" s="1175"/>
      <c r="N156" s="1172"/>
      <c r="O156" s="1175"/>
      <c r="P156" s="1175"/>
      <c r="Q156" s="1172"/>
      <c r="R156" s="1175"/>
      <c r="S156" s="1175"/>
      <c r="T156" s="1172"/>
      <c r="U156" s="1208"/>
      <c r="V156" s="1169"/>
      <c r="W156" s="1172"/>
      <c r="X156" s="1175"/>
      <c r="Y156" s="1172"/>
      <c r="Z156" s="1175"/>
      <c r="AA156" s="1172"/>
      <c r="AB156" s="1178"/>
      <c r="AC156" s="1181"/>
      <c r="AD156" s="1020"/>
      <c r="AE156" s="790"/>
      <c r="AF156" s="798"/>
      <c r="AG156" s="790"/>
      <c r="AH156" s="798"/>
      <c r="AI156" s="790"/>
      <c r="AJ156" s="798"/>
      <c r="AK156" s="790"/>
      <c r="AL156" s="798"/>
      <c r="AM156" s="790"/>
      <c r="AN156" s="1164"/>
      <c r="AO156" s="951"/>
      <c r="AP156" s="940"/>
      <c r="AQ156" s="250" t="s">
        <v>696</v>
      </c>
      <c r="AR156" s="241" t="s">
        <v>2061</v>
      </c>
      <c r="AS156" s="29" t="s">
        <v>1772</v>
      </c>
      <c r="AT156" s="44">
        <v>0</v>
      </c>
      <c r="AU156" s="105">
        <v>1</v>
      </c>
      <c r="AV156" s="105">
        <v>1</v>
      </c>
      <c r="AW156" s="416">
        <v>0.25</v>
      </c>
      <c r="AX156" s="105">
        <v>1</v>
      </c>
      <c r="AY156" s="416">
        <v>0.25</v>
      </c>
      <c r="AZ156" s="105">
        <v>1</v>
      </c>
      <c r="BA156" s="417">
        <v>0.25</v>
      </c>
      <c r="BB156" s="50">
        <v>1</v>
      </c>
      <c r="BC156" s="417">
        <v>0.25</v>
      </c>
      <c r="BD156" s="62">
        <v>0</v>
      </c>
      <c r="BE156" s="92">
        <v>1</v>
      </c>
      <c r="BF156" s="92">
        <v>0</v>
      </c>
      <c r="BG156" s="70">
        <v>0</v>
      </c>
      <c r="BH156" s="331">
        <f t="shared" si="218"/>
        <v>0</v>
      </c>
      <c r="BI156" s="457">
        <f t="shared" si="219"/>
        <v>0</v>
      </c>
      <c r="BJ156" s="332">
        <f t="shared" si="220"/>
        <v>1</v>
      </c>
      <c r="BK156" s="457">
        <f t="shared" si="221"/>
        <v>1</v>
      </c>
      <c r="BL156" s="332">
        <f t="shared" si="222"/>
        <v>0</v>
      </c>
      <c r="BM156" s="457">
        <f t="shared" si="223"/>
        <v>0</v>
      </c>
      <c r="BN156" s="332">
        <f t="shared" si="224"/>
        <v>0</v>
      </c>
      <c r="BO156" s="457">
        <f t="shared" si="225"/>
        <v>0</v>
      </c>
      <c r="BP156" s="658">
        <f t="shared" si="244"/>
        <v>0.25</v>
      </c>
      <c r="BQ156" s="653">
        <f t="shared" si="226"/>
        <v>0.25</v>
      </c>
      <c r="BR156" s="643">
        <f t="shared" si="227"/>
        <v>0.25</v>
      </c>
      <c r="BS156" s="57">
        <v>10000</v>
      </c>
      <c r="BT156" s="105">
        <v>0</v>
      </c>
      <c r="BU156" s="105">
        <v>0</v>
      </c>
      <c r="BV156" s="147">
        <f t="shared" si="231"/>
        <v>0</v>
      </c>
      <c r="BW156" s="381" t="str">
        <f t="shared" si="232"/>
        <v xml:space="preserve"> -</v>
      </c>
      <c r="BX156" s="57">
        <v>70000</v>
      </c>
      <c r="BY156" s="105">
        <v>33714</v>
      </c>
      <c r="BZ156" s="105">
        <v>0</v>
      </c>
      <c r="CA156" s="147">
        <f t="shared" si="233"/>
        <v>0.48162857142857141</v>
      </c>
      <c r="CB156" s="381" t="str">
        <f t="shared" si="234"/>
        <v xml:space="preserve"> -</v>
      </c>
      <c r="CC156" s="56">
        <v>38860</v>
      </c>
      <c r="CD156" s="105">
        <v>0</v>
      </c>
      <c r="CE156" s="105">
        <v>0</v>
      </c>
      <c r="CF156" s="147">
        <f t="shared" si="235"/>
        <v>0</v>
      </c>
      <c r="CG156" s="381" t="str">
        <f t="shared" si="236"/>
        <v xml:space="preserve"> -</v>
      </c>
      <c r="CH156" s="57">
        <v>100000</v>
      </c>
      <c r="CI156" s="105">
        <v>0</v>
      </c>
      <c r="CJ156" s="105">
        <v>0</v>
      </c>
      <c r="CK156" s="147">
        <f t="shared" si="237"/>
        <v>0</v>
      </c>
      <c r="CL156" s="381" t="str">
        <f t="shared" si="238"/>
        <v xml:space="preserve"> -</v>
      </c>
      <c r="CM156" s="355">
        <f t="shared" si="239"/>
        <v>218860</v>
      </c>
      <c r="CN156" s="323">
        <f t="shared" si="240"/>
        <v>33714</v>
      </c>
      <c r="CO156" s="323">
        <f t="shared" si="241"/>
        <v>0</v>
      </c>
      <c r="CP156" s="507">
        <f t="shared" si="242"/>
        <v>0.15404368089189435</v>
      </c>
      <c r="CQ156" s="381" t="str">
        <f t="shared" si="243"/>
        <v xml:space="preserve"> -</v>
      </c>
      <c r="CR156" s="593" t="s">
        <v>1495</v>
      </c>
      <c r="CS156" s="213" t="s">
        <v>1273</v>
      </c>
      <c r="CT156" s="103" t="s">
        <v>95</v>
      </c>
    </row>
    <row r="157" spans="2:98" s="170" customFormat="1" ht="45.75" customHeight="1" thickBot="1">
      <c r="B157" s="994"/>
      <c r="C157" s="991"/>
      <c r="D157" s="1217"/>
      <c r="E157" s="1214"/>
      <c r="F157" s="978"/>
      <c r="G157" s="1175"/>
      <c r="H157" s="1175"/>
      <c r="I157" s="1172"/>
      <c r="J157" s="1175"/>
      <c r="K157" s="1172"/>
      <c r="L157" s="1175"/>
      <c r="M157" s="1175"/>
      <c r="N157" s="1172"/>
      <c r="O157" s="1175"/>
      <c r="P157" s="1175"/>
      <c r="Q157" s="1172"/>
      <c r="R157" s="1175"/>
      <c r="S157" s="1175"/>
      <c r="T157" s="1172"/>
      <c r="U157" s="1208"/>
      <c r="V157" s="1169"/>
      <c r="W157" s="1172"/>
      <c r="X157" s="1175"/>
      <c r="Y157" s="1172"/>
      <c r="Z157" s="1175"/>
      <c r="AA157" s="1172"/>
      <c r="AB157" s="1178"/>
      <c r="AC157" s="1181"/>
      <c r="AD157" s="1020"/>
      <c r="AE157" s="790"/>
      <c r="AF157" s="798"/>
      <c r="AG157" s="790"/>
      <c r="AH157" s="798"/>
      <c r="AI157" s="790"/>
      <c r="AJ157" s="798"/>
      <c r="AK157" s="790"/>
      <c r="AL157" s="798"/>
      <c r="AM157" s="790"/>
      <c r="AN157" s="1164"/>
      <c r="AO157" s="226">
        <f>+RESUMEN!J110</f>
        <v>0.66666666666666663</v>
      </c>
      <c r="AP157" s="171" t="s">
        <v>618</v>
      </c>
      <c r="AQ157" s="433" t="s">
        <v>601</v>
      </c>
      <c r="AR157" s="439" t="s">
        <v>2062</v>
      </c>
      <c r="AS157" s="183" t="s">
        <v>1773</v>
      </c>
      <c r="AT157" s="173">
        <v>0</v>
      </c>
      <c r="AU157" s="189">
        <v>1</v>
      </c>
      <c r="AV157" s="189">
        <v>0</v>
      </c>
      <c r="AW157" s="435">
        <v>0</v>
      </c>
      <c r="AX157" s="189">
        <v>1</v>
      </c>
      <c r="AY157" s="435">
        <v>0.33</v>
      </c>
      <c r="AZ157" s="189">
        <v>1</v>
      </c>
      <c r="BA157" s="436">
        <v>0.33</v>
      </c>
      <c r="BB157" s="357">
        <v>1</v>
      </c>
      <c r="BC157" s="437">
        <v>0.34</v>
      </c>
      <c r="BD157" s="191">
        <v>0</v>
      </c>
      <c r="BE157" s="189">
        <v>1</v>
      </c>
      <c r="BF157" s="189">
        <v>1</v>
      </c>
      <c r="BG157" s="184">
        <v>0</v>
      </c>
      <c r="BH157" s="467" t="str">
        <f t="shared" si="218"/>
        <v xml:space="preserve"> -</v>
      </c>
      <c r="BI157" s="468" t="str">
        <f t="shared" si="219"/>
        <v xml:space="preserve"> -</v>
      </c>
      <c r="BJ157" s="469">
        <f t="shared" si="220"/>
        <v>1</v>
      </c>
      <c r="BK157" s="468">
        <f t="shared" si="221"/>
        <v>1</v>
      </c>
      <c r="BL157" s="469">
        <f t="shared" si="222"/>
        <v>1</v>
      </c>
      <c r="BM157" s="468">
        <f t="shared" si="223"/>
        <v>1</v>
      </c>
      <c r="BN157" s="469">
        <f t="shared" si="224"/>
        <v>0</v>
      </c>
      <c r="BO157" s="468">
        <f t="shared" si="225"/>
        <v>0</v>
      </c>
      <c r="BP157" s="681">
        <f>+AVERAGE(BE157:BG157)/AU157</f>
        <v>0.66666666666666663</v>
      </c>
      <c r="BQ157" s="679">
        <f t="shared" si="226"/>
        <v>0.66666666666666663</v>
      </c>
      <c r="BR157" s="680">
        <f t="shared" si="227"/>
        <v>0.66666666666666663</v>
      </c>
      <c r="BS157" s="191">
        <v>0</v>
      </c>
      <c r="BT157" s="189">
        <v>0</v>
      </c>
      <c r="BU157" s="189">
        <v>0</v>
      </c>
      <c r="BV157" s="402" t="str">
        <f t="shared" si="231"/>
        <v xml:space="preserve"> -</v>
      </c>
      <c r="BW157" s="403" t="str">
        <f t="shared" si="232"/>
        <v xml:space="preserve"> -</v>
      </c>
      <c r="BX157" s="190">
        <v>90000</v>
      </c>
      <c r="BY157" s="189">
        <v>90000</v>
      </c>
      <c r="BZ157" s="189">
        <v>0</v>
      </c>
      <c r="CA157" s="402">
        <f t="shared" si="233"/>
        <v>1</v>
      </c>
      <c r="CB157" s="403" t="str">
        <f t="shared" si="234"/>
        <v xml:space="preserve"> -</v>
      </c>
      <c r="CC157" s="191">
        <v>50000</v>
      </c>
      <c r="CD157" s="189">
        <v>49920</v>
      </c>
      <c r="CE157" s="189">
        <v>0</v>
      </c>
      <c r="CF157" s="402">
        <f t="shared" si="235"/>
        <v>0.99839999999999995</v>
      </c>
      <c r="CG157" s="403" t="str">
        <f t="shared" si="236"/>
        <v xml:space="preserve"> -</v>
      </c>
      <c r="CH157" s="190">
        <v>100000</v>
      </c>
      <c r="CI157" s="189">
        <v>0</v>
      </c>
      <c r="CJ157" s="189">
        <v>0</v>
      </c>
      <c r="CK157" s="402">
        <f t="shared" si="237"/>
        <v>0</v>
      </c>
      <c r="CL157" s="403" t="str">
        <f t="shared" si="238"/>
        <v xml:space="preserve"> -</v>
      </c>
      <c r="CM157" s="508">
        <f t="shared" si="239"/>
        <v>240000</v>
      </c>
      <c r="CN157" s="509">
        <f t="shared" si="240"/>
        <v>139920</v>
      </c>
      <c r="CO157" s="509">
        <f t="shared" si="241"/>
        <v>0</v>
      </c>
      <c r="CP157" s="510">
        <f t="shared" si="242"/>
        <v>0.58299999999999996</v>
      </c>
      <c r="CQ157" s="403" t="str">
        <f t="shared" si="243"/>
        <v xml:space="preserve"> -</v>
      </c>
      <c r="CR157" s="605" t="s">
        <v>1745</v>
      </c>
      <c r="CS157" s="217" t="s">
        <v>1273</v>
      </c>
      <c r="CT157" s="169" t="s">
        <v>95</v>
      </c>
    </row>
    <row r="158" spans="2:98" ht="30" customHeight="1">
      <c r="B158" s="994"/>
      <c r="C158" s="991"/>
      <c r="D158" s="1217"/>
      <c r="E158" s="1214"/>
      <c r="F158" s="978"/>
      <c r="G158" s="1175"/>
      <c r="H158" s="1175"/>
      <c r="I158" s="1172"/>
      <c r="J158" s="1175"/>
      <c r="K158" s="1172"/>
      <c r="L158" s="1175"/>
      <c r="M158" s="1175"/>
      <c r="N158" s="1172"/>
      <c r="O158" s="1175"/>
      <c r="P158" s="1175"/>
      <c r="Q158" s="1172"/>
      <c r="R158" s="1175"/>
      <c r="S158" s="1175"/>
      <c r="T158" s="1172"/>
      <c r="U158" s="1208"/>
      <c r="V158" s="1169"/>
      <c r="W158" s="1172"/>
      <c r="X158" s="1175"/>
      <c r="Y158" s="1172"/>
      <c r="Z158" s="1175"/>
      <c r="AA158" s="1172"/>
      <c r="AB158" s="1178"/>
      <c r="AC158" s="1181"/>
      <c r="AD158" s="1020"/>
      <c r="AE158" s="790"/>
      <c r="AF158" s="798"/>
      <c r="AG158" s="790"/>
      <c r="AH158" s="798"/>
      <c r="AI158" s="790"/>
      <c r="AJ158" s="798"/>
      <c r="AK158" s="790"/>
      <c r="AL158" s="798"/>
      <c r="AM158" s="790"/>
      <c r="AN158" s="1164"/>
      <c r="AO158" s="952">
        <f>+RESUMEN!J111</f>
        <v>0.65833333333333333</v>
      </c>
      <c r="AP158" s="941" t="s">
        <v>619</v>
      </c>
      <c r="AQ158" s="237" t="s">
        <v>602</v>
      </c>
      <c r="AR158" s="275" t="s">
        <v>2063</v>
      </c>
      <c r="AS158" s="120" t="s">
        <v>1774</v>
      </c>
      <c r="AT158" s="39">
        <v>1</v>
      </c>
      <c r="AU158" s="90">
        <v>1</v>
      </c>
      <c r="AV158" s="90">
        <v>1</v>
      </c>
      <c r="AW158" s="412">
        <v>0.25</v>
      </c>
      <c r="AX158" s="90">
        <v>1</v>
      </c>
      <c r="AY158" s="412">
        <v>0.25</v>
      </c>
      <c r="AZ158" s="90">
        <v>1</v>
      </c>
      <c r="BA158" s="414">
        <v>0.25</v>
      </c>
      <c r="BB158" s="46">
        <v>1</v>
      </c>
      <c r="BC158" s="421">
        <v>0.25</v>
      </c>
      <c r="BD158" s="52">
        <v>1</v>
      </c>
      <c r="BE158" s="90">
        <v>1</v>
      </c>
      <c r="BF158" s="90">
        <v>1</v>
      </c>
      <c r="BG158" s="69">
        <v>0</v>
      </c>
      <c r="BH158" s="329">
        <f t="shared" si="218"/>
        <v>1</v>
      </c>
      <c r="BI158" s="452">
        <f t="shared" si="219"/>
        <v>1</v>
      </c>
      <c r="BJ158" s="330">
        <f t="shared" si="220"/>
        <v>1</v>
      </c>
      <c r="BK158" s="452">
        <f t="shared" si="221"/>
        <v>1</v>
      </c>
      <c r="BL158" s="330">
        <f t="shared" si="222"/>
        <v>1</v>
      </c>
      <c r="BM158" s="452">
        <f t="shared" si="223"/>
        <v>1</v>
      </c>
      <c r="BN158" s="330">
        <f t="shared" si="224"/>
        <v>0</v>
      </c>
      <c r="BO158" s="452">
        <f t="shared" si="225"/>
        <v>0</v>
      </c>
      <c r="BP158" s="656">
        <f t="shared" si="244"/>
        <v>0.75</v>
      </c>
      <c r="BQ158" s="651">
        <f t="shared" si="226"/>
        <v>0.75</v>
      </c>
      <c r="BR158" s="641">
        <f t="shared" si="227"/>
        <v>0.75</v>
      </c>
      <c r="BS158" s="52">
        <v>200000</v>
      </c>
      <c r="BT158" s="90">
        <v>200000</v>
      </c>
      <c r="BU158" s="90">
        <v>0</v>
      </c>
      <c r="BV158" s="146">
        <f t="shared" si="231"/>
        <v>1</v>
      </c>
      <c r="BW158" s="384" t="str">
        <f t="shared" si="232"/>
        <v xml:space="preserve"> -</v>
      </c>
      <c r="BX158" s="53">
        <v>50000</v>
      </c>
      <c r="BY158" s="90">
        <v>50000</v>
      </c>
      <c r="BZ158" s="90">
        <v>0</v>
      </c>
      <c r="CA158" s="146">
        <f t="shared" si="233"/>
        <v>1</v>
      </c>
      <c r="CB158" s="384" t="str">
        <f t="shared" si="234"/>
        <v xml:space="preserve"> -</v>
      </c>
      <c r="CC158" s="52">
        <v>320000</v>
      </c>
      <c r="CD158" s="90">
        <v>155831</v>
      </c>
      <c r="CE158" s="90">
        <v>0</v>
      </c>
      <c r="CF158" s="146">
        <f t="shared" si="235"/>
        <v>0.486971875</v>
      </c>
      <c r="CG158" s="384" t="str">
        <f t="shared" si="236"/>
        <v xml:space="preserve"> -</v>
      </c>
      <c r="CH158" s="53">
        <v>500000</v>
      </c>
      <c r="CI158" s="90">
        <v>0</v>
      </c>
      <c r="CJ158" s="90">
        <v>0</v>
      </c>
      <c r="CK158" s="146">
        <f t="shared" si="237"/>
        <v>0</v>
      </c>
      <c r="CL158" s="384" t="str">
        <f t="shared" si="238"/>
        <v xml:space="preserve"> -</v>
      </c>
      <c r="CM158" s="324">
        <f t="shared" si="239"/>
        <v>1070000</v>
      </c>
      <c r="CN158" s="325">
        <f t="shared" si="240"/>
        <v>405831</v>
      </c>
      <c r="CO158" s="325">
        <f t="shared" si="241"/>
        <v>0</v>
      </c>
      <c r="CP158" s="503">
        <f t="shared" si="242"/>
        <v>0.37928130841121493</v>
      </c>
      <c r="CQ158" s="384" t="str">
        <f t="shared" si="243"/>
        <v xml:space="preserve"> -</v>
      </c>
      <c r="CR158" s="590" t="s">
        <v>1745</v>
      </c>
      <c r="CS158" s="211" t="s">
        <v>1273</v>
      </c>
      <c r="CT158" s="101" t="s">
        <v>95</v>
      </c>
    </row>
    <row r="159" spans="2:98" ht="30" customHeight="1">
      <c r="B159" s="994"/>
      <c r="C159" s="991"/>
      <c r="D159" s="1217"/>
      <c r="E159" s="1214"/>
      <c r="F159" s="978"/>
      <c r="G159" s="1175"/>
      <c r="H159" s="1175"/>
      <c r="I159" s="1172"/>
      <c r="J159" s="1175"/>
      <c r="K159" s="1172"/>
      <c r="L159" s="1175"/>
      <c r="M159" s="1175"/>
      <c r="N159" s="1172"/>
      <c r="O159" s="1175"/>
      <c r="P159" s="1175"/>
      <c r="Q159" s="1172"/>
      <c r="R159" s="1175"/>
      <c r="S159" s="1175"/>
      <c r="T159" s="1172"/>
      <c r="U159" s="1208"/>
      <c r="V159" s="1169"/>
      <c r="W159" s="1172"/>
      <c r="X159" s="1175"/>
      <c r="Y159" s="1172"/>
      <c r="Z159" s="1175"/>
      <c r="AA159" s="1172"/>
      <c r="AB159" s="1178"/>
      <c r="AC159" s="1181"/>
      <c r="AD159" s="1020"/>
      <c r="AE159" s="790"/>
      <c r="AF159" s="798"/>
      <c r="AG159" s="790"/>
      <c r="AH159" s="798"/>
      <c r="AI159" s="790"/>
      <c r="AJ159" s="798"/>
      <c r="AK159" s="790"/>
      <c r="AL159" s="798"/>
      <c r="AM159" s="790"/>
      <c r="AN159" s="1164"/>
      <c r="AO159" s="950"/>
      <c r="AP159" s="939"/>
      <c r="AQ159" s="254" t="s">
        <v>603</v>
      </c>
      <c r="AR159" s="276" t="s">
        <v>2064</v>
      </c>
      <c r="AS159" s="119" t="s">
        <v>1775</v>
      </c>
      <c r="AT159" s="40">
        <v>0</v>
      </c>
      <c r="AU159" s="60">
        <v>1</v>
      </c>
      <c r="AV159" s="60">
        <v>0</v>
      </c>
      <c r="AW159" s="413">
        <v>0</v>
      </c>
      <c r="AX159" s="60">
        <v>1</v>
      </c>
      <c r="AY159" s="413">
        <v>0.33</v>
      </c>
      <c r="AZ159" s="60">
        <v>1</v>
      </c>
      <c r="BA159" s="415">
        <v>0.33</v>
      </c>
      <c r="BB159" s="47">
        <v>1</v>
      </c>
      <c r="BC159" s="422">
        <v>0.34</v>
      </c>
      <c r="BD159" s="54">
        <v>0</v>
      </c>
      <c r="BE159" s="60">
        <v>1</v>
      </c>
      <c r="BF159" s="60">
        <v>1</v>
      </c>
      <c r="BG159" s="49">
        <v>0</v>
      </c>
      <c r="BH159" s="333" t="str">
        <f t="shared" si="218"/>
        <v xml:space="preserve"> -</v>
      </c>
      <c r="BI159" s="453" t="str">
        <f t="shared" si="219"/>
        <v xml:space="preserve"> -</v>
      </c>
      <c r="BJ159" s="334">
        <f t="shared" si="220"/>
        <v>1</v>
      </c>
      <c r="BK159" s="453">
        <f t="shared" si="221"/>
        <v>1</v>
      </c>
      <c r="BL159" s="334">
        <f t="shared" si="222"/>
        <v>1</v>
      </c>
      <c r="BM159" s="453">
        <f t="shared" si="223"/>
        <v>1</v>
      </c>
      <c r="BN159" s="334">
        <f t="shared" si="224"/>
        <v>0</v>
      </c>
      <c r="BO159" s="453">
        <f t="shared" si="225"/>
        <v>0</v>
      </c>
      <c r="BP159" s="657">
        <f t="shared" si="244"/>
        <v>0.5</v>
      </c>
      <c r="BQ159" s="652">
        <f t="shared" si="226"/>
        <v>0.5</v>
      </c>
      <c r="BR159" s="642">
        <f t="shared" si="227"/>
        <v>0.5</v>
      </c>
      <c r="BS159" s="54">
        <v>0</v>
      </c>
      <c r="BT159" s="60">
        <v>0</v>
      </c>
      <c r="BU159" s="60">
        <v>0</v>
      </c>
      <c r="BV159" s="125" t="str">
        <f t="shared" si="231"/>
        <v xml:space="preserve"> -</v>
      </c>
      <c r="BW159" s="378" t="str">
        <f t="shared" si="232"/>
        <v xml:space="preserve"> -</v>
      </c>
      <c r="BX159" s="55">
        <v>0</v>
      </c>
      <c r="BY159" s="60">
        <v>0</v>
      </c>
      <c r="BZ159" s="60">
        <v>0</v>
      </c>
      <c r="CA159" s="125" t="str">
        <f t="shared" si="233"/>
        <v xml:space="preserve"> -</v>
      </c>
      <c r="CB159" s="378" t="str">
        <f t="shared" si="234"/>
        <v xml:space="preserve"> -</v>
      </c>
      <c r="CC159" s="54">
        <v>0</v>
      </c>
      <c r="CD159" s="60">
        <v>0</v>
      </c>
      <c r="CE159" s="60">
        <v>0</v>
      </c>
      <c r="CF159" s="125" t="str">
        <f t="shared" si="235"/>
        <v xml:space="preserve"> -</v>
      </c>
      <c r="CG159" s="378" t="str">
        <f t="shared" si="236"/>
        <v xml:space="preserve"> -</v>
      </c>
      <c r="CH159" s="55">
        <v>50000</v>
      </c>
      <c r="CI159" s="60">
        <v>0</v>
      </c>
      <c r="CJ159" s="60">
        <v>0</v>
      </c>
      <c r="CK159" s="125">
        <f t="shared" si="237"/>
        <v>0</v>
      </c>
      <c r="CL159" s="378" t="str">
        <f t="shared" si="238"/>
        <v xml:space="preserve"> -</v>
      </c>
      <c r="CM159" s="326">
        <f t="shared" si="239"/>
        <v>50000</v>
      </c>
      <c r="CN159" s="322">
        <f t="shared" si="240"/>
        <v>0</v>
      </c>
      <c r="CO159" s="322">
        <f t="shared" si="241"/>
        <v>0</v>
      </c>
      <c r="CP159" s="504">
        <f t="shared" si="242"/>
        <v>0</v>
      </c>
      <c r="CQ159" s="378" t="str">
        <f t="shared" si="243"/>
        <v xml:space="preserve"> -</v>
      </c>
      <c r="CR159" s="591" t="s">
        <v>1745</v>
      </c>
      <c r="CS159" s="212" t="s">
        <v>1273</v>
      </c>
      <c r="CT159" s="102" t="s">
        <v>95</v>
      </c>
    </row>
    <row r="160" spans="2:98" ht="45.75" customHeight="1">
      <c r="B160" s="994"/>
      <c r="C160" s="991"/>
      <c r="D160" s="1217"/>
      <c r="E160" s="1214"/>
      <c r="F160" s="978"/>
      <c r="G160" s="1175"/>
      <c r="H160" s="1175"/>
      <c r="I160" s="1172"/>
      <c r="J160" s="1175"/>
      <c r="K160" s="1172"/>
      <c r="L160" s="1175"/>
      <c r="M160" s="1175"/>
      <c r="N160" s="1172"/>
      <c r="O160" s="1175"/>
      <c r="P160" s="1175"/>
      <c r="Q160" s="1172"/>
      <c r="R160" s="1175"/>
      <c r="S160" s="1175"/>
      <c r="T160" s="1172"/>
      <c r="U160" s="1208"/>
      <c r="V160" s="1169"/>
      <c r="W160" s="1172"/>
      <c r="X160" s="1175"/>
      <c r="Y160" s="1172"/>
      <c r="Z160" s="1175"/>
      <c r="AA160" s="1172"/>
      <c r="AB160" s="1178"/>
      <c r="AC160" s="1181"/>
      <c r="AD160" s="1020"/>
      <c r="AE160" s="790"/>
      <c r="AF160" s="798"/>
      <c r="AG160" s="790"/>
      <c r="AH160" s="798"/>
      <c r="AI160" s="790"/>
      <c r="AJ160" s="798"/>
      <c r="AK160" s="790"/>
      <c r="AL160" s="798"/>
      <c r="AM160" s="790"/>
      <c r="AN160" s="1164"/>
      <c r="AO160" s="950"/>
      <c r="AP160" s="939"/>
      <c r="AQ160" s="300" t="s">
        <v>697</v>
      </c>
      <c r="AR160" s="301" t="s">
        <v>2065</v>
      </c>
      <c r="AS160" s="27" t="s">
        <v>1776</v>
      </c>
      <c r="AT160" s="40">
        <v>0</v>
      </c>
      <c r="AU160" s="60">
        <v>1</v>
      </c>
      <c r="AV160" s="60">
        <v>1</v>
      </c>
      <c r="AW160" s="413">
        <v>0.25</v>
      </c>
      <c r="AX160" s="60">
        <v>1</v>
      </c>
      <c r="AY160" s="413">
        <v>0.25</v>
      </c>
      <c r="AZ160" s="60">
        <v>1</v>
      </c>
      <c r="BA160" s="415">
        <v>0.25</v>
      </c>
      <c r="BB160" s="47">
        <v>1</v>
      </c>
      <c r="BC160" s="422">
        <v>0.25</v>
      </c>
      <c r="BD160" s="54">
        <v>0</v>
      </c>
      <c r="BE160" s="60">
        <v>1</v>
      </c>
      <c r="BF160" s="60">
        <v>1</v>
      </c>
      <c r="BG160" s="49">
        <v>0</v>
      </c>
      <c r="BH160" s="333">
        <f t="shared" si="218"/>
        <v>0</v>
      </c>
      <c r="BI160" s="453">
        <f t="shared" si="219"/>
        <v>0</v>
      </c>
      <c r="BJ160" s="334">
        <f t="shared" si="220"/>
        <v>1</v>
      </c>
      <c r="BK160" s="453">
        <f t="shared" si="221"/>
        <v>1</v>
      </c>
      <c r="BL160" s="334">
        <f t="shared" si="222"/>
        <v>1</v>
      </c>
      <c r="BM160" s="453">
        <f t="shared" si="223"/>
        <v>1</v>
      </c>
      <c r="BN160" s="334">
        <f t="shared" si="224"/>
        <v>0</v>
      </c>
      <c r="BO160" s="453">
        <f t="shared" si="225"/>
        <v>0</v>
      </c>
      <c r="BP160" s="657">
        <f>+AVERAGE(BD160:BG160)/AU160</f>
        <v>0.5</v>
      </c>
      <c r="BQ160" s="652">
        <f t="shared" si="226"/>
        <v>0.5</v>
      </c>
      <c r="BR160" s="642">
        <f t="shared" si="227"/>
        <v>0.5</v>
      </c>
      <c r="BS160" s="54">
        <v>26000</v>
      </c>
      <c r="BT160" s="60">
        <v>2800</v>
      </c>
      <c r="BU160" s="60">
        <v>0</v>
      </c>
      <c r="BV160" s="125">
        <f t="shared" si="231"/>
        <v>0.1076923076923077</v>
      </c>
      <c r="BW160" s="378" t="str">
        <f t="shared" si="232"/>
        <v xml:space="preserve"> -</v>
      </c>
      <c r="BX160" s="55">
        <v>89148</v>
      </c>
      <c r="BY160" s="60">
        <v>58648</v>
      </c>
      <c r="BZ160" s="60">
        <v>0</v>
      </c>
      <c r="CA160" s="125">
        <f t="shared" si="233"/>
        <v>0.65787230223897342</v>
      </c>
      <c r="CB160" s="378" t="str">
        <f t="shared" si="234"/>
        <v xml:space="preserve"> -</v>
      </c>
      <c r="CC160" s="54">
        <v>145991</v>
      </c>
      <c r="CD160" s="60">
        <v>116585</v>
      </c>
      <c r="CE160" s="60">
        <v>0</v>
      </c>
      <c r="CF160" s="125">
        <f t="shared" si="235"/>
        <v>0.79857662458644707</v>
      </c>
      <c r="CG160" s="378" t="str">
        <f t="shared" si="236"/>
        <v xml:space="preserve"> -</v>
      </c>
      <c r="CH160" s="55">
        <v>0</v>
      </c>
      <c r="CI160" s="60">
        <v>0</v>
      </c>
      <c r="CJ160" s="60">
        <v>0</v>
      </c>
      <c r="CK160" s="125" t="str">
        <f t="shared" si="237"/>
        <v xml:space="preserve"> -</v>
      </c>
      <c r="CL160" s="378" t="str">
        <f t="shared" si="238"/>
        <v xml:space="preserve"> -</v>
      </c>
      <c r="CM160" s="326">
        <f t="shared" si="239"/>
        <v>261139</v>
      </c>
      <c r="CN160" s="322">
        <f t="shared" si="240"/>
        <v>178033</v>
      </c>
      <c r="CO160" s="322">
        <f t="shared" si="241"/>
        <v>0</v>
      </c>
      <c r="CP160" s="504">
        <f t="shared" si="242"/>
        <v>0.68175569332807429</v>
      </c>
      <c r="CQ160" s="378" t="str">
        <f t="shared" si="243"/>
        <v xml:space="preserve"> -</v>
      </c>
      <c r="CR160" s="591" t="s">
        <v>1745</v>
      </c>
      <c r="CS160" s="212" t="s">
        <v>1273</v>
      </c>
      <c r="CT160" s="102" t="s">
        <v>95</v>
      </c>
    </row>
    <row r="161" spans="2:98" ht="30" customHeight="1">
      <c r="B161" s="994"/>
      <c r="C161" s="991"/>
      <c r="D161" s="1217"/>
      <c r="E161" s="1214"/>
      <c r="F161" s="978"/>
      <c r="G161" s="1175"/>
      <c r="H161" s="1175"/>
      <c r="I161" s="1172"/>
      <c r="J161" s="1175"/>
      <c r="K161" s="1172"/>
      <c r="L161" s="1175"/>
      <c r="M161" s="1175"/>
      <c r="N161" s="1172"/>
      <c r="O161" s="1175"/>
      <c r="P161" s="1175"/>
      <c r="Q161" s="1172"/>
      <c r="R161" s="1175"/>
      <c r="S161" s="1175"/>
      <c r="T161" s="1172"/>
      <c r="U161" s="1208"/>
      <c r="V161" s="1169"/>
      <c r="W161" s="1172"/>
      <c r="X161" s="1175"/>
      <c r="Y161" s="1172"/>
      <c r="Z161" s="1175"/>
      <c r="AA161" s="1172"/>
      <c r="AB161" s="1178"/>
      <c r="AC161" s="1181"/>
      <c r="AD161" s="1020"/>
      <c r="AE161" s="790"/>
      <c r="AF161" s="798"/>
      <c r="AG161" s="790"/>
      <c r="AH161" s="798"/>
      <c r="AI161" s="790"/>
      <c r="AJ161" s="798"/>
      <c r="AK161" s="790"/>
      <c r="AL161" s="798"/>
      <c r="AM161" s="790"/>
      <c r="AN161" s="1164"/>
      <c r="AO161" s="950"/>
      <c r="AP161" s="939"/>
      <c r="AQ161" s="300" t="s">
        <v>604</v>
      </c>
      <c r="AR161" s="301" t="s">
        <v>1217</v>
      </c>
      <c r="AS161" s="27" t="s">
        <v>1777</v>
      </c>
      <c r="AT161" s="40">
        <v>0</v>
      </c>
      <c r="AU161" s="60">
        <v>1</v>
      </c>
      <c r="AV161" s="60">
        <v>1</v>
      </c>
      <c r="AW161" s="413">
        <v>0.25</v>
      </c>
      <c r="AX161" s="60">
        <v>1</v>
      </c>
      <c r="AY161" s="413">
        <v>0.25</v>
      </c>
      <c r="AZ161" s="60">
        <v>1</v>
      </c>
      <c r="BA161" s="415">
        <v>0.25</v>
      </c>
      <c r="BB161" s="47">
        <v>1</v>
      </c>
      <c r="BC161" s="422">
        <v>0.25</v>
      </c>
      <c r="BD161" s="54">
        <v>1</v>
      </c>
      <c r="BE161" s="60">
        <v>1</v>
      </c>
      <c r="BF161" s="60">
        <v>1</v>
      </c>
      <c r="BG161" s="49">
        <v>0</v>
      </c>
      <c r="BH161" s="333">
        <f t="shared" si="218"/>
        <v>1</v>
      </c>
      <c r="BI161" s="453">
        <f t="shared" si="219"/>
        <v>1</v>
      </c>
      <c r="BJ161" s="334">
        <f t="shared" si="220"/>
        <v>1</v>
      </c>
      <c r="BK161" s="453">
        <f t="shared" si="221"/>
        <v>1</v>
      </c>
      <c r="BL161" s="334">
        <f t="shared" si="222"/>
        <v>1</v>
      </c>
      <c r="BM161" s="453">
        <f t="shared" si="223"/>
        <v>1</v>
      </c>
      <c r="BN161" s="334">
        <f t="shared" si="224"/>
        <v>0</v>
      </c>
      <c r="BO161" s="453">
        <f t="shared" si="225"/>
        <v>0</v>
      </c>
      <c r="BP161" s="657">
        <f t="shared" si="244"/>
        <v>0.75</v>
      </c>
      <c r="BQ161" s="652">
        <f t="shared" si="226"/>
        <v>0.75</v>
      </c>
      <c r="BR161" s="642">
        <f t="shared" si="227"/>
        <v>0.75</v>
      </c>
      <c r="BS161" s="54">
        <v>0</v>
      </c>
      <c r="BT161" s="60">
        <v>0</v>
      </c>
      <c r="BU161" s="60">
        <v>0</v>
      </c>
      <c r="BV161" s="125" t="str">
        <f t="shared" si="231"/>
        <v xml:space="preserve"> -</v>
      </c>
      <c r="BW161" s="378" t="str">
        <f t="shared" si="232"/>
        <v xml:space="preserve"> -</v>
      </c>
      <c r="BX161" s="55">
        <v>0</v>
      </c>
      <c r="BY161" s="60">
        <v>0</v>
      </c>
      <c r="BZ161" s="60">
        <v>0</v>
      </c>
      <c r="CA161" s="125" t="str">
        <f t="shared" si="233"/>
        <v xml:space="preserve"> -</v>
      </c>
      <c r="CB161" s="378" t="str">
        <f t="shared" si="234"/>
        <v xml:space="preserve"> -</v>
      </c>
      <c r="CC161" s="54">
        <v>15000</v>
      </c>
      <c r="CD161" s="60">
        <v>15000</v>
      </c>
      <c r="CE161" s="60">
        <v>0</v>
      </c>
      <c r="CF161" s="125">
        <f t="shared" si="235"/>
        <v>1</v>
      </c>
      <c r="CG161" s="378" t="str">
        <f t="shared" si="236"/>
        <v xml:space="preserve"> -</v>
      </c>
      <c r="CH161" s="55">
        <v>0</v>
      </c>
      <c r="CI161" s="60">
        <v>0</v>
      </c>
      <c r="CJ161" s="60">
        <v>0</v>
      </c>
      <c r="CK161" s="125" t="str">
        <f t="shared" si="237"/>
        <v xml:space="preserve"> -</v>
      </c>
      <c r="CL161" s="378" t="str">
        <f t="shared" si="238"/>
        <v xml:space="preserve"> -</v>
      </c>
      <c r="CM161" s="326">
        <f t="shared" si="239"/>
        <v>15000</v>
      </c>
      <c r="CN161" s="322">
        <f t="shared" si="240"/>
        <v>15000</v>
      </c>
      <c r="CO161" s="322">
        <f t="shared" si="241"/>
        <v>0</v>
      </c>
      <c r="CP161" s="504">
        <f t="shared" si="242"/>
        <v>1</v>
      </c>
      <c r="CQ161" s="378" t="str">
        <f t="shared" si="243"/>
        <v xml:space="preserve"> -</v>
      </c>
      <c r="CR161" s="591" t="s">
        <v>1745</v>
      </c>
      <c r="CS161" s="212" t="s">
        <v>1273</v>
      </c>
      <c r="CT161" s="102" t="s">
        <v>95</v>
      </c>
    </row>
    <row r="162" spans="2:98" ht="30" customHeight="1">
      <c r="B162" s="994"/>
      <c r="C162" s="991"/>
      <c r="D162" s="1217"/>
      <c r="E162" s="1214"/>
      <c r="F162" s="978"/>
      <c r="G162" s="1175"/>
      <c r="H162" s="1175"/>
      <c r="I162" s="1172"/>
      <c r="J162" s="1175"/>
      <c r="K162" s="1172"/>
      <c r="L162" s="1175"/>
      <c r="M162" s="1175"/>
      <c r="N162" s="1172"/>
      <c r="O162" s="1175"/>
      <c r="P162" s="1175"/>
      <c r="Q162" s="1172"/>
      <c r="R162" s="1175"/>
      <c r="S162" s="1175"/>
      <c r="T162" s="1172"/>
      <c r="U162" s="1208"/>
      <c r="V162" s="1169"/>
      <c r="W162" s="1172"/>
      <c r="X162" s="1175"/>
      <c r="Y162" s="1172"/>
      <c r="Z162" s="1175"/>
      <c r="AA162" s="1172"/>
      <c r="AB162" s="1178"/>
      <c r="AC162" s="1181"/>
      <c r="AD162" s="1020"/>
      <c r="AE162" s="790"/>
      <c r="AF162" s="798"/>
      <c r="AG162" s="790"/>
      <c r="AH162" s="798"/>
      <c r="AI162" s="790"/>
      <c r="AJ162" s="798"/>
      <c r="AK162" s="790"/>
      <c r="AL162" s="798"/>
      <c r="AM162" s="790"/>
      <c r="AN162" s="1164"/>
      <c r="AO162" s="950"/>
      <c r="AP162" s="939"/>
      <c r="AQ162" s="300" t="s">
        <v>605</v>
      </c>
      <c r="AR162" s="301" t="s">
        <v>2066</v>
      </c>
      <c r="AS162" s="27" t="s">
        <v>1778</v>
      </c>
      <c r="AT162" s="40">
        <v>0</v>
      </c>
      <c r="AU162" s="60">
        <v>1</v>
      </c>
      <c r="AV162" s="60">
        <v>1</v>
      </c>
      <c r="AW162" s="413">
        <v>0.25</v>
      </c>
      <c r="AX162" s="60">
        <v>1</v>
      </c>
      <c r="AY162" s="413">
        <v>0.25</v>
      </c>
      <c r="AZ162" s="60">
        <v>1</v>
      </c>
      <c r="BA162" s="415">
        <v>0.25</v>
      </c>
      <c r="BB162" s="47">
        <v>1</v>
      </c>
      <c r="BC162" s="422">
        <v>0.25</v>
      </c>
      <c r="BD162" s="54">
        <v>0</v>
      </c>
      <c r="BE162" s="60">
        <v>1</v>
      </c>
      <c r="BF162" s="60">
        <v>1</v>
      </c>
      <c r="BG162" s="49">
        <v>0</v>
      </c>
      <c r="BH162" s="333">
        <f t="shared" si="218"/>
        <v>0</v>
      </c>
      <c r="BI162" s="453">
        <f t="shared" si="219"/>
        <v>0</v>
      </c>
      <c r="BJ162" s="334">
        <f t="shared" si="220"/>
        <v>1</v>
      </c>
      <c r="BK162" s="453">
        <f t="shared" si="221"/>
        <v>1</v>
      </c>
      <c r="BL162" s="334">
        <f t="shared" si="222"/>
        <v>1</v>
      </c>
      <c r="BM162" s="453">
        <f t="shared" si="223"/>
        <v>1</v>
      </c>
      <c r="BN162" s="334">
        <f t="shared" si="224"/>
        <v>0</v>
      </c>
      <c r="BO162" s="453">
        <f t="shared" si="225"/>
        <v>0</v>
      </c>
      <c r="BP162" s="657">
        <f t="shared" si="244"/>
        <v>0.5</v>
      </c>
      <c r="BQ162" s="652">
        <f t="shared" si="226"/>
        <v>0.5</v>
      </c>
      <c r="BR162" s="642">
        <f t="shared" si="227"/>
        <v>0.5</v>
      </c>
      <c r="BS162" s="54">
        <v>0</v>
      </c>
      <c r="BT162" s="60">
        <v>0</v>
      </c>
      <c r="BU162" s="60">
        <v>0</v>
      </c>
      <c r="BV162" s="125" t="str">
        <f t="shared" si="231"/>
        <v xml:space="preserve"> -</v>
      </c>
      <c r="BW162" s="378" t="str">
        <f t="shared" si="232"/>
        <v xml:space="preserve"> -</v>
      </c>
      <c r="BX162" s="55">
        <v>20000</v>
      </c>
      <c r="BY162" s="60">
        <v>20000</v>
      </c>
      <c r="BZ162" s="60">
        <v>0</v>
      </c>
      <c r="CA162" s="125">
        <f t="shared" si="233"/>
        <v>1</v>
      </c>
      <c r="CB162" s="378" t="str">
        <f t="shared" si="234"/>
        <v xml:space="preserve"> -</v>
      </c>
      <c r="CC162" s="54">
        <v>15000</v>
      </c>
      <c r="CD162" s="60">
        <v>15000</v>
      </c>
      <c r="CE162" s="60">
        <v>0</v>
      </c>
      <c r="CF162" s="125">
        <f t="shared" si="235"/>
        <v>1</v>
      </c>
      <c r="CG162" s="378" t="str">
        <f t="shared" si="236"/>
        <v xml:space="preserve"> -</v>
      </c>
      <c r="CH162" s="55">
        <v>0</v>
      </c>
      <c r="CI162" s="60">
        <v>0</v>
      </c>
      <c r="CJ162" s="60">
        <v>0</v>
      </c>
      <c r="CK162" s="125" t="str">
        <f t="shared" si="237"/>
        <v xml:space="preserve"> -</v>
      </c>
      <c r="CL162" s="378" t="str">
        <f t="shared" si="238"/>
        <v xml:space="preserve"> -</v>
      </c>
      <c r="CM162" s="326">
        <f t="shared" si="239"/>
        <v>35000</v>
      </c>
      <c r="CN162" s="322">
        <f t="shared" si="240"/>
        <v>35000</v>
      </c>
      <c r="CO162" s="322">
        <f t="shared" si="241"/>
        <v>0</v>
      </c>
      <c r="CP162" s="504">
        <f t="shared" si="242"/>
        <v>1</v>
      </c>
      <c r="CQ162" s="378" t="str">
        <f t="shared" si="243"/>
        <v xml:space="preserve"> -</v>
      </c>
      <c r="CR162" s="591" t="s">
        <v>1745</v>
      </c>
      <c r="CS162" s="212" t="s">
        <v>1273</v>
      </c>
      <c r="CT162" s="102" t="s">
        <v>95</v>
      </c>
    </row>
    <row r="163" spans="2:98" ht="30" customHeight="1">
      <c r="B163" s="994"/>
      <c r="C163" s="991"/>
      <c r="D163" s="1217"/>
      <c r="E163" s="1214"/>
      <c r="F163" s="978"/>
      <c r="G163" s="1175"/>
      <c r="H163" s="1175"/>
      <c r="I163" s="1172"/>
      <c r="J163" s="1175"/>
      <c r="K163" s="1172"/>
      <c r="L163" s="1175"/>
      <c r="M163" s="1175"/>
      <c r="N163" s="1172"/>
      <c r="O163" s="1175"/>
      <c r="P163" s="1175"/>
      <c r="Q163" s="1172"/>
      <c r="R163" s="1175"/>
      <c r="S163" s="1175"/>
      <c r="T163" s="1172"/>
      <c r="U163" s="1208"/>
      <c r="V163" s="1169"/>
      <c r="W163" s="1172"/>
      <c r="X163" s="1175"/>
      <c r="Y163" s="1172"/>
      <c r="Z163" s="1175"/>
      <c r="AA163" s="1172"/>
      <c r="AB163" s="1178"/>
      <c r="AC163" s="1181"/>
      <c r="AD163" s="1020"/>
      <c r="AE163" s="790"/>
      <c r="AF163" s="798"/>
      <c r="AG163" s="790"/>
      <c r="AH163" s="798"/>
      <c r="AI163" s="790"/>
      <c r="AJ163" s="798"/>
      <c r="AK163" s="790"/>
      <c r="AL163" s="798"/>
      <c r="AM163" s="790"/>
      <c r="AN163" s="1164"/>
      <c r="AO163" s="950"/>
      <c r="AP163" s="939"/>
      <c r="AQ163" s="27" t="s">
        <v>606</v>
      </c>
      <c r="AR163" s="133" t="s">
        <v>2067</v>
      </c>
      <c r="AS163" s="27" t="s">
        <v>1779</v>
      </c>
      <c r="AT163" s="40">
        <v>0</v>
      </c>
      <c r="AU163" s="60">
        <v>200</v>
      </c>
      <c r="AV163" s="60">
        <v>100</v>
      </c>
      <c r="AW163" s="413">
        <f t="shared" si="228"/>
        <v>0.5</v>
      </c>
      <c r="AX163" s="60">
        <v>50</v>
      </c>
      <c r="AY163" s="413">
        <f>+AX163/AU163</f>
        <v>0.25</v>
      </c>
      <c r="AZ163" s="60">
        <v>25</v>
      </c>
      <c r="BA163" s="415">
        <f>+AZ163/AU163</f>
        <v>0.125</v>
      </c>
      <c r="BB163" s="47">
        <v>25</v>
      </c>
      <c r="BC163" s="422">
        <f t="shared" si="229"/>
        <v>0.125</v>
      </c>
      <c r="BD163" s="54">
        <v>100</v>
      </c>
      <c r="BE163" s="60">
        <v>50</v>
      </c>
      <c r="BF163" s="60">
        <v>93</v>
      </c>
      <c r="BG163" s="49">
        <v>0</v>
      </c>
      <c r="BH163" s="333">
        <f t="shared" si="218"/>
        <v>1</v>
      </c>
      <c r="BI163" s="453">
        <f t="shared" si="219"/>
        <v>1</v>
      </c>
      <c r="BJ163" s="334">
        <f t="shared" si="220"/>
        <v>1</v>
      </c>
      <c r="BK163" s="453">
        <f t="shared" si="221"/>
        <v>1</v>
      </c>
      <c r="BL163" s="334">
        <f t="shared" si="222"/>
        <v>3.72</v>
      </c>
      <c r="BM163" s="453">
        <f t="shared" si="223"/>
        <v>1</v>
      </c>
      <c r="BN163" s="334">
        <f t="shared" si="224"/>
        <v>0</v>
      </c>
      <c r="BO163" s="453">
        <f t="shared" si="225"/>
        <v>0</v>
      </c>
      <c r="BP163" s="657">
        <f t="shared" ref="BP163" si="249">+SUM(BD163:BG163)/AU163</f>
        <v>1.2150000000000001</v>
      </c>
      <c r="BQ163" s="652">
        <f t="shared" si="226"/>
        <v>1</v>
      </c>
      <c r="BR163" s="642">
        <f t="shared" si="227"/>
        <v>1</v>
      </c>
      <c r="BS163" s="54">
        <v>100000</v>
      </c>
      <c r="BT163" s="60">
        <v>100000</v>
      </c>
      <c r="BU163" s="60">
        <v>0</v>
      </c>
      <c r="BV163" s="125">
        <f t="shared" si="231"/>
        <v>1</v>
      </c>
      <c r="BW163" s="378" t="str">
        <f t="shared" si="232"/>
        <v xml:space="preserve"> -</v>
      </c>
      <c r="BX163" s="55">
        <v>57905</v>
      </c>
      <c r="BY163" s="60">
        <v>26946</v>
      </c>
      <c r="BZ163" s="60">
        <v>0</v>
      </c>
      <c r="CA163" s="125">
        <f t="shared" si="233"/>
        <v>0.46534841550815992</v>
      </c>
      <c r="CB163" s="378" t="str">
        <f t="shared" si="234"/>
        <v xml:space="preserve"> -</v>
      </c>
      <c r="CC163" s="54">
        <v>51485</v>
      </c>
      <c r="CD163" s="60">
        <v>35743</v>
      </c>
      <c r="CE163" s="60">
        <v>0</v>
      </c>
      <c r="CF163" s="125">
        <f t="shared" si="235"/>
        <v>0.69424104107992624</v>
      </c>
      <c r="CG163" s="378" t="str">
        <f t="shared" si="236"/>
        <v xml:space="preserve"> -</v>
      </c>
      <c r="CH163" s="55">
        <v>0</v>
      </c>
      <c r="CI163" s="60">
        <v>0</v>
      </c>
      <c r="CJ163" s="60">
        <v>0</v>
      </c>
      <c r="CK163" s="125" t="str">
        <f t="shared" si="237"/>
        <v xml:space="preserve"> -</v>
      </c>
      <c r="CL163" s="378" t="str">
        <f t="shared" si="238"/>
        <v xml:space="preserve"> -</v>
      </c>
      <c r="CM163" s="326">
        <f t="shared" si="239"/>
        <v>209390</v>
      </c>
      <c r="CN163" s="322">
        <f t="shared" si="240"/>
        <v>162689</v>
      </c>
      <c r="CO163" s="322">
        <f t="shared" si="241"/>
        <v>0</v>
      </c>
      <c r="CP163" s="504">
        <f t="shared" si="242"/>
        <v>0.77696642628587798</v>
      </c>
      <c r="CQ163" s="378" t="str">
        <f t="shared" si="243"/>
        <v xml:space="preserve"> -</v>
      </c>
      <c r="CR163" s="591" t="s">
        <v>1745</v>
      </c>
      <c r="CS163" s="212" t="s">
        <v>1273</v>
      </c>
      <c r="CT163" s="102" t="s">
        <v>95</v>
      </c>
    </row>
    <row r="164" spans="2:98" ht="45.75" customHeight="1">
      <c r="B164" s="994"/>
      <c r="C164" s="991"/>
      <c r="D164" s="1217"/>
      <c r="E164" s="1214"/>
      <c r="F164" s="978"/>
      <c r="G164" s="1175"/>
      <c r="H164" s="1175"/>
      <c r="I164" s="1172"/>
      <c r="J164" s="1175"/>
      <c r="K164" s="1172"/>
      <c r="L164" s="1175"/>
      <c r="M164" s="1175"/>
      <c r="N164" s="1172"/>
      <c r="O164" s="1175"/>
      <c r="P164" s="1175"/>
      <c r="Q164" s="1172"/>
      <c r="R164" s="1175"/>
      <c r="S164" s="1175"/>
      <c r="T164" s="1172"/>
      <c r="U164" s="1208"/>
      <c r="V164" s="1169"/>
      <c r="W164" s="1172"/>
      <c r="X164" s="1175"/>
      <c r="Y164" s="1172"/>
      <c r="Z164" s="1175"/>
      <c r="AA164" s="1172"/>
      <c r="AB164" s="1178"/>
      <c r="AC164" s="1181"/>
      <c r="AD164" s="1020"/>
      <c r="AE164" s="790"/>
      <c r="AF164" s="798"/>
      <c r="AG164" s="790"/>
      <c r="AH164" s="798"/>
      <c r="AI164" s="790"/>
      <c r="AJ164" s="798"/>
      <c r="AK164" s="790"/>
      <c r="AL164" s="798"/>
      <c r="AM164" s="790"/>
      <c r="AN164" s="1164"/>
      <c r="AO164" s="950"/>
      <c r="AP164" s="939"/>
      <c r="AQ164" s="300" t="s">
        <v>607</v>
      </c>
      <c r="AR164" s="278" t="s">
        <v>1217</v>
      </c>
      <c r="AS164" s="27" t="s">
        <v>1946</v>
      </c>
      <c r="AT164" s="40">
        <v>0</v>
      </c>
      <c r="AU164" s="60">
        <v>1</v>
      </c>
      <c r="AV164" s="60">
        <v>0</v>
      </c>
      <c r="AW164" s="413">
        <f t="shared" si="228"/>
        <v>0</v>
      </c>
      <c r="AX164" s="60">
        <v>0</v>
      </c>
      <c r="AY164" s="413">
        <f>+AX164/AU164</f>
        <v>0</v>
      </c>
      <c r="AZ164" s="60">
        <v>0</v>
      </c>
      <c r="BA164" s="415">
        <v>0</v>
      </c>
      <c r="BB164" s="47">
        <v>1</v>
      </c>
      <c r="BC164" s="422">
        <v>1</v>
      </c>
      <c r="BD164" s="54">
        <v>0</v>
      </c>
      <c r="BE164" s="60">
        <v>0</v>
      </c>
      <c r="BF164" s="60">
        <v>1</v>
      </c>
      <c r="BG164" s="49">
        <v>0</v>
      </c>
      <c r="BH164" s="333" t="str">
        <f t="shared" si="218"/>
        <v xml:space="preserve"> -</v>
      </c>
      <c r="BI164" s="453" t="str">
        <f t="shared" si="219"/>
        <v xml:space="preserve"> -</v>
      </c>
      <c r="BJ164" s="334" t="str">
        <f t="shared" si="220"/>
        <v xml:space="preserve"> -</v>
      </c>
      <c r="BK164" s="453" t="str">
        <f t="shared" si="221"/>
        <v xml:space="preserve"> -</v>
      </c>
      <c r="BL164" s="334" t="str">
        <f t="shared" si="222"/>
        <v xml:space="preserve"> -</v>
      </c>
      <c r="BM164" s="453" t="str">
        <f t="shared" si="223"/>
        <v xml:space="preserve"> -</v>
      </c>
      <c r="BN164" s="334">
        <f t="shared" si="224"/>
        <v>0</v>
      </c>
      <c r="BO164" s="453">
        <f t="shared" si="225"/>
        <v>0</v>
      </c>
      <c r="BP164" s="657">
        <f>+AVERAGE(BE164:BG164)/AU164</f>
        <v>0.33333333333333331</v>
      </c>
      <c r="BQ164" s="652">
        <f t="shared" si="226"/>
        <v>0.33333333333333331</v>
      </c>
      <c r="BR164" s="642">
        <f t="shared" si="227"/>
        <v>0.33333333333333331</v>
      </c>
      <c r="BS164" s="54">
        <v>0</v>
      </c>
      <c r="BT164" s="60">
        <v>0</v>
      </c>
      <c r="BU164" s="60">
        <v>0</v>
      </c>
      <c r="BV164" s="125" t="str">
        <f t="shared" si="231"/>
        <v xml:space="preserve"> -</v>
      </c>
      <c r="BW164" s="378" t="str">
        <f t="shared" si="232"/>
        <v xml:space="preserve"> -</v>
      </c>
      <c r="BX164" s="55">
        <v>0</v>
      </c>
      <c r="BY164" s="60">
        <v>0</v>
      </c>
      <c r="BZ164" s="60">
        <v>0</v>
      </c>
      <c r="CA164" s="125" t="str">
        <f t="shared" si="233"/>
        <v xml:space="preserve"> -</v>
      </c>
      <c r="CB164" s="378" t="str">
        <f t="shared" si="234"/>
        <v xml:space="preserve"> -</v>
      </c>
      <c r="CC164" s="54">
        <v>0</v>
      </c>
      <c r="CD164" s="60">
        <v>0</v>
      </c>
      <c r="CE164" s="60">
        <v>0</v>
      </c>
      <c r="CF164" s="125" t="str">
        <f t="shared" si="235"/>
        <v xml:space="preserve"> -</v>
      </c>
      <c r="CG164" s="378" t="str">
        <f t="shared" si="236"/>
        <v xml:space="preserve"> -</v>
      </c>
      <c r="CH164" s="55">
        <v>0</v>
      </c>
      <c r="CI164" s="60">
        <v>0</v>
      </c>
      <c r="CJ164" s="60">
        <v>0</v>
      </c>
      <c r="CK164" s="125" t="str">
        <f t="shared" si="237"/>
        <v xml:space="preserve"> -</v>
      </c>
      <c r="CL164" s="378" t="str">
        <f t="shared" si="238"/>
        <v xml:space="preserve"> -</v>
      </c>
      <c r="CM164" s="326">
        <f t="shared" si="239"/>
        <v>0</v>
      </c>
      <c r="CN164" s="322">
        <f t="shared" si="240"/>
        <v>0</v>
      </c>
      <c r="CO164" s="322">
        <f t="shared" si="241"/>
        <v>0</v>
      </c>
      <c r="CP164" s="504" t="str">
        <f t="shared" si="242"/>
        <v xml:space="preserve"> -</v>
      </c>
      <c r="CQ164" s="378" t="str">
        <f t="shared" si="243"/>
        <v xml:space="preserve"> -</v>
      </c>
      <c r="CR164" s="591" t="s">
        <v>1745</v>
      </c>
      <c r="CS164" s="99" t="s">
        <v>1336</v>
      </c>
      <c r="CT164" s="102" t="s">
        <v>1969</v>
      </c>
    </row>
    <row r="165" spans="2:98" ht="30" customHeight="1">
      <c r="B165" s="994"/>
      <c r="C165" s="991"/>
      <c r="D165" s="1217"/>
      <c r="E165" s="1214"/>
      <c r="F165" s="978"/>
      <c r="G165" s="1175"/>
      <c r="H165" s="1175"/>
      <c r="I165" s="1172"/>
      <c r="J165" s="1175"/>
      <c r="K165" s="1172"/>
      <c r="L165" s="1175"/>
      <c r="M165" s="1175"/>
      <c r="N165" s="1172"/>
      <c r="O165" s="1175"/>
      <c r="P165" s="1175"/>
      <c r="Q165" s="1172"/>
      <c r="R165" s="1175"/>
      <c r="S165" s="1175"/>
      <c r="T165" s="1172"/>
      <c r="U165" s="1208"/>
      <c r="V165" s="1169"/>
      <c r="W165" s="1172"/>
      <c r="X165" s="1175"/>
      <c r="Y165" s="1172"/>
      <c r="Z165" s="1175"/>
      <c r="AA165" s="1172"/>
      <c r="AB165" s="1178"/>
      <c r="AC165" s="1181"/>
      <c r="AD165" s="1020"/>
      <c r="AE165" s="790"/>
      <c r="AF165" s="798"/>
      <c r="AG165" s="790"/>
      <c r="AH165" s="798"/>
      <c r="AI165" s="790"/>
      <c r="AJ165" s="798"/>
      <c r="AK165" s="790"/>
      <c r="AL165" s="798"/>
      <c r="AM165" s="790"/>
      <c r="AN165" s="1164"/>
      <c r="AO165" s="950"/>
      <c r="AP165" s="939"/>
      <c r="AQ165" s="27" t="s">
        <v>930</v>
      </c>
      <c r="AR165" s="133" t="s">
        <v>2068</v>
      </c>
      <c r="AS165" s="27" t="s">
        <v>1780</v>
      </c>
      <c r="AT165" s="40">
        <v>4</v>
      </c>
      <c r="AU165" s="60">
        <v>4</v>
      </c>
      <c r="AV165" s="60">
        <v>1</v>
      </c>
      <c r="AW165" s="413">
        <f t="shared" si="228"/>
        <v>0.25</v>
      </c>
      <c r="AX165" s="60">
        <v>1</v>
      </c>
      <c r="AY165" s="413">
        <f>+AX165/AU165</f>
        <v>0.25</v>
      </c>
      <c r="AZ165" s="60">
        <v>1</v>
      </c>
      <c r="BA165" s="415">
        <f>+AZ165/AU165</f>
        <v>0.25</v>
      </c>
      <c r="BB165" s="47">
        <v>1</v>
      </c>
      <c r="BC165" s="422">
        <f t="shared" si="229"/>
        <v>0.25</v>
      </c>
      <c r="BD165" s="54">
        <v>1</v>
      </c>
      <c r="BE165" s="60">
        <v>1</v>
      </c>
      <c r="BF165" s="60">
        <v>1</v>
      </c>
      <c r="BG165" s="49">
        <v>0</v>
      </c>
      <c r="BH165" s="333">
        <f t="shared" si="218"/>
        <v>1</v>
      </c>
      <c r="BI165" s="453">
        <f t="shared" si="219"/>
        <v>1</v>
      </c>
      <c r="BJ165" s="334">
        <f t="shared" si="220"/>
        <v>1</v>
      </c>
      <c r="BK165" s="453">
        <f t="shared" si="221"/>
        <v>1</v>
      </c>
      <c r="BL165" s="334">
        <f t="shared" si="222"/>
        <v>1</v>
      </c>
      <c r="BM165" s="453">
        <f t="shared" si="223"/>
        <v>1</v>
      </c>
      <c r="BN165" s="334">
        <f t="shared" si="224"/>
        <v>0</v>
      </c>
      <c r="BO165" s="453">
        <f t="shared" si="225"/>
        <v>0</v>
      </c>
      <c r="BP165" s="657">
        <f t="shared" ref="BP165:BP167" si="250">+SUM(BD165:BG165)/AU165</f>
        <v>0.75</v>
      </c>
      <c r="BQ165" s="652">
        <f t="shared" si="226"/>
        <v>0.75</v>
      </c>
      <c r="BR165" s="642">
        <f t="shared" si="227"/>
        <v>0.75</v>
      </c>
      <c r="BS165" s="54">
        <v>500000</v>
      </c>
      <c r="BT165" s="60">
        <v>500000</v>
      </c>
      <c r="BU165" s="60">
        <v>200000</v>
      </c>
      <c r="BV165" s="125">
        <f t="shared" si="231"/>
        <v>1</v>
      </c>
      <c r="BW165" s="71">
        <f t="shared" si="232"/>
        <v>0.4</v>
      </c>
      <c r="BX165" s="55">
        <v>1691604</v>
      </c>
      <c r="BY165" s="60">
        <v>1690297</v>
      </c>
      <c r="BZ165" s="60">
        <v>0</v>
      </c>
      <c r="CA165" s="125">
        <f t="shared" si="233"/>
        <v>0.99922736054064665</v>
      </c>
      <c r="CB165" s="378" t="str">
        <f t="shared" si="234"/>
        <v xml:space="preserve"> -</v>
      </c>
      <c r="CC165" s="54">
        <v>2179668</v>
      </c>
      <c r="CD165" s="60">
        <v>2023968</v>
      </c>
      <c r="CE165" s="60">
        <v>0</v>
      </c>
      <c r="CF165" s="125">
        <f t="shared" si="235"/>
        <v>0.92856710287988808</v>
      </c>
      <c r="CG165" s="378" t="str">
        <f t="shared" si="236"/>
        <v xml:space="preserve"> -</v>
      </c>
      <c r="CH165" s="55">
        <v>0</v>
      </c>
      <c r="CI165" s="60">
        <v>0</v>
      </c>
      <c r="CJ165" s="60">
        <v>0</v>
      </c>
      <c r="CK165" s="125" t="str">
        <f t="shared" si="237"/>
        <v xml:space="preserve"> -</v>
      </c>
      <c r="CL165" s="378" t="str">
        <f t="shared" si="238"/>
        <v xml:space="preserve"> -</v>
      </c>
      <c r="CM165" s="326">
        <f t="shared" si="239"/>
        <v>4371272</v>
      </c>
      <c r="CN165" s="322">
        <f t="shared" si="240"/>
        <v>4214265</v>
      </c>
      <c r="CO165" s="322">
        <f t="shared" si="241"/>
        <v>200000</v>
      </c>
      <c r="CP165" s="504">
        <f t="shared" si="242"/>
        <v>0.96408207954114955</v>
      </c>
      <c r="CQ165" s="378">
        <f t="shared" si="243"/>
        <v>4.7457860386093426E-2</v>
      </c>
      <c r="CR165" s="591" t="s">
        <v>1745</v>
      </c>
      <c r="CS165" s="99" t="s">
        <v>1273</v>
      </c>
      <c r="CT165" s="102" t="s">
        <v>95</v>
      </c>
    </row>
    <row r="166" spans="2:98" ht="30" customHeight="1">
      <c r="B166" s="994"/>
      <c r="C166" s="991"/>
      <c r="D166" s="1217"/>
      <c r="E166" s="1214"/>
      <c r="F166" s="978"/>
      <c r="G166" s="1175"/>
      <c r="H166" s="1175"/>
      <c r="I166" s="1172"/>
      <c r="J166" s="1175"/>
      <c r="K166" s="1172"/>
      <c r="L166" s="1175"/>
      <c r="M166" s="1175"/>
      <c r="N166" s="1172"/>
      <c r="O166" s="1175"/>
      <c r="P166" s="1175"/>
      <c r="Q166" s="1172"/>
      <c r="R166" s="1175"/>
      <c r="S166" s="1175"/>
      <c r="T166" s="1172"/>
      <c r="U166" s="1208"/>
      <c r="V166" s="1169"/>
      <c r="W166" s="1172"/>
      <c r="X166" s="1175"/>
      <c r="Y166" s="1172"/>
      <c r="Z166" s="1175"/>
      <c r="AA166" s="1172"/>
      <c r="AB166" s="1178"/>
      <c r="AC166" s="1181"/>
      <c r="AD166" s="1020"/>
      <c r="AE166" s="790"/>
      <c r="AF166" s="798"/>
      <c r="AG166" s="790"/>
      <c r="AH166" s="798"/>
      <c r="AI166" s="790"/>
      <c r="AJ166" s="798"/>
      <c r="AK166" s="790"/>
      <c r="AL166" s="798"/>
      <c r="AM166" s="790"/>
      <c r="AN166" s="1164"/>
      <c r="AO166" s="950"/>
      <c r="AP166" s="939"/>
      <c r="AQ166" s="27" t="s">
        <v>608</v>
      </c>
      <c r="AR166" s="366" t="s">
        <v>2069</v>
      </c>
      <c r="AS166" s="27" t="s">
        <v>1781</v>
      </c>
      <c r="AT166" s="40">
        <v>1</v>
      </c>
      <c r="AU166" s="60">
        <v>1</v>
      </c>
      <c r="AV166" s="60">
        <v>0</v>
      </c>
      <c r="AW166" s="413">
        <f t="shared" si="228"/>
        <v>0</v>
      </c>
      <c r="AX166" s="60">
        <v>0</v>
      </c>
      <c r="AY166" s="413">
        <f>+AX166/AU166</f>
        <v>0</v>
      </c>
      <c r="AZ166" s="60">
        <v>1</v>
      </c>
      <c r="BA166" s="415">
        <f>+AZ166/AU166</f>
        <v>1</v>
      </c>
      <c r="BB166" s="47">
        <v>0</v>
      </c>
      <c r="BC166" s="422">
        <f t="shared" si="229"/>
        <v>0</v>
      </c>
      <c r="BD166" s="54">
        <v>1</v>
      </c>
      <c r="BE166" s="60">
        <v>0</v>
      </c>
      <c r="BF166" s="60">
        <v>0</v>
      </c>
      <c r="BG166" s="49">
        <v>0</v>
      </c>
      <c r="BH166" s="333" t="str">
        <f t="shared" si="218"/>
        <v xml:space="preserve"> -</v>
      </c>
      <c r="BI166" s="453" t="str">
        <f t="shared" si="219"/>
        <v xml:space="preserve"> -</v>
      </c>
      <c r="BJ166" s="334" t="str">
        <f t="shared" si="220"/>
        <v xml:space="preserve"> -</v>
      </c>
      <c r="BK166" s="453" t="str">
        <f t="shared" si="221"/>
        <v xml:space="preserve"> -</v>
      </c>
      <c r="BL166" s="334">
        <f t="shared" si="222"/>
        <v>0</v>
      </c>
      <c r="BM166" s="453">
        <f t="shared" si="223"/>
        <v>0</v>
      </c>
      <c r="BN166" s="334" t="str">
        <f t="shared" si="224"/>
        <v xml:space="preserve"> -</v>
      </c>
      <c r="BO166" s="453" t="str">
        <f t="shared" si="225"/>
        <v xml:space="preserve"> -</v>
      </c>
      <c r="BP166" s="657">
        <f t="shared" si="250"/>
        <v>1</v>
      </c>
      <c r="BQ166" s="652">
        <f t="shared" si="226"/>
        <v>1</v>
      </c>
      <c r="BR166" s="642">
        <f t="shared" si="227"/>
        <v>1</v>
      </c>
      <c r="BS166" s="54">
        <v>10000</v>
      </c>
      <c r="BT166" s="60">
        <v>10000</v>
      </c>
      <c r="BU166" s="60">
        <v>0</v>
      </c>
      <c r="BV166" s="125">
        <f t="shared" si="231"/>
        <v>1</v>
      </c>
      <c r="BW166" s="378" t="str">
        <f t="shared" si="232"/>
        <v xml:space="preserve"> -</v>
      </c>
      <c r="BX166" s="55">
        <v>0</v>
      </c>
      <c r="BY166" s="60">
        <v>0</v>
      </c>
      <c r="BZ166" s="60">
        <v>0</v>
      </c>
      <c r="CA166" s="125" t="str">
        <f t="shared" si="233"/>
        <v xml:space="preserve"> -</v>
      </c>
      <c r="CB166" s="378" t="str">
        <f t="shared" si="234"/>
        <v xml:space="preserve"> -</v>
      </c>
      <c r="CC166" s="54">
        <v>0</v>
      </c>
      <c r="CD166" s="60">
        <v>0</v>
      </c>
      <c r="CE166" s="60">
        <v>0</v>
      </c>
      <c r="CF166" s="125" t="str">
        <f t="shared" si="235"/>
        <v xml:space="preserve"> -</v>
      </c>
      <c r="CG166" s="378" t="str">
        <f t="shared" si="236"/>
        <v xml:space="preserve"> -</v>
      </c>
      <c r="CH166" s="55">
        <v>0</v>
      </c>
      <c r="CI166" s="60">
        <v>0</v>
      </c>
      <c r="CJ166" s="60">
        <v>0</v>
      </c>
      <c r="CK166" s="125" t="str">
        <f t="shared" si="237"/>
        <v xml:space="preserve"> -</v>
      </c>
      <c r="CL166" s="378" t="str">
        <f t="shared" si="238"/>
        <v xml:space="preserve"> -</v>
      </c>
      <c r="CM166" s="326">
        <f t="shared" si="239"/>
        <v>10000</v>
      </c>
      <c r="CN166" s="322">
        <f t="shared" si="240"/>
        <v>10000</v>
      </c>
      <c r="CO166" s="322">
        <f t="shared" si="241"/>
        <v>0</v>
      </c>
      <c r="CP166" s="504">
        <f t="shared" si="242"/>
        <v>1</v>
      </c>
      <c r="CQ166" s="378" t="str">
        <f t="shared" si="243"/>
        <v xml:space="preserve"> -</v>
      </c>
      <c r="CR166" s="591" t="s">
        <v>1745</v>
      </c>
      <c r="CS166" s="99" t="s">
        <v>1336</v>
      </c>
      <c r="CT166" s="102" t="s">
        <v>95</v>
      </c>
    </row>
    <row r="167" spans="2:98" ht="30" customHeight="1" thickBot="1">
      <c r="B167" s="994"/>
      <c r="C167" s="991"/>
      <c r="D167" s="1218"/>
      <c r="E167" s="1215"/>
      <c r="F167" s="1029"/>
      <c r="G167" s="1176"/>
      <c r="H167" s="1176"/>
      <c r="I167" s="1173"/>
      <c r="J167" s="1176"/>
      <c r="K167" s="1173"/>
      <c r="L167" s="1176"/>
      <c r="M167" s="1176"/>
      <c r="N167" s="1173"/>
      <c r="O167" s="1176"/>
      <c r="P167" s="1176"/>
      <c r="Q167" s="1173"/>
      <c r="R167" s="1176"/>
      <c r="S167" s="1176"/>
      <c r="T167" s="1173"/>
      <c r="U167" s="1209"/>
      <c r="V167" s="1170"/>
      <c r="W167" s="1173"/>
      <c r="X167" s="1176"/>
      <c r="Y167" s="1173"/>
      <c r="Z167" s="1176"/>
      <c r="AA167" s="1173"/>
      <c r="AB167" s="1179"/>
      <c r="AC167" s="1182"/>
      <c r="AD167" s="1021"/>
      <c r="AE167" s="791"/>
      <c r="AF167" s="799"/>
      <c r="AG167" s="791"/>
      <c r="AH167" s="799"/>
      <c r="AI167" s="791"/>
      <c r="AJ167" s="799"/>
      <c r="AK167" s="791"/>
      <c r="AL167" s="799"/>
      <c r="AM167" s="791"/>
      <c r="AN167" s="1165"/>
      <c r="AO167" s="953"/>
      <c r="AP167" s="942"/>
      <c r="AQ167" s="30" t="s">
        <v>609</v>
      </c>
      <c r="AR167" s="10">
        <v>2210904</v>
      </c>
      <c r="AS167" s="30" t="s">
        <v>1782</v>
      </c>
      <c r="AT167" s="45">
        <v>0</v>
      </c>
      <c r="AU167" s="92">
        <v>1</v>
      </c>
      <c r="AV167" s="92">
        <v>1</v>
      </c>
      <c r="AW167" s="423">
        <f t="shared" si="228"/>
        <v>1</v>
      </c>
      <c r="AX167" s="92">
        <v>0</v>
      </c>
      <c r="AY167" s="423">
        <f>+AX167/AU167</f>
        <v>0</v>
      </c>
      <c r="AZ167" s="92">
        <v>0</v>
      </c>
      <c r="BA167" s="424">
        <f>+AZ167/AU167</f>
        <v>0</v>
      </c>
      <c r="BB167" s="51">
        <v>0</v>
      </c>
      <c r="BC167" s="425">
        <f t="shared" si="229"/>
        <v>0</v>
      </c>
      <c r="BD167" s="62">
        <v>0.5</v>
      </c>
      <c r="BE167" s="92">
        <v>0</v>
      </c>
      <c r="BF167" s="92">
        <v>0</v>
      </c>
      <c r="BG167" s="70">
        <v>0</v>
      </c>
      <c r="BH167" s="331">
        <f t="shared" si="218"/>
        <v>0.5</v>
      </c>
      <c r="BI167" s="457">
        <f t="shared" si="219"/>
        <v>0.5</v>
      </c>
      <c r="BJ167" s="332" t="str">
        <f t="shared" si="220"/>
        <v xml:space="preserve"> -</v>
      </c>
      <c r="BK167" s="457" t="str">
        <f t="shared" si="221"/>
        <v xml:space="preserve"> -</v>
      </c>
      <c r="BL167" s="332" t="str">
        <f t="shared" si="222"/>
        <v xml:space="preserve"> -</v>
      </c>
      <c r="BM167" s="457" t="str">
        <f t="shared" si="223"/>
        <v xml:space="preserve"> -</v>
      </c>
      <c r="BN167" s="332" t="str">
        <f t="shared" si="224"/>
        <v xml:space="preserve"> -</v>
      </c>
      <c r="BO167" s="457" t="str">
        <f t="shared" si="225"/>
        <v xml:space="preserve"> -</v>
      </c>
      <c r="BP167" s="658">
        <f t="shared" si="250"/>
        <v>0.5</v>
      </c>
      <c r="BQ167" s="653">
        <f t="shared" si="226"/>
        <v>0.5</v>
      </c>
      <c r="BR167" s="643">
        <f t="shared" si="227"/>
        <v>0.5</v>
      </c>
      <c r="BS167" s="62">
        <v>3287402</v>
      </c>
      <c r="BT167" s="92">
        <v>3287402</v>
      </c>
      <c r="BU167" s="92">
        <v>0</v>
      </c>
      <c r="BV167" s="148">
        <f t="shared" si="231"/>
        <v>1</v>
      </c>
      <c r="BW167" s="385" t="str">
        <f t="shared" si="232"/>
        <v xml:space="preserve"> -</v>
      </c>
      <c r="BX167" s="63">
        <v>0</v>
      </c>
      <c r="BY167" s="92">
        <v>0</v>
      </c>
      <c r="BZ167" s="92">
        <v>0</v>
      </c>
      <c r="CA167" s="148" t="str">
        <f t="shared" si="233"/>
        <v xml:space="preserve"> -</v>
      </c>
      <c r="CB167" s="385" t="str">
        <f t="shared" si="234"/>
        <v xml:space="preserve"> -</v>
      </c>
      <c r="CC167" s="62">
        <v>4097188</v>
      </c>
      <c r="CD167" s="92">
        <v>4000000</v>
      </c>
      <c r="CE167" s="92">
        <v>0</v>
      </c>
      <c r="CF167" s="148">
        <f t="shared" si="235"/>
        <v>0.97627934085524026</v>
      </c>
      <c r="CG167" s="385" t="str">
        <f t="shared" si="236"/>
        <v xml:space="preserve"> -</v>
      </c>
      <c r="CH167" s="63">
        <v>0</v>
      </c>
      <c r="CI167" s="92">
        <v>0</v>
      </c>
      <c r="CJ167" s="92">
        <v>0</v>
      </c>
      <c r="CK167" s="148" t="str">
        <f t="shared" si="237"/>
        <v xml:space="preserve"> -</v>
      </c>
      <c r="CL167" s="385" t="str">
        <f t="shared" si="238"/>
        <v xml:space="preserve"> -</v>
      </c>
      <c r="CM167" s="327">
        <f t="shared" si="239"/>
        <v>7384590</v>
      </c>
      <c r="CN167" s="328">
        <f t="shared" si="240"/>
        <v>7287402</v>
      </c>
      <c r="CO167" s="328">
        <f t="shared" si="241"/>
        <v>0</v>
      </c>
      <c r="CP167" s="505">
        <f t="shared" si="242"/>
        <v>0.98683907975933671</v>
      </c>
      <c r="CQ167" s="385" t="str">
        <f t="shared" si="243"/>
        <v xml:space="preserve"> -</v>
      </c>
      <c r="CR167" s="593" t="s">
        <v>1339</v>
      </c>
      <c r="CS167" s="100" t="s">
        <v>1336</v>
      </c>
      <c r="CT167" s="103" t="s">
        <v>1969</v>
      </c>
    </row>
    <row r="168" spans="2:98" ht="15" customHeight="1" thickBot="1">
      <c r="B168" s="994"/>
      <c r="C168" s="991"/>
      <c r="D168" s="181"/>
      <c r="E168" s="14"/>
      <c r="F168" s="15"/>
      <c r="G168" s="13"/>
      <c r="H168" s="13"/>
      <c r="I168" s="620"/>
      <c r="J168" s="13"/>
      <c r="K168" s="620"/>
      <c r="L168" s="13"/>
      <c r="M168" s="13"/>
      <c r="N168" s="620"/>
      <c r="O168" s="13"/>
      <c r="P168" s="13"/>
      <c r="Q168" s="620"/>
      <c r="R168" s="13"/>
      <c r="S168" s="13"/>
      <c r="T168" s="620"/>
      <c r="U168" s="13"/>
      <c r="V168" s="13"/>
      <c r="W168" s="620"/>
      <c r="X168" s="13"/>
      <c r="Y168" s="620"/>
      <c r="Z168" s="13"/>
      <c r="AA168" s="620"/>
      <c r="AB168" s="13"/>
      <c r="AC168" s="620"/>
      <c r="AD168" s="719"/>
      <c r="AE168" s="720"/>
      <c r="AF168" s="719"/>
      <c r="AG168" s="720"/>
      <c r="AH168" s="719"/>
      <c r="AI168" s="720"/>
      <c r="AJ168" s="719"/>
      <c r="AK168" s="720"/>
      <c r="AL168" s="719"/>
      <c r="AM168" s="720"/>
      <c r="AN168" s="13"/>
      <c r="AO168" s="81"/>
      <c r="AP168" s="80"/>
      <c r="AQ168" s="82"/>
      <c r="AR168" s="80"/>
      <c r="AS168" s="82"/>
      <c r="AT168" s="81"/>
      <c r="AU168" s="306">
        <v>0</v>
      </c>
      <c r="AV168" s="306">
        <v>0</v>
      </c>
      <c r="AW168" s="358">
        <f>+AVERAGE(AW121:AW167)</f>
        <v>0.22190291977526022</v>
      </c>
      <c r="AX168" s="306">
        <v>0</v>
      </c>
      <c r="AY168" s="358">
        <f t="shared" ref="AY168:BC168" si="251">+AVERAGE(AY121:AY167)</f>
        <v>0.31828405636916279</v>
      </c>
      <c r="AZ168" s="306">
        <v>0</v>
      </c>
      <c r="BA168" s="358">
        <f t="shared" si="251"/>
        <v>0.21483006355346784</v>
      </c>
      <c r="BB168" s="306">
        <v>0</v>
      </c>
      <c r="BC168" s="358">
        <f t="shared" si="251"/>
        <v>0.24498296030210925</v>
      </c>
      <c r="BD168" s="306"/>
      <c r="BE168" s="306"/>
      <c r="BF168" s="306"/>
      <c r="BG168" s="306"/>
      <c r="BH168" s="80"/>
      <c r="BI168" s="555">
        <f t="shared" ref="BI168:BO168" si="252">+AVERAGE(BI121:BI167)</f>
        <v>0.84375</v>
      </c>
      <c r="BJ168" s="555"/>
      <c r="BK168" s="555">
        <f t="shared" si="252"/>
        <v>0.8597560975609756</v>
      </c>
      <c r="BL168" s="555"/>
      <c r="BM168" s="555">
        <f t="shared" si="252"/>
        <v>0.85585585585585588</v>
      </c>
      <c r="BN168" s="555"/>
      <c r="BO168" s="555">
        <f t="shared" si="252"/>
        <v>0</v>
      </c>
      <c r="BP168" s="661"/>
      <c r="BQ168" s="555">
        <f>+AVERAGE(BQ121:BQ167)</f>
        <v>0.7007195818366031</v>
      </c>
      <c r="BR168" s="637"/>
      <c r="BS168" s="83"/>
      <c r="BT168" s="83"/>
      <c r="BU168" s="83"/>
      <c r="BV168" s="83"/>
      <c r="BW168" s="83"/>
      <c r="BX168" s="83"/>
      <c r="BY168" s="83"/>
      <c r="BZ168" s="83"/>
      <c r="CA168" s="83"/>
      <c r="CB168" s="83"/>
      <c r="CC168" s="83"/>
      <c r="CD168" s="83"/>
      <c r="CE168" s="83"/>
      <c r="CF168" s="83"/>
      <c r="CG168" s="83"/>
      <c r="CH168" s="83"/>
      <c r="CI168" s="83"/>
      <c r="CJ168" s="83"/>
      <c r="CK168" s="83"/>
      <c r="CL168" s="83"/>
      <c r="CM168" s="84"/>
      <c r="CN168" s="84"/>
      <c r="CO168" s="84"/>
      <c r="CP168" s="84"/>
      <c r="CQ168" s="84"/>
      <c r="CR168" s="599"/>
      <c r="CS168" s="14"/>
      <c r="CT168" s="18"/>
    </row>
    <row r="169" spans="2:98" ht="30" customHeight="1">
      <c r="B169" s="994"/>
      <c r="C169" s="991"/>
      <c r="D169" s="1210">
        <f>+RESUMEN!J112</f>
        <v>0.72770833333333329</v>
      </c>
      <c r="E169" s="946" t="s">
        <v>648</v>
      </c>
      <c r="F169" s="972" t="s">
        <v>649</v>
      </c>
      <c r="G169" s="979">
        <v>2367260</v>
      </c>
      <c r="H169" s="979">
        <v>2700000</v>
      </c>
      <c r="I169" s="1013">
        <f>+H169-G169</f>
        <v>332740</v>
      </c>
      <c r="J169" s="979">
        <v>2367260</v>
      </c>
      <c r="K169" s="1013">
        <f>+J169-G169</f>
        <v>0</v>
      </c>
      <c r="L169" s="979"/>
      <c r="M169" s="979">
        <v>2400000</v>
      </c>
      <c r="N169" s="1013">
        <f>+M169-J169</f>
        <v>32740</v>
      </c>
      <c r="O169" s="979"/>
      <c r="P169" s="979">
        <v>2600000</v>
      </c>
      <c r="Q169" s="1013">
        <f>+P169-M169</f>
        <v>200000</v>
      </c>
      <c r="R169" s="979"/>
      <c r="S169" s="979">
        <v>2700000</v>
      </c>
      <c r="T169" s="1013">
        <f>+S169-P169</f>
        <v>100000</v>
      </c>
      <c r="U169" s="1030"/>
      <c r="V169" s="1084">
        <f>+G169+80071</f>
        <v>2447331</v>
      </c>
      <c r="W169" s="1013">
        <f>+IF(V169=0,0,V169-G169)</f>
        <v>80071</v>
      </c>
      <c r="X169" s="979">
        <v>2458331</v>
      </c>
      <c r="Y169" s="1013">
        <f>+IF(X169=0,0,X169-V169)</f>
        <v>11000</v>
      </c>
      <c r="Z169" s="979"/>
      <c r="AA169" s="1013">
        <f>+IF(Z169=0,0,Z169-X169)</f>
        <v>0</v>
      </c>
      <c r="AB169" s="1022"/>
      <c r="AC169" s="1025">
        <f>+IF(AB169=0,0,AB169-Z169)</f>
        <v>0</v>
      </c>
      <c r="AD169" s="1019" t="str">
        <f>+IF(K169=0," -",W169/K169)</f>
        <v xml:space="preserve"> -</v>
      </c>
      <c r="AE169" s="1018" t="str">
        <f>+IF(K169=0," -",IF(AD169&gt;100%,100%,AD169))</f>
        <v xml:space="preserve"> -</v>
      </c>
      <c r="AF169" s="1017">
        <f>+IF(N169=0," -",Y169/N169)</f>
        <v>0.3359804520464264</v>
      </c>
      <c r="AG169" s="1018">
        <f>+IF(N169=0," -",IF(AF169&gt;100%,100%,AF169))</f>
        <v>0.3359804520464264</v>
      </c>
      <c r="AH169" s="1017">
        <f>+IF(Q169=0," -",AA169/Q169)</f>
        <v>0</v>
      </c>
      <c r="AI169" s="1018">
        <f>+IF(Q169=0," -",IF(AH169&gt;100%,100%,AH169))</f>
        <v>0</v>
      </c>
      <c r="AJ169" s="1017">
        <f>+IF(T169=0," -",AC169/T169)</f>
        <v>0</v>
      </c>
      <c r="AK169" s="1018">
        <f>+IF(T169=0," -",IF(AJ169&gt;100%,100%,AJ169))</f>
        <v>0</v>
      </c>
      <c r="AL169" s="1017">
        <f>+SUM(AC169,AA169,Y169,W169)/I169</f>
        <v>0.27370018633167037</v>
      </c>
      <c r="AM169" s="1018">
        <f>+IF(AL169&gt;100%,100%,IF(AL169&lt;0%,0%,AL169))</f>
        <v>0.27370018633167037</v>
      </c>
      <c r="AN169" s="1166"/>
      <c r="AO169" s="952">
        <f>+RESUMEN!J113</f>
        <v>1</v>
      </c>
      <c r="AP169" s="941" t="s">
        <v>650</v>
      </c>
      <c r="AQ169" s="120" t="s">
        <v>626</v>
      </c>
      <c r="AR169" s="373" t="s">
        <v>1217</v>
      </c>
      <c r="AS169" s="120" t="s">
        <v>1783</v>
      </c>
      <c r="AT169" s="39">
        <v>2066</v>
      </c>
      <c r="AU169" s="90">
        <v>5000</v>
      </c>
      <c r="AV169" s="90">
        <v>2000</v>
      </c>
      <c r="AW169" s="412">
        <f t="shared" si="228"/>
        <v>0.4</v>
      </c>
      <c r="AX169" s="90">
        <v>1000</v>
      </c>
      <c r="AY169" s="412">
        <f>+AX169/AU169</f>
        <v>0.2</v>
      </c>
      <c r="AZ169" s="90">
        <v>1000</v>
      </c>
      <c r="BA169" s="414">
        <f>+AZ169/AU169</f>
        <v>0.2</v>
      </c>
      <c r="BB169" s="46">
        <v>1000</v>
      </c>
      <c r="BC169" s="421">
        <f t="shared" si="229"/>
        <v>0.2</v>
      </c>
      <c r="BD169" s="52">
        <v>3138</v>
      </c>
      <c r="BE169" s="90">
        <v>11192</v>
      </c>
      <c r="BF169" s="90">
        <v>17368.5</v>
      </c>
      <c r="BG169" s="69">
        <v>0</v>
      </c>
      <c r="BH169" s="329">
        <f t="shared" si="218"/>
        <v>1.569</v>
      </c>
      <c r="BI169" s="452">
        <f t="shared" si="219"/>
        <v>1</v>
      </c>
      <c r="BJ169" s="330">
        <f t="shared" si="220"/>
        <v>11.192</v>
      </c>
      <c r="BK169" s="452">
        <f t="shared" si="221"/>
        <v>1</v>
      </c>
      <c r="BL169" s="330">
        <f t="shared" si="222"/>
        <v>17.368500000000001</v>
      </c>
      <c r="BM169" s="452">
        <f t="shared" si="223"/>
        <v>1</v>
      </c>
      <c r="BN169" s="330">
        <f t="shared" si="224"/>
        <v>0</v>
      </c>
      <c r="BO169" s="452">
        <f t="shared" si="225"/>
        <v>0</v>
      </c>
      <c r="BP169" s="656">
        <f t="shared" ref="BP169:BP171" si="253">+SUM(BD169:BG169)/AU169</f>
        <v>6.3396999999999997</v>
      </c>
      <c r="BQ169" s="651">
        <f t="shared" si="226"/>
        <v>1</v>
      </c>
      <c r="BR169" s="641">
        <f t="shared" si="227"/>
        <v>1</v>
      </c>
      <c r="BS169" s="52">
        <v>0</v>
      </c>
      <c r="BT169" s="90">
        <v>0</v>
      </c>
      <c r="BU169" s="90">
        <v>0</v>
      </c>
      <c r="BV169" s="146" t="str">
        <f t="shared" si="231"/>
        <v xml:space="preserve"> -</v>
      </c>
      <c r="BW169" s="384" t="str">
        <f t="shared" si="232"/>
        <v xml:space="preserve"> -</v>
      </c>
      <c r="BX169" s="53">
        <v>0</v>
      </c>
      <c r="BY169" s="90">
        <v>0</v>
      </c>
      <c r="BZ169" s="90">
        <v>0</v>
      </c>
      <c r="CA169" s="146" t="str">
        <f t="shared" si="233"/>
        <v xml:space="preserve"> -</v>
      </c>
      <c r="CB169" s="384" t="str">
        <f t="shared" si="234"/>
        <v xml:space="preserve"> -</v>
      </c>
      <c r="CC169" s="52">
        <v>0</v>
      </c>
      <c r="CD169" s="90">
        <v>0</v>
      </c>
      <c r="CE169" s="90">
        <v>0</v>
      </c>
      <c r="CF169" s="146" t="str">
        <f t="shared" si="235"/>
        <v xml:space="preserve"> -</v>
      </c>
      <c r="CG169" s="384" t="str">
        <f t="shared" si="236"/>
        <v xml:space="preserve"> -</v>
      </c>
      <c r="CH169" s="53">
        <v>0</v>
      </c>
      <c r="CI169" s="90">
        <v>0</v>
      </c>
      <c r="CJ169" s="90">
        <v>0</v>
      </c>
      <c r="CK169" s="146" t="str">
        <f t="shared" si="237"/>
        <v xml:space="preserve"> -</v>
      </c>
      <c r="CL169" s="384" t="str">
        <f t="shared" si="238"/>
        <v xml:space="preserve"> -</v>
      </c>
      <c r="CM169" s="324">
        <f t="shared" si="239"/>
        <v>0</v>
      </c>
      <c r="CN169" s="325">
        <f t="shared" si="240"/>
        <v>0</v>
      </c>
      <c r="CO169" s="325">
        <f t="shared" si="241"/>
        <v>0</v>
      </c>
      <c r="CP169" s="503" t="str">
        <f t="shared" si="242"/>
        <v xml:space="preserve"> -</v>
      </c>
      <c r="CQ169" s="384" t="str">
        <f t="shared" si="243"/>
        <v xml:space="preserve"> -</v>
      </c>
      <c r="CR169" s="590" t="s">
        <v>1339</v>
      </c>
      <c r="CS169" s="98" t="s">
        <v>1336</v>
      </c>
      <c r="CT169" s="101" t="s">
        <v>156</v>
      </c>
    </row>
    <row r="170" spans="2:98" ht="30" customHeight="1">
      <c r="B170" s="994"/>
      <c r="C170" s="991"/>
      <c r="D170" s="1211"/>
      <c r="E170" s="947"/>
      <c r="F170" s="956"/>
      <c r="G170" s="840"/>
      <c r="H170" s="840"/>
      <c r="I170" s="825"/>
      <c r="J170" s="840"/>
      <c r="K170" s="825"/>
      <c r="L170" s="840"/>
      <c r="M170" s="840"/>
      <c r="N170" s="825"/>
      <c r="O170" s="840"/>
      <c r="P170" s="840"/>
      <c r="Q170" s="825"/>
      <c r="R170" s="840"/>
      <c r="S170" s="840"/>
      <c r="T170" s="825"/>
      <c r="U170" s="971"/>
      <c r="V170" s="853"/>
      <c r="W170" s="825"/>
      <c r="X170" s="840"/>
      <c r="Y170" s="825"/>
      <c r="Z170" s="840"/>
      <c r="AA170" s="825"/>
      <c r="AB170" s="1023"/>
      <c r="AC170" s="1026"/>
      <c r="AD170" s="1020"/>
      <c r="AE170" s="790"/>
      <c r="AF170" s="798"/>
      <c r="AG170" s="790"/>
      <c r="AH170" s="798"/>
      <c r="AI170" s="790"/>
      <c r="AJ170" s="798"/>
      <c r="AK170" s="790"/>
      <c r="AL170" s="798"/>
      <c r="AM170" s="790"/>
      <c r="AN170" s="1164"/>
      <c r="AO170" s="950"/>
      <c r="AP170" s="939"/>
      <c r="AQ170" s="119" t="s">
        <v>627</v>
      </c>
      <c r="AR170" s="366" t="s">
        <v>1217</v>
      </c>
      <c r="AS170" s="119" t="s">
        <v>1784</v>
      </c>
      <c r="AT170" s="40">
        <v>162461</v>
      </c>
      <c r="AU170" s="60">
        <v>200000</v>
      </c>
      <c r="AV170" s="60">
        <v>50000</v>
      </c>
      <c r="AW170" s="413">
        <f t="shared" si="228"/>
        <v>0.25</v>
      </c>
      <c r="AX170" s="60">
        <v>50000</v>
      </c>
      <c r="AY170" s="413">
        <f>+AX170/AU170</f>
        <v>0.25</v>
      </c>
      <c r="AZ170" s="60">
        <v>50000</v>
      </c>
      <c r="BA170" s="415">
        <f>+AZ170/AU170</f>
        <v>0.25</v>
      </c>
      <c r="BB170" s="47">
        <v>50000</v>
      </c>
      <c r="BC170" s="422">
        <f t="shared" si="229"/>
        <v>0.25</v>
      </c>
      <c r="BD170" s="54">
        <v>79794</v>
      </c>
      <c r="BE170" s="60">
        <v>75273</v>
      </c>
      <c r="BF170" s="60">
        <v>64735</v>
      </c>
      <c r="BG170" s="49">
        <v>0</v>
      </c>
      <c r="BH170" s="333">
        <f t="shared" si="218"/>
        <v>1.59588</v>
      </c>
      <c r="BI170" s="453">
        <f t="shared" si="219"/>
        <v>1</v>
      </c>
      <c r="BJ170" s="334">
        <f t="shared" si="220"/>
        <v>1.50546</v>
      </c>
      <c r="BK170" s="453">
        <f t="shared" si="221"/>
        <v>1</v>
      </c>
      <c r="BL170" s="334">
        <f t="shared" si="222"/>
        <v>1.2947</v>
      </c>
      <c r="BM170" s="453">
        <f t="shared" si="223"/>
        <v>1</v>
      </c>
      <c r="BN170" s="334">
        <f t="shared" si="224"/>
        <v>0</v>
      </c>
      <c r="BO170" s="453">
        <f t="shared" si="225"/>
        <v>0</v>
      </c>
      <c r="BP170" s="657">
        <f t="shared" si="253"/>
        <v>1.09901</v>
      </c>
      <c r="BQ170" s="652">
        <f t="shared" si="226"/>
        <v>1</v>
      </c>
      <c r="BR170" s="642">
        <f t="shared" si="227"/>
        <v>1</v>
      </c>
      <c r="BS170" s="54">
        <v>0</v>
      </c>
      <c r="BT170" s="60">
        <v>0</v>
      </c>
      <c r="BU170" s="60">
        <v>0</v>
      </c>
      <c r="BV170" s="125" t="str">
        <f t="shared" si="231"/>
        <v xml:space="preserve"> -</v>
      </c>
      <c r="BW170" s="378" t="str">
        <f t="shared" si="232"/>
        <v xml:space="preserve"> -</v>
      </c>
      <c r="BX170" s="55">
        <v>0</v>
      </c>
      <c r="BY170" s="60">
        <v>0</v>
      </c>
      <c r="BZ170" s="60">
        <v>0</v>
      </c>
      <c r="CA170" s="125" t="str">
        <f t="shared" si="233"/>
        <v xml:space="preserve"> -</v>
      </c>
      <c r="CB170" s="378" t="str">
        <f t="shared" si="234"/>
        <v xml:space="preserve"> -</v>
      </c>
      <c r="CC170" s="54">
        <v>0</v>
      </c>
      <c r="CD170" s="60">
        <v>0</v>
      </c>
      <c r="CE170" s="60">
        <v>0</v>
      </c>
      <c r="CF170" s="125" t="str">
        <f t="shared" si="235"/>
        <v xml:space="preserve"> -</v>
      </c>
      <c r="CG170" s="378" t="str">
        <f t="shared" si="236"/>
        <v xml:space="preserve"> -</v>
      </c>
      <c r="CH170" s="55">
        <v>0</v>
      </c>
      <c r="CI170" s="60">
        <v>0</v>
      </c>
      <c r="CJ170" s="60">
        <v>0</v>
      </c>
      <c r="CK170" s="125" t="str">
        <f t="shared" si="237"/>
        <v xml:space="preserve"> -</v>
      </c>
      <c r="CL170" s="378" t="str">
        <f t="shared" si="238"/>
        <v xml:space="preserve"> -</v>
      </c>
      <c r="CM170" s="326">
        <f t="shared" si="239"/>
        <v>0</v>
      </c>
      <c r="CN170" s="322">
        <f t="shared" si="240"/>
        <v>0</v>
      </c>
      <c r="CO170" s="322">
        <f t="shared" si="241"/>
        <v>0</v>
      </c>
      <c r="CP170" s="504" t="str">
        <f t="shared" si="242"/>
        <v xml:space="preserve"> -</v>
      </c>
      <c r="CQ170" s="378" t="str">
        <f t="shared" si="243"/>
        <v xml:space="preserve"> -</v>
      </c>
      <c r="CR170" s="591" t="s">
        <v>1339</v>
      </c>
      <c r="CS170" s="99" t="s">
        <v>1336</v>
      </c>
      <c r="CT170" s="102" t="s">
        <v>156</v>
      </c>
    </row>
    <row r="171" spans="2:98" ht="30" customHeight="1" thickBot="1">
      <c r="B171" s="994"/>
      <c r="C171" s="991"/>
      <c r="D171" s="1211"/>
      <c r="E171" s="947"/>
      <c r="F171" s="956"/>
      <c r="G171" s="840"/>
      <c r="H171" s="840"/>
      <c r="I171" s="825"/>
      <c r="J171" s="840"/>
      <c r="K171" s="825"/>
      <c r="L171" s="840"/>
      <c r="M171" s="840"/>
      <c r="N171" s="825"/>
      <c r="O171" s="840"/>
      <c r="P171" s="840"/>
      <c r="Q171" s="825"/>
      <c r="R171" s="840"/>
      <c r="S171" s="840"/>
      <c r="T171" s="825"/>
      <c r="U171" s="971"/>
      <c r="V171" s="853"/>
      <c r="W171" s="825"/>
      <c r="X171" s="840"/>
      <c r="Y171" s="825"/>
      <c r="Z171" s="840"/>
      <c r="AA171" s="825"/>
      <c r="AB171" s="1023"/>
      <c r="AC171" s="1026"/>
      <c r="AD171" s="1020"/>
      <c r="AE171" s="790"/>
      <c r="AF171" s="798"/>
      <c r="AG171" s="790"/>
      <c r="AH171" s="798"/>
      <c r="AI171" s="790"/>
      <c r="AJ171" s="798"/>
      <c r="AK171" s="790"/>
      <c r="AL171" s="798"/>
      <c r="AM171" s="790"/>
      <c r="AN171" s="1164"/>
      <c r="AO171" s="953"/>
      <c r="AP171" s="942"/>
      <c r="AQ171" s="123" t="s">
        <v>628</v>
      </c>
      <c r="AR171" s="10" t="s">
        <v>1217</v>
      </c>
      <c r="AS171" s="123" t="s">
        <v>1785</v>
      </c>
      <c r="AT171" s="45">
        <v>236</v>
      </c>
      <c r="AU171" s="92">
        <v>200</v>
      </c>
      <c r="AV171" s="92">
        <v>50</v>
      </c>
      <c r="AW171" s="423">
        <f t="shared" si="228"/>
        <v>0.25</v>
      </c>
      <c r="AX171" s="92">
        <v>50</v>
      </c>
      <c r="AY171" s="423">
        <f>+AX171/AU171</f>
        <v>0.25</v>
      </c>
      <c r="AZ171" s="92">
        <v>50</v>
      </c>
      <c r="BA171" s="424">
        <f>+AZ171/AU171</f>
        <v>0.25</v>
      </c>
      <c r="BB171" s="51">
        <v>50</v>
      </c>
      <c r="BC171" s="425">
        <f t="shared" si="229"/>
        <v>0.25</v>
      </c>
      <c r="BD171" s="62">
        <v>68</v>
      </c>
      <c r="BE171" s="92">
        <v>51</v>
      </c>
      <c r="BF171" s="92">
        <v>98</v>
      </c>
      <c r="BG171" s="70">
        <v>0</v>
      </c>
      <c r="BH171" s="331">
        <f t="shared" si="218"/>
        <v>1.36</v>
      </c>
      <c r="BI171" s="457">
        <f t="shared" si="219"/>
        <v>1</v>
      </c>
      <c r="BJ171" s="332">
        <f t="shared" si="220"/>
        <v>1.02</v>
      </c>
      <c r="BK171" s="457">
        <f t="shared" si="221"/>
        <v>1</v>
      </c>
      <c r="BL171" s="332">
        <f t="shared" si="222"/>
        <v>1.96</v>
      </c>
      <c r="BM171" s="457">
        <f t="shared" si="223"/>
        <v>1</v>
      </c>
      <c r="BN171" s="332">
        <f t="shared" si="224"/>
        <v>0</v>
      </c>
      <c r="BO171" s="457">
        <f t="shared" si="225"/>
        <v>0</v>
      </c>
      <c r="BP171" s="658">
        <f t="shared" si="253"/>
        <v>1.085</v>
      </c>
      <c r="BQ171" s="653">
        <f t="shared" si="226"/>
        <v>1</v>
      </c>
      <c r="BR171" s="643">
        <f t="shared" si="227"/>
        <v>1</v>
      </c>
      <c r="BS171" s="62">
        <v>0</v>
      </c>
      <c r="BT171" s="92">
        <v>0</v>
      </c>
      <c r="BU171" s="92">
        <v>0</v>
      </c>
      <c r="BV171" s="148" t="str">
        <f t="shared" si="231"/>
        <v xml:space="preserve"> -</v>
      </c>
      <c r="BW171" s="385" t="str">
        <f t="shared" si="232"/>
        <v xml:space="preserve"> -</v>
      </c>
      <c r="BX171" s="63">
        <v>0</v>
      </c>
      <c r="BY171" s="92">
        <v>0</v>
      </c>
      <c r="BZ171" s="92">
        <v>0</v>
      </c>
      <c r="CA171" s="148" t="str">
        <f t="shared" si="233"/>
        <v xml:space="preserve"> -</v>
      </c>
      <c r="CB171" s="385" t="str">
        <f t="shared" si="234"/>
        <v xml:space="preserve"> -</v>
      </c>
      <c r="CC171" s="62">
        <v>0</v>
      </c>
      <c r="CD171" s="92">
        <v>0</v>
      </c>
      <c r="CE171" s="92">
        <v>0</v>
      </c>
      <c r="CF171" s="148" t="str">
        <f t="shared" si="235"/>
        <v xml:space="preserve"> -</v>
      </c>
      <c r="CG171" s="385" t="str">
        <f t="shared" si="236"/>
        <v xml:space="preserve"> -</v>
      </c>
      <c r="CH171" s="63">
        <v>0</v>
      </c>
      <c r="CI171" s="92">
        <v>0</v>
      </c>
      <c r="CJ171" s="92">
        <v>0</v>
      </c>
      <c r="CK171" s="148" t="str">
        <f t="shared" si="237"/>
        <v xml:space="preserve"> -</v>
      </c>
      <c r="CL171" s="385" t="str">
        <f t="shared" si="238"/>
        <v xml:space="preserve"> -</v>
      </c>
      <c r="CM171" s="327">
        <f t="shared" si="239"/>
        <v>0</v>
      </c>
      <c r="CN171" s="328">
        <f t="shared" si="240"/>
        <v>0</v>
      </c>
      <c r="CO171" s="328">
        <f t="shared" si="241"/>
        <v>0</v>
      </c>
      <c r="CP171" s="505" t="str">
        <f t="shared" si="242"/>
        <v xml:space="preserve"> -</v>
      </c>
      <c r="CQ171" s="385" t="str">
        <f t="shared" si="243"/>
        <v xml:space="preserve"> -</v>
      </c>
      <c r="CR171" s="592" t="s">
        <v>1499</v>
      </c>
      <c r="CS171" s="106" t="s">
        <v>1786</v>
      </c>
      <c r="CT171" s="107" t="s">
        <v>156</v>
      </c>
    </row>
    <row r="172" spans="2:98" ht="30" customHeight="1">
      <c r="B172" s="994"/>
      <c r="C172" s="991"/>
      <c r="D172" s="1211"/>
      <c r="E172" s="947"/>
      <c r="F172" s="956"/>
      <c r="G172" s="840"/>
      <c r="H172" s="840"/>
      <c r="I172" s="825"/>
      <c r="J172" s="840"/>
      <c r="K172" s="825"/>
      <c r="L172" s="840"/>
      <c r="M172" s="840"/>
      <c r="N172" s="825"/>
      <c r="O172" s="840"/>
      <c r="P172" s="840"/>
      <c r="Q172" s="825"/>
      <c r="R172" s="840"/>
      <c r="S172" s="840"/>
      <c r="T172" s="825"/>
      <c r="U172" s="971"/>
      <c r="V172" s="853"/>
      <c r="W172" s="825"/>
      <c r="X172" s="840"/>
      <c r="Y172" s="825"/>
      <c r="Z172" s="840"/>
      <c r="AA172" s="825"/>
      <c r="AB172" s="1023"/>
      <c r="AC172" s="1026"/>
      <c r="AD172" s="1020"/>
      <c r="AE172" s="790"/>
      <c r="AF172" s="798"/>
      <c r="AG172" s="790"/>
      <c r="AH172" s="798"/>
      <c r="AI172" s="790"/>
      <c r="AJ172" s="798"/>
      <c r="AK172" s="790"/>
      <c r="AL172" s="798"/>
      <c r="AM172" s="790"/>
      <c r="AN172" s="1164"/>
      <c r="AO172" s="952">
        <f>+RESUMEN!J114</f>
        <v>0.45541666666666664</v>
      </c>
      <c r="AP172" s="941" t="s">
        <v>651</v>
      </c>
      <c r="AQ172" s="237" t="s">
        <v>629</v>
      </c>
      <c r="AR172" s="275">
        <v>2210606</v>
      </c>
      <c r="AS172" s="120" t="s">
        <v>1787</v>
      </c>
      <c r="AT172" s="42" t="s">
        <v>647</v>
      </c>
      <c r="AU172" s="93">
        <v>1</v>
      </c>
      <c r="AV172" s="93">
        <v>1</v>
      </c>
      <c r="AW172" s="412">
        <v>0.25</v>
      </c>
      <c r="AX172" s="93">
        <v>1</v>
      </c>
      <c r="AY172" s="412">
        <v>0.25</v>
      </c>
      <c r="AZ172" s="93">
        <v>1</v>
      </c>
      <c r="BA172" s="414">
        <v>0.25</v>
      </c>
      <c r="BB172" s="146">
        <v>1</v>
      </c>
      <c r="BC172" s="421">
        <v>0.25</v>
      </c>
      <c r="BD172" s="314">
        <v>1</v>
      </c>
      <c r="BE172" s="93">
        <v>1</v>
      </c>
      <c r="BF172" s="93">
        <v>1</v>
      </c>
      <c r="BG172" s="74">
        <v>0</v>
      </c>
      <c r="BH172" s="329">
        <f t="shared" si="218"/>
        <v>1</v>
      </c>
      <c r="BI172" s="452">
        <f t="shared" si="219"/>
        <v>1</v>
      </c>
      <c r="BJ172" s="330">
        <f t="shared" si="220"/>
        <v>1</v>
      </c>
      <c r="BK172" s="452">
        <f t="shared" si="221"/>
        <v>1</v>
      </c>
      <c r="BL172" s="330">
        <f t="shared" si="222"/>
        <v>1</v>
      </c>
      <c r="BM172" s="452">
        <f t="shared" si="223"/>
        <v>1</v>
      </c>
      <c r="BN172" s="330">
        <f t="shared" si="224"/>
        <v>0</v>
      </c>
      <c r="BO172" s="452">
        <f t="shared" si="225"/>
        <v>0</v>
      </c>
      <c r="BP172" s="656">
        <f t="shared" si="244"/>
        <v>0.75</v>
      </c>
      <c r="BQ172" s="651">
        <f t="shared" si="226"/>
        <v>0.75</v>
      </c>
      <c r="BR172" s="641">
        <f t="shared" si="227"/>
        <v>0.75</v>
      </c>
      <c r="BS172" s="52">
        <v>2404458</v>
      </c>
      <c r="BT172" s="90">
        <v>2048199</v>
      </c>
      <c r="BU172" s="90">
        <v>0</v>
      </c>
      <c r="BV172" s="146">
        <f t="shared" si="231"/>
        <v>0.85183396840369019</v>
      </c>
      <c r="BW172" s="384" t="str">
        <f t="shared" si="232"/>
        <v xml:space="preserve"> -</v>
      </c>
      <c r="BX172" s="53">
        <v>5065417</v>
      </c>
      <c r="BY172" s="90">
        <v>4965816</v>
      </c>
      <c r="BZ172" s="90">
        <v>0</v>
      </c>
      <c r="CA172" s="146">
        <f t="shared" si="233"/>
        <v>0.98033705813361471</v>
      </c>
      <c r="CB172" s="384" t="str">
        <f t="shared" si="234"/>
        <v xml:space="preserve"> -</v>
      </c>
      <c r="CC172" s="52">
        <v>4590605</v>
      </c>
      <c r="CD172" s="90">
        <v>4492299</v>
      </c>
      <c r="CE172" s="90">
        <v>0</v>
      </c>
      <c r="CF172" s="146">
        <f t="shared" si="235"/>
        <v>0.97858539342853501</v>
      </c>
      <c r="CG172" s="384" t="str">
        <f t="shared" si="236"/>
        <v xml:space="preserve"> -</v>
      </c>
      <c r="CH172" s="53">
        <v>7000000</v>
      </c>
      <c r="CI172" s="90">
        <v>0</v>
      </c>
      <c r="CJ172" s="90">
        <v>0</v>
      </c>
      <c r="CK172" s="146">
        <f t="shared" si="237"/>
        <v>0</v>
      </c>
      <c r="CL172" s="384" t="str">
        <f t="shared" si="238"/>
        <v xml:space="preserve"> -</v>
      </c>
      <c r="CM172" s="324">
        <f t="shared" si="239"/>
        <v>19060480</v>
      </c>
      <c r="CN172" s="325">
        <f t="shared" si="240"/>
        <v>11506314</v>
      </c>
      <c r="CO172" s="325">
        <f t="shared" si="241"/>
        <v>0</v>
      </c>
      <c r="CP172" s="503">
        <f t="shared" si="242"/>
        <v>0.60367388439325764</v>
      </c>
      <c r="CQ172" s="384" t="str">
        <f t="shared" si="243"/>
        <v xml:space="preserve"> -</v>
      </c>
      <c r="CR172" s="590" t="s">
        <v>1339</v>
      </c>
      <c r="CS172" s="98" t="s">
        <v>1336</v>
      </c>
      <c r="CT172" s="101" t="s">
        <v>1969</v>
      </c>
    </row>
    <row r="173" spans="2:98" ht="45.75" customHeight="1">
      <c r="B173" s="994"/>
      <c r="C173" s="991"/>
      <c r="D173" s="1211"/>
      <c r="E173" s="947"/>
      <c r="F173" s="956"/>
      <c r="G173" s="840"/>
      <c r="H173" s="840"/>
      <c r="I173" s="825"/>
      <c r="J173" s="840"/>
      <c r="K173" s="825"/>
      <c r="L173" s="840"/>
      <c r="M173" s="840"/>
      <c r="N173" s="825"/>
      <c r="O173" s="840"/>
      <c r="P173" s="840"/>
      <c r="Q173" s="825"/>
      <c r="R173" s="840"/>
      <c r="S173" s="840"/>
      <c r="T173" s="825"/>
      <c r="U173" s="971"/>
      <c r="V173" s="853"/>
      <c r="W173" s="825"/>
      <c r="X173" s="840"/>
      <c r="Y173" s="825"/>
      <c r="Z173" s="840"/>
      <c r="AA173" s="825"/>
      <c r="AB173" s="1023"/>
      <c r="AC173" s="1026"/>
      <c r="AD173" s="1020"/>
      <c r="AE173" s="790"/>
      <c r="AF173" s="798"/>
      <c r="AG173" s="790"/>
      <c r="AH173" s="798"/>
      <c r="AI173" s="790"/>
      <c r="AJ173" s="798"/>
      <c r="AK173" s="790"/>
      <c r="AL173" s="798"/>
      <c r="AM173" s="790"/>
      <c r="AN173" s="1164"/>
      <c r="AO173" s="950"/>
      <c r="AP173" s="939"/>
      <c r="AQ173" s="27" t="s">
        <v>630</v>
      </c>
      <c r="AR173" s="133" t="s">
        <v>2070</v>
      </c>
      <c r="AS173" s="27" t="s">
        <v>1788</v>
      </c>
      <c r="AT173" s="40">
        <v>400</v>
      </c>
      <c r="AU173" s="60">
        <v>100</v>
      </c>
      <c r="AV173" s="60">
        <v>5</v>
      </c>
      <c r="AW173" s="413">
        <f t="shared" si="228"/>
        <v>0.05</v>
      </c>
      <c r="AX173" s="60">
        <v>30</v>
      </c>
      <c r="AY173" s="413">
        <f t="shared" ref="AY173:AY183" si="254">+AX173/AU173</f>
        <v>0.3</v>
      </c>
      <c r="AZ173" s="60">
        <v>30</v>
      </c>
      <c r="BA173" s="415">
        <f t="shared" ref="BA173:BA183" si="255">+AZ173/AU173</f>
        <v>0.3</v>
      </c>
      <c r="BB173" s="47">
        <v>35</v>
      </c>
      <c r="BC173" s="422">
        <f t="shared" si="229"/>
        <v>0.35</v>
      </c>
      <c r="BD173" s="54">
        <v>9</v>
      </c>
      <c r="BE173" s="60">
        <v>80</v>
      </c>
      <c r="BF173" s="60">
        <v>50</v>
      </c>
      <c r="BG173" s="49">
        <v>0</v>
      </c>
      <c r="BH173" s="333">
        <f t="shared" si="218"/>
        <v>1.8</v>
      </c>
      <c r="BI173" s="453">
        <f t="shared" si="219"/>
        <v>1</v>
      </c>
      <c r="BJ173" s="334">
        <f t="shared" si="220"/>
        <v>2.6666666666666665</v>
      </c>
      <c r="BK173" s="453">
        <f t="shared" si="221"/>
        <v>1</v>
      </c>
      <c r="BL173" s="334">
        <f t="shared" si="222"/>
        <v>1.6666666666666667</v>
      </c>
      <c r="BM173" s="453">
        <f t="shared" si="223"/>
        <v>1</v>
      </c>
      <c r="BN173" s="334">
        <f t="shared" si="224"/>
        <v>0</v>
      </c>
      <c r="BO173" s="453">
        <f t="shared" si="225"/>
        <v>0</v>
      </c>
      <c r="BP173" s="657">
        <f t="shared" ref="BP173:BP188" si="256">+SUM(BD173:BG173)/AU173</f>
        <v>1.39</v>
      </c>
      <c r="BQ173" s="652">
        <f t="shared" si="226"/>
        <v>1</v>
      </c>
      <c r="BR173" s="642">
        <f t="shared" si="227"/>
        <v>1</v>
      </c>
      <c r="BS173" s="54">
        <v>10222538</v>
      </c>
      <c r="BT173" s="60">
        <v>9982828</v>
      </c>
      <c r="BU173" s="60">
        <v>0</v>
      </c>
      <c r="BV173" s="125">
        <f t="shared" si="231"/>
        <v>0.97655083307100443</v>
      </c>
      <c r="BW173" s="378" t="str">
        <f t="shared" si="232"/>
        <v xml:space="preserve"> -</v>
      </c>
      <c r="BX173" s="55">
        <v>16411601</v>
      </c>
      <c r="BY173" s="60">
        <v>16411601</v>
      </c>
      <c r="BZ173" s="60">
        <v>0</v>
      </c>
      <c r="CA173" s="125">
        <f t="shared" si="233"/>
        <v>1</v>
      </c>
      <c r="CB173" s="378" t="str">
        <f t="shared" si="234"/>
        <v xml:space="preserve"> -</v>
      </c>
      <c r="CC173" s="54">
        <v>25101208</v>
      </c>
      <c r="CD173" s="60">
        <v>24131718</v>
      </c>
      <c r="CE173" s="60">
        <v>0</v>
      </c>
      <c r="CF173" s="125">
        <f t="shared" si="235"/>
        <v>0.96137675923804145</v>
      </c>
      <c r="CG173" s="378" t="str">
        <f t="shared" si="236"/>
        <v xml:space="preserve"> -</v>
      </c>
      <c r="CH173" s="55">
        <v>17075000</v>
      </c>
      <c r="CI173" s="60">
        <v>0</v>
      </c>
      <c r="CJ173" s="60">
        <v>0</v>
      </c>
      <c r="CK173" s="125">
        <f t="shared" si="237"/>
        <v>0</v>
      </c>
      <c r="CL173" s="378" t="str">
        <f t="shared" si="238"/>
        <v xml:space="preserve"> -</v>
      </c>
      <c r="CM173" s="326">
        <f t="shared" si="239"/>
        <v>68810347</v>
      </c>
      <c r="CN173" s="322">
        <f t="shared" si="240"/>
        <v>50526147</v>
      </c>
      <c r="CO173" s="322">
        <f t="shared" si="241"/>
        <v>0</v>
      </c>
      <c r="CP173" s="504">
        <f t="shared" si="242"/>
        <v>0.73428124116275706</v>
      </c>
      <c r="CQ173" s="378" t="str">
        <f t="shared" si="243"/>
        <v xml:space="preserve"> -</v>
      </c>
      <c r="CR173" s="591" t="s">
        <v>1339</v>
      </c>
      <c r="CS173" s="99" t="s">
        <v>1336</v>
      </c>
      <c r="CT173" s="102" t="s">
        <v>1969</v>
      </c>
    </row>
    <row r="174" spans="2:98" ht="30" customHeight="1">
      <c r="B174" s="994"/>
      <c r="C174" s="991"/>
      <c r="D174" s="1211"/>
      <c r="E174" s="947"/>
      <c r="F174" s="956"/>
      <c r="G174" s="840"/>
      <c r="H174" s="840"/>
      <c r="I174" s="825"/>
      <c r="J174" s="840"/>
      <c r="K174" s="825"/>
      <c r="L174" s="840"/>
      <c r="M174" s="840"/>
      <c r="N174" s="825"/>
      <c r="O174" s="840"/>
      <c r="P174" s="840"/>
      <c r="Q174" s="825"/>
      <c r="R174" s="840"/>
      <c r="S174" s="840"/>
      <c r="T174" s="825"/>
      <c r="U174" s="971"/>
      <c r="V174" s="853"/>
      <c r="W174" s="825"/>
      <c r="X174" s="840"/>
      <c r="Y174" s="825"/>
      <c r="Z174" s="840"/>
      <c r="AA174" s="825"/>
      <c r="AB174" s="1023"/>
      <c r="AC174" s="1026"/>
      <c r="AD174" s="1020"/>
      <c r="AE174" s="790"/>
      <c r="AF174" s="798"/>
      <c r="AG174" s="790"/>
      <c r="AH174" s="798"/>
      <c r="AI174" s="790"/>
      <c r="AJ174" s="798"/>
      <c r="AK174" s="790"/>
      <c r="AL174" s="798"/>
      <c r="AM174" s="790"/>
      <c r="AN174" s="1164"/>
      <c r="AO174" s="950"/>
      <c r="AP174" s="939"/>
      <c r="AQ174" s="27" t="s">
        <v>631</v>
      </c>
      <c r="AR174" s="133">
        <v>2210818</v>
      </c>
      <c r="AS174" s="27" t="s">
        <v>1789</v>
      </c>
      <c r="AT174" s="40">
        <v>28850</v>
      </c>
      <c r="AU174" s="60">
        <v>30000</v>
      </c>
      <c r="AV174" s="60">
        <v>1000</v>
      </c>
      <c r="AW174" s="413">
        <f t="shared" si="228"/>
        <v>3.3333333333333333E-2</v>
      </c>
      <c r="AX174" s="60">
        <v>8200</v>
      </c>
      <c r="AY174" s="413">
        <f t="shared" si="254"/>
        <v>0.27333333333333332</v>
      </c>
      <c r="AZ174" s="60">
        <v>10400</v>
      </c>
      <c r="BA174" s="415">
        <f t="shared" si="255"/>
        <v>0.34666666666666668</v>
      </c>
      <c r="BB174" s="47">
        <v>10400</v>
      </c>
      <c r="BC174" s="422">
        <f t="shared" si="229"/>
        <v>0.34666666666666668</v>
      </c>
      <c r="BD174" s="54">
        <v>1972</v>
      </c>
      <c r="BE174" s="60">
        <v>10771</v>
      </c>
      <c r="BF174" s="60">
        <v>18706</v>
      </c>
      <c r="BG174" s="49">
        <v>0</v>
      </c>
      <c r="BH174" s="333">
        <f t="shared" si="218"/>
        <v>1.972</v>
      </c>
      <c r="BI174" s="453">
        <f t="shared" si="219"/>
        <v>1</v>
      </c>
      <c r="BJ174" s="334">
        <f t="shared" si="220"/>
        <v>1.3135365853658536</v>
      </c>
      <c r="BK174" s="453">
        <f t="shared" si="221"/>
        <v>1</v>
      </c>
      <c r="BL174" s="334">
        <f t="shared" si="222"/>
        <v>1.7986538461538462</v>
      </c>
      <c r="BM174" s="453">
        <f t="shared" si="223"/>
        <v>1</v>
      </c>
      <c r="BN174" s="334">
        <f t="shared" si="224"/>
        <v>0</v>
      </c>
      <c r="BO174" s="453">
        <f t="shared" si="225"/>
        <v>0</v>
      </c>
      <c r="BP174" s="657">
        <f t="shared" si="256"/>
        <v>1.0483</v>
      </c>
      <c r="BQ174" s="652">
        <f t="shared" si="226"/>
        <v>1</v>
      </c>
      <c r="BR174" s="642">
        <f t="shared" si="227"/>
        <v>1</v>
      </c>
      <c r="BS174" s="54">
        <v>482500</v>
      </c>
      <c r="BT174" s="60">
        <v>458594</v>
      </c>
      <c r="BU174" s="60">
        <v>0</v>
      </c>
      <c r="BV174" s="125">
        <f t="shared" si="231"/>
        <v>0.95045388601036274</v>
      </c>
      <c r="BW174" s="378" t="str">
        <f t="shared" si="232"/>
        <v xml:space="preserve"> -</v>
      </c>
      <c r="BX174" s="55">
        <v>1564632</v>
      </c>
      <c r="BY174" s="60">
        <v>1499959</v>
      </c>
      <c r="BZ174" s="60">
        <v>0</v>
      </c>
      <c r="CA174" s="125">
        <f t="shared" si="233"/>
        <v>0.95866567985315398</v>
      </c>
      <c r="CB174" s="378" t="str">
        <f t="shared" si="234"/>
        <v xml:space="preserve"> -</v>
      </c>
      <c r="CC174" s="54">
        <v>1438620</v>
      </c>
      <c r="CD174" s="60">
        <v>1000000</v>
      </c>
      <c r="CE174" s="60">
        <v>0</v>
      </c>
      <c r="CF174" s="125">
        <f t="shared" si="235"/>
        <v>0.69511059209520232</v>
      </c>
      <c r="CG174" s="378" t="str">
        <f t="shared" si="236"/>
        <v xml:space="preserve"> -</v>
      </c>
      <c r="CH174" s="55">
        <v>4500000</v>
      </c>
      <c r="CI174" s="60">
        <v>0</v>
      </c>
      <c r="CJ174" s="60">
        <v>0</v>
      </c>
      <c r="CK174" s="125">
        <f t="shared" si="237"/>
        <v>0</v>
      </c>
      <c r="CL174" s="378" t="str">
        <f t="shared" si="238"/>
        <v xml:space="preserve"> -</v>
      </c>
      <c r="CM174" s="326">
        <f t="shared" si="239"/>
        <v>7985752</v>
      </c>
      <c r="CN174" s="322">
        <f t="shared" si="240"/>
        <v>2958553</v>
      </c>
      <c r="CO174" s="322">
        <f t="shared" si="241"/>
        <v>0</v>
      </c>
      <c r="CP174" s="504">
        <f t="shared" si="242"/>
        <v>0.37047894800639941</v>
      </c>
      <c r="CQ174" s="378" t="str">
        <f t="shared" si="243"/>
        <v xml:space="preserve"> -</v>
      </c>
      <c r="CR174" s="591" t="s">
        <v>1339</v>
      </c>
      <c r="CS174" s="99" t="s">
        <v>1336</v>
      </c>
      <c r="CT174" s="102" t="s">
        <v>1969</v>
      </c>
    </row>
    <row r="175" spans="2:98" ht="30" customHeight="1">
      <c r="B175" s="994"/>
      <c r="C175" s="991"/>
      <c r="D175" s="1211"/>
      <c r="E175" s="947"/>
      <c r="F175" s="956"/>
      <c r="G175" s="840"/>
      <c r="H175" s="840"/>
      <c r="I175" s="825"/>
      <c r="J175" s="840"/>
      <c r="K175" s="825"/>
      <c r="L175" s="840"/>
      <c r="M175" s="840"/>
      <c r="N175" s="825"/>
      <c r="O175" s="840"/>
      <c r="P175" s="840"/>
      <c r="Q175" s="825"/>
      <c r="R175" s="840"/>
      <c r="S175" s="840"/>
      <c r="T175" s="825"/>
      <c r="U175" s="971"/>
      <c r="V175" s="853"/>
      <c r="W175" s="825"/>
      <c r="X175" s="840"/>
      <c r="Y175" s="825"/>
      <c r="Z175" s="840"/>
      <c r="AA175" s="825"/>
      <c r="AB175" s="1023"/>
      <c r="AC175" s="1026"/>
      <c r="AD175" s="1020"/>
      <c r="AE175" s="790"/>
      <c r="AF175" s="798"/>
      <c r="AG175" s="790"/>
      <c r="AH175" s="798"/>
      <c r="AI175" s="790"/>
      <c r="AJ175" s="798"/>
      <c r="AK175" s="790"/>
      <c r="AL175" s="798"/>
      <c r="AM175" s="790"/>
      <c r="AN175" s="1164"/>
      <c r="AO175" s="950"/>
      <c r="AP175" s="939"/>
      <c r="AQ175" s="27" t="s">
        <v>632</v>
      </c>
      <c r="AR175" s="133">
        <v>2210818</v>
      </c>
      <c r="AS175" s="27" t="s">
        <v>1790</v>
      </c>
      <c r="AT175" s="40">
        <v>4</v>
      </c>
      <c r="AU175" s="60">
        <v>4</v>
      </c>
      <c r="AV175" s="60">
        <v>0</v>
      </c>
      <c r="AW175" s="413">
        <f t="shared" si="228"/>
        <v>0</v>
      </c>
      <c r="AX175" s="60">
        <v>1</v>
      </c>
      <c r="AY175" s="413">
        <f t="shared" si="254"/>
        <v>0.25</v>
      </c>
      <c r="AZ175" s="60">
        <v>1</v>
      </c>
      <c r="BA175" s="415">
        <f t="shared" si="255"/>
        <v>0.25</v>
      </c>
      <c r="BB175" s="47">
        <v>2</v>
      </c>
      <c r="BC175" s="422">
        <f t="shared" si="229"/>
        <v>0.5</v>
      </c>
      <c r="BD175" s="54">
        <v>0</v>
      </c>
      <c r="BE175" s="60">
        <v>1</v>
      </c>
      <c r="BF175" s="60">
        <v>0</v>
      </c>
      <c r="BG175" s="49">
        <v>0</v>
      </c>
      <c r="BH175" s="333" t="str">
        <f t="shared" si="218"/>
        <v xml:space="preserve"> -</v>
      </c>
      <c r="BI175" s="453" t="str">
        <f t="shared" si="219"/>
        <v xml:space="preserve"> -</v>
      </c>
      <c r="BJ175" s="334">
        <f t="shared" si="220"/>
        <v>1</v>
      </c>
      <c r="BK175" s="453">
        <f t="shared" si="221"/>
        <v>1</v>
      </c>
      <c r="BL175" s="334">
        <f t="shared" si="222"/>
        <v>0</v>
      </c>
      <c r="BM175" s="453">
        <f t="shared" si="223"/>
        <v>0</v>
      </c>
      <c r="BN175" s="334">
        <f t="shared" si="224"/>
        <v>0</v>
      </c>
      <c r="BO175" s="453">
        <f t="shared" si="225"/>
        <v>0</v>
      </c>
      <c r="BP175" s="657">
        <f t="shared" si="256"/>
        <v>0.25</v>
      </c>
      <c r="BQ175" s="652">
        <f t="shared" si="226"/>
        <v>0.25</v>
      </c>
      <c r="BR175" s="642">
        <f t="shared" si="227"/>
        <v>0.25</v>
      </c>
      <c r="BS175" s="54">
        <v>0</v>
      </c>
      <c r="BT175" s="60">
        <v>0</v>
      </c>
      <c r="BU175" s="60">
        <v>0</v>
      </c>
      <c r="BV175" s="125" t="str">
        <f t="shared" si="231"/>
        <v xml:space="preserve"> -</v>
      </c>
      <c r="BW175" s="378" t="str">
        <f t="shared" si="232"/>
        <v xml:space="preserve"> -</v>
      </c>
      <c r="BX175" s="55">
        <v>664631</v>
      </c>
      <c r="BY175" s="60">
        <v>585621</v>
      </c>
      <c r="BZ175" s="60">
        <v>0</v>
      </c>
      <c r="CA175" s="125">
        <f t="shared" si="233"/>
        <v>0.88112200604545976</v>
      </c>
      <c r="CB175" s="378" t="str">
        <f t="shared" si="234"/>
        <v xml:space="preserve"> -</v>
      </c>
      <c r="CC175" s="54">
        <v>1097187</v>
      </c>
      <c r="CD175" s="60">
        <v>0</v>
      </c>
      <c r="CE175" s="60">
        <v>0</v>
      </c>
      <c r="CF175" s="125">
        <f t="shared" si="235"/>
        <v>0</v>
      </c>
      <c r="CG175" s="378" t="str">
        <f t="shared" si="236"/>
        <v xml:space="preserve"> -</v>
      </c>
      <c r="CH175" s="55">
        <v>3000000</v>
      </c>
      <c r="CI175" s="60">
        <v>0</v>
      </c>
      <c r="CJ175" s="60">
        <v>0</v>
      </c>
      <c r="CK175" s="125">
        <f t="shared" si="237"/>
        <v>0</v>
      </c>
      <c r="CL175" s="378" t="str">
        <f t="shared" si="238"/>
        <v xml:space="preserve"> -</v>
      </c>
      <c r="CM175" s="326">
        <f t="shared" si="239"/>
        <v>4761818</v>
      </c>
      <c r="CN175" s="322">
        <f t="shared" si="240"/>
        <v>585621</v>
      </c>
      <c r="CO175" s="322">
        <f t="shared" si="241"/>
        <v>0</v>
      </c>
      <c r="CP175" s="504">
        <f t="shared" si="242"/>
        <v>0.12298265074389655</v>
      </c>
      <c r="CQ175" s="378" t="str">
        <f t="shared" si="243"/>
        <v xml:space="preserve"> -</v>
      </c>
      <c r="CR175" s="591" t="s">
        <v>1339</v>
      </c>
      <c r="CS175" s="99" t="s">
        <v>1336</v>
      </c>
      <c r="CT175" s="102" t="s">
        <v>1969</v>
      </c>
    </row>
    <row r="176" spans="2:98" ht="30" customHeight="1">
      <c r="B176" s="994"/>
      <c r="C176" s="991"/>
      <c r="D176" s="1211"/>
      <c r="E176" s="947"/>
      <c r="F176" s="956"/>
      <c r="G176" s="840"/>
      <c r="H176" s="840"/>
      <c r="I176" s="825"/>
      <c r="J176" s="840"/>
      <c r="K176" s="825"/>
      <c r="L176" s="840"/>
      <c r="M176" s="840"/>
      <c r="N176" s="825"/>
      <c r="O176" s="840"/>
      <c r="P176" s="840"/>
      <c r="Q176" s="825"/>
      <c r="R176" s="840"/>
      <c r="S176" s="840"/>
      <c r="T176" s="825"/>
      <c r="U176" s="971"/>
      <c r="V176" s="853"/>
      <c r="W176" s="825"/>
      <c r="X176" s="840"/>
      <c r="Y176" s="825"/>
      <c r="Z176" s="840"/>
      <c r="AA176" s="825"/>
      <c r="AB176" s="1023"/>
      <c r="AC176" s="1026"/>
      <c r="AD176" s="1020"/>
      <c r="AE176" s="790"/>
      <c r="AF176" s="798"/>
      <c r="AG176" s="790"/>
      <c r="AH176" s="798"/>
      <c r="AI176" s="790"/>
      <c r="AJ176" s="798"/>
      <c r="AK176" s="790"/>
      <c r="AL176" s="798"/>
      <c r="AM176" s="790"/>
      <c r="AN176" s="1164"/>
      <c r="AO176" s="950"/>
      <c r="AP176" s="939"/>
      <c r="AQ176" s="27" t="s">
        <v>633</v>
      </c>
      <c r="AR176" s="133">
        <v>2210231</v>
      </c>
      <c r="AS176" s="27" t="s">
        <v>1791</v>
      </c>
      <c r="AT176" s="40">
        <v>0</v>
      </c>
      <c r="AU176" s="60">
        <v>50</v>
      </c>
      <c r="AV176" s="60">
        <v>5</v>
      </c>
      <c r="AW176" s="413">
        <f t="shared" si="228"/>
        <v>0.1</v>
      </c>
      <c r="AX176" s="60">
        <v>15</v>
      </c>
      <c r="AY176" s="413">
        <f t="shared" si="254"/>
        <v>0.3</v>
      </c>
      <c r="AZ176" s="60">
        <v>15</v>
      </c>
      <c r="BA176" s="415">
        <f t="shared" si="255"/>
        <v>0.3</v>
      </c>
      <c r="BB176" s="47">
        <v>15</v>
      </c>
      <c r="BC176" s="422">
        <f t="shared" si="229"/>
        <v>0.3</v>
      </c>
      <c r="BD176" s="54">
        <v>11</v>
      </c>
      <c r="BE176" s="60">
        <v>9</v>
      </c>
      <c r="BF176" s="60">
        <v>0</v>
      </c>
      <c r="BG176" s="49">
        <v>0</v>
      </c>
      <c r="BH176" s="333">
        <f t="shared" si="218"/>
        <v>2.2000000000000002</v>
      </c>
      <c r="BI176" s="453">
        <f t="shared" si="219"/>
        <v>1</v>
      </c>
      <c r="BJ176" s="334">
        <f t="shared" si="220"/>
        <v>0.6</v>
      </c>
      <c r="BK176" s="453">
        <f t="shared" si="221"/>
        <v>0.6</v>
      </c>
      <c r="BL176" s="334">
        <f t="shared" si="222"/>
        <v>0</v>
      </c>
      <c r="BM176" s="453">
        <f t="shared" si="223"/>
        <v>0</v>
      </c>
      <c r="BN176" s="334">
        <f t="shared" si="224"/>
        <v>0</v>
      </c>
      <c r="BO176" s="453">
        <f t="shared" si="225"/>
        <v>0</v>
      </c>
      <c r="BP176" s="657">
        <f t="shared" si="256"/>
        <v>0.4</v>
      </c>
      <c r="BQ176" s="652">
        <f t="shared" si="226"/>
        <v>0.4</v>
      </c>
      <c r="BR176" s="642">
        <f t="shared" si="227"/>
        <v>0.4</v>
      </c>
      <c r="BS176" s="54">
        <v>1000000</v>
      </c>
      <c r="BT176" s="60">
        <v>0</v>
      </c>
      <c r="BU176" s="60">
        <v>0</v>
      </c>
      <c r="BV176" s="125">
        <f t="shared" si="231"/>
        <v>0</v>
      </c>
      <c r="BW176" s="378" t="str">
        <f t="shared" si="232"/>
        <v xml:space="preserve"> -</v>
      </c>
      <c r="BX176" s="55">
        <v>564631</v>
      </c>
      <c r="BY176" s="60">
        <v>481173</v>
      </c>
      <c r="BZ176" s="60">
        <v>0</v>
      </c>
      <c r="CA176" s="125">
        <f t="shared" si="233"/>
        <v>0.85219019147018138</v>
      </c>
      <c r="CB176" s="378" t="str">
        <f t="shared" si="234"/>
        <v xml:space="preserve"> -</v>
      </c>
      <c r="CC176" s="54">
        <v>1617187</v>
      </c>
      <c r="CD176" s="60">
        <v>0</v>
      </c>
      <c r="CE176" s="60">
        <v>0</v>
      </c>
      <c r="CF176" s="125">
        <f t="shared" si="235"/>
        <v>0</v>
      </c>
      <c r="CG176" s="378" t="str">
        <f t="shared" si="236"/>
        <v xml:space="preserve"> -</v>
      </c>
      <c r="CH176" s="55">
        <v>7500000</v>
      </c>
      <c r="CI176" s="60">
        <v>0</v>
      </c>
      <c r="CJ176" s="60">
        <v>0</v>
      </c>
      <c r="CK176" s="125">
        <f t="shared" si="237"/>
        <v>0</v>
      </c>
      <c r="CL176" s="378" t="str">
        <f t="shared" si="238"/>
        <v xml:space="preserve"> -</v>
      </c>
      <c r="CM176" s="326">
        <f t="shared" si="239"/>
        <v>10681818</v>
      </c>
      <c r="CN176" s="322">
        <f t="shared" si="240"/>
        <v>481173</v>
      </c>
      <c r="CO176" s="322">
        <f t="shared" si="241"/>
        <v>0</v>
      </c>
      <c r="CP176" s="504">
        <f t="shared" si="242"/>
        <v>4.504598374546355E-2</v>
      </c>
      <c r="CQ176" s="378" t="str">
        <f t="shared" si="243"/>
        <v xml:space="preserve"> -</v>
      </c>
      <c r="CR176" s="591" t="s">
        <v>1339</v>
      </c>
      <c r="CS176" s="99" t="s">
        <v>1336</v>
      </c>
      <c r="CT176" s="102" t="s">
        <v>1969</v>
      </c>
    </row>
    <row r="177" spans="2:98" ht="30" customHeight="1">
      <c r="B177" s="994"/>
      <c r="C177" s="991"/>
      <c r="D177" s="1211"/>
      <c r="E177" s="947"/>
      <c r="F177" s="956"/>
      <c r="G177" s="840"/>
      <c r="H177" s="840"/>
      <c r="I177" s="825"/>
      <c r="J177" s="840"/>
      <c r="K177" s="825"/>
      <c r="L177" s="840"/>
      <c r="M177" s="840"/>
      <c r="N177" s="825"/>
      <c r="O177" s="840"/>
      <c r="P177" s="840"/>
      <c r="Q177" s="825"/>
      <c r="R177" s="840"/>
      <c r="S177" s="840"/>
      <c r="T177" s="825"/>
      <c r="U177" s="971"/>
      <c r="V177" s="853"/>
      <c r="W177" s="825"/>
      <c r="X177" s="840"/>
      <c r="Y177" s="825"/>
      <c r="Z177" s="840"/>
      <c r="AA177" s="825"/>
      <c r="AB177" s="1023"/>
      <c r="AC177" s="1026"/>
      <c r="AD177" s="1020"/>
      <c r="AE177" s="790"/>
      <c r="AF177" s="798"/>
      <c r="AG177" s="790"/>
      <c r="AH177" s="798"/>
      <c r="AI177" s="790"/>
      <c r="AJ177" s="798"/>
      <c r="AK177" s="790"/>
      <c r="AL177" s="798"/>
      <c r="AM177" s="790"/>
      <c r="AN177" s="1164"/>
      <c r="AO177" s="950"/>
      <c r="AP177" s="939"/>
      <c r="AQ177" s="27" t="s">
        <v>634</v>
      </c>
      <c r="AR177" s="133">
        <v>0</v>
      </c>
      <c r="AS177" s="27" t="s">
        <v>1792</v>
      </c>
      <c r="AT177" s="40">
        <v>0</v>
      </c>
      <c r="AU177" s="60">
        <v>6600</v>
      </c>
      <c r="AV177" s="60">
        <v>0</v>
      </c>
      <c r="AW177" s="413">
        <f t="shared" si="228"/>
        <v>0</v>
      </c>
      <c r="AX177" s="60">
        <v>0</v>
      </c>
      <c r="AY177" s="413">
        <f t="shared" si="254"/>
        <v>0</v>
      </c>
      <c r="AZ177" s="60">
        <v>3300</v>
      </c>
      <c r="BA177" s="415">
        <f t="shared" si="255"/>
        <v>0.5</v>
      </c>
      <c r="BB177" s="47">
        <v>3300</v>
      </c>
      <c r="BC177" s="422">
        <f t="shared" si="229"/>
        <v>0.5</v>
      </c>
      <c r="BD177" s="54">
        <v>0</v>
      </c>
      <c r="BE177" s="60">
        <v>0</v>
      </c>
      <c r="BF177" s="60">
        <v>0</v>
      </c>
      <c r="BG177" s="49">
        <v>0</v>
      </c>
      <c r="BH177" s="333" t="str">
        <f t="shared" si="218"/>
        <v xml:space="preserve"> -</v>
      </c>
      <c r="BI177" s="453" t="str">
        <f t="shared" si="219"/>
        <v xml:space="preserve"> -</v>
      </c>
      <c r="BJ177" s="334" t="str">
        <f t="shared" si="220"/>
        <v xml:space="preserve"> -</v>
      </c>
      <c r="BK177" s="453" t="str">
        <f t="shared" si="221"/>
        <v xml:space="preserve"> -</v>
      </c>
      <c r="BL177" s="334">
        <f t="shared" si="222"/>
        <v>0</v>
      </c>
      <c r="BM177" s="453">
        <f t="shared" si="223"/>
        <v>0</v>
      </c>
      <c r="BN177" s="334">
        <f t="shared" si="224"/>
        <v>0</v>
      </c>
      <c r="BO177" s="453">
        <f t="shared" si="225"/>
        <v>0</v>
      </c>
      <c r="BP177" s="657">
        <f t="shared" si="256"/>
        <v>0</v>
      </c>
      <c r="BQ177" s="652">
        <f t="shared" si="226"/>
        <v>0</v>
      </c>
      <c r="BR177" s="642">
        <f t="shared" si="227"/>
        <v>0</v>
      </c>
      <c r="BS177" s="54">
        <v>0</v>
      </c>
      <c r="BT177" s="60">
        <v>0</v>
      </c>
      <c r="BU177" s="60">
        <v>0</v>
      </c>
      <c r="BV177" s="125" t="str">
        <f t="shared" si="231"/>
        <v xml:space="preserve"> -</v>
      </c>
      <c r="BW177" s="378" t="str">
        <f t="shared" si="232"/>
        <v xml:space="preserve"> -</v>
      </c>
      <c r="BX177" s="55">
        <v>0</v>
      </c>
      <c r="BY177" s="60">
        <v>0</v>
      </c>
      <c r="BZ177" s="60">
        <v>0</v>
      </c>
      <c r="CA177" s="125" t="str">
        <f t="shared" si="233"/>
        <v xml:space="preserve"> -</v>
      </c>
      <c r="CB177" s="378" t="str">
        <f t="shared" si="234"/>
        <v xml:space="preserve"> -</v>
      </c>
      <c r="CC177" s="54">
        <v>0</v>
      </c>
      <c r="CD177" s="60">
        <v>0</v>
      </c>
      <c r="CE177" s="60">
        <v>0</v>
      </c>
      <c r="CF177" s="125" t="str">
        <f t="shared" si="235"/>
        <v xml:space="preserve"> -</v>
      </c>
      <c r="CG177" s="378" t="str">
        <f t="shared" si="236"/>
        <v xml:space="preserve"> -</v>
      </c>
      <c r="CH177" s="55">
        <v>0</v>
      </c>
      <c r="CI177" s="60">
        <v>0</v>
      </c>
      <c r="CJ177" s="60">
        <v>0</v>
      </c>
      <c r="CK177" s="125" t="str">
        <f t="shared" si="237"/>
        <v xml:space="preserve"> -</v>
      </c>
      <c r="CL177" s="378" t="str">
        <f t="shared" si="238"/>
        <v xml:space="preserve"> -</v>
      </c>
      <c r="CM177" s="326">
        <f t="shared" si="239"/>
        <v>0</v>
      </c>
      <c r="CN177" s="322">
        <f t="shared" si="240"/>
        <v>0</v>
      </c>
      <c r="CO177" s="322">
        <f t="shared" si="241"/>
        <v>0</v>
      </c>
      <c r="CP177" s="504" t="str">
        <f t="shared" si="242"/>
        <v xml:space="preserve"> -</v>
      </c>
      <c r="CQ177" s="378" t="str">
        <f t="shared" si="243"/>
        <v xml:space="preserve"> -</v>
      </c>
      <c r="CR177" s="591" t="s">
        <v>1339</v>
      </c>
      <c r="CS177" s="99" t="s">
        <v>1336</v>
      </c>
      <c r="CT177" s="102" t="s">
        <v>1968</v>
      </c>
    </row>
    <row r="178" spans="2:98" ht="30" customHeight="1">
      <c r="B178" s="994"/>
      <c r="C178" s="991"/>
      <c r="D178" s="1211"/>
      <c r="E178" s="947"/>
      <c r="F178" s="956"/>
      <c r="G178" s="840"/>
      <c r="H178" s="840"/>
      <c r="I178" s="825"/>
      <c r="J178" s="840"/>
      <c r="K178" s="825"/>
      <c r="L178" s="840"/>
      <c r="M178" s="840"/>
      <c r="N178" s="825"/>
      <c r="O178" s="840"/>
      <c r="P178" s="840"/>
      <c r="Q178" s="825"/>
      <c r="R178" s="840"/>
      <c r="S178" s="840"/>
      <c r="T178" s="825"/>
      <c r="U178" s="971"/>
      <c r="V178" s="853"/>
      <c r="W178" s="825"/>
      <c r="X178" s="840"/>
      <c r="Y178" s="825"/>
      <c r="Z178" s="840"/>
      <c r="AA178" s="825"/>
      <c r="AB178" s="1023"/>
      <c r="AC178" s="1026"/>
      <c r="AD178" s="1020"/>
      <c r="AE178" s="790"/>
      <c r="AF178" s="798"/>
      <c r="AG178" s="790"/>
      <c r="AH178" s="798"/>
      <c r="AI178" s="790"/>
      <c r="AJ178" s="798"/>
      <c r="AK178" s="790"/>
      <c r="AL178" s="798"/>
      <c r="AM178" s="790"/>
      <c r="AN178" s="1164"/>
      <c r="AO178" s="950"/>
      <c r="AP178" s="939"/>
      <c r="AQ178" s="27" t="s">
        <v>635</v>
      </c>
      <c r="AR178" s="133">
        <v>2210818</v>
      </c>
      <c r="AS178" s="27" t="s">
        <v>1793</v>
      </c>
      <c r="AT178" s="43">
        <v>0</v>
      </c>
      <c r="AU178" s="85">
        <v>1</v>
      </c>
      <c r="AV178" s="85">
        <v>0</v>
      </c>
      <c r="AW178" s="413">
        <f t="shared" si="228"/>
        <v>0</v>
      </c>
      <c r="AX178" s="85">
        <v>0</v>
      </c>
      <c r="AY178" s="413">
        <f t="shared" si="254"/>
        <v>0</v>
      </c>
      <c r="AZ178" s="85">
        <v>0.5</v>
      </c>
      <c r="BA178" s="415">
        <f t="shared" si="255"/>
        <v>0.5</v>
      </c>
      <c r="BB178" s="125">
        <v>0.5</v>
      </c>
      <c r="BC178" s="422">
        <f t="shared" si="229"/>
        <v>0.5</v>
      </c>
      <c r="BD178" s="318">
        <v>0</v>
      </c>
      <c r="BE178" s="85">
        <v>0</v>
      </c>
      <c r="BF178" s="85">
        <v>0</v>
      </c>
      <c r="BG178" s="71">
        <v>0</v>
      </c>
      <c r="BH178" s="333" t="str">
        <f t="shared" si="218"/>
        <v xml:space="preserve"> -</v>
      </c>
      <c r="BI178" s="453" t="str">
        <f t="shared" si="219"/>
        <v xml:space="preserve"> -</v>
      </c>
      <c r="BJ178" s="334" t="str">
        <f t="shared" si="220"/>
        <v xml:space="preserve"> -</v>
      </c>
      <c r="BK178" s="453" t="str">
        <f t="shared" si="221"/>
        <v xml:space="preserve"> -</v>
      </c>
      <c r="BL178" s="334">
        <f t="shared" si="222"/>
        <v>0</v>
      </c>
      <c r="BM178" s="453">
        <f t="shared" si="223"/>
        <v>0</v>
      </c>
      <c r="BN178" s="334">
        <f t="shared" si="224"/>
        <v>0</v>
      </c>
      <c r="BO178" s="453">
        <f t="shared" si="225"/>
        <v>0</v>
      </c>
      <c r="BP178" s="657">
        <f t="shared" si="256"/>
        <v>0</v>
      </c>
      <c r="BQ178" s="652">
        <f t="shared" si="226"/>
        <v>0</v>
      </c>
      <c r="BR178" s="642">
        <f t="shared" si="227"/>
        <v>0</v>
      </c>
      <c r="BS178" s="54">
        <v>0</v>
      </c>
      <c r="BT178" s="60">
        <v>0</v>
      </c>
      <c r="BU178" s="60">
        <v>0</v>
      </c>
      <c r="BV178" s="125" t="str">
        <f t="shared" si="231"/>
        <v xml:space="preserve"> -</v>
      </c>
      <c r="BW178" s="378" t="str">
        <f t="shared" si="232"/>
        <v xml:space="preserve"> -</v>
      </c>
      <c r="BX178" s="55">
        <v>0</v>
      </c>
      <c r="BY178" s="60">
        <v>0</v>
      </c>
      <c r="BZ178" s="60">
        <v>0</v>
      </c>
      <c r="CA178" s="125" t="str">
        <f t="shared" si="233"/>
        <v xml:space="preserve"> -</v>
      </c>
      <c r="CB178" s="378" t="str">
        <f t="shared" si="234"/>
        <v xml:space="preserve"> -</v>
      </c>
      <c r="CC178" s="54">
        <v>1097187</v>
      </c>
      <c r="CD178" s="60">
        <v>0</v>
      </c>
      <c r="CE178" s="60">
        <v>0</v>
      </c>
      <c r="CF178" s="125">
        <f t="shared" si="235"/>
        <v>0</v>
      </c>
      <c r="CG178" s="378" t="str">
        <f t="shared" si="236"/>
        <v xml:space="preserve"> -</v>
      </c>
      <c r="CH178" s="55">
        <v>0</v>
      </c>
      <c r="CI178" s="60">
        <v>0</v>
      </c>
      <c r="CJ178" s="60">
        <v>0</v>
      </c>
      <c r="CK178" s="125" t="str">
        <f t="shared" si="237"/>
        <v xml:space="preserve"> -</v>
      </c>
      <c r="CL178" s="378" t="str">
        <f t="shared" si="238"/>
        <v xml:space="preserve"> -</v>
      </c>
      <c r="CM178" s="326">
        <f t="shared" si="239"/>
        <v>1097187</v>
      </c>
      <c r="CN178" s="322">
        <f t="shared" si="240"/>
        <v>0</v>
      </c>
      <c r="CO178" s="322">
        <f t="shared" si="241"/>
        <v>0</v>
      </c>
      <c r="CP178" s="504">
        <f t="shared" si="242"/>
        <v>0</v>
      </c>
      <c r="CQ178" s="378" t="str">
        <f t="shared" si="243"/>
        <v xml:space="preserve"> -</v>
      </c>
      <c r="CR178" s="591" t="s">
        <v>1339</v>
      </c>
      <c r="CS178" s="99" t="s">
        <v>1336</v>
      </c>
      <c r="CT178" s="102" t="s">
        <v>1969</v>
      </c>
    </row>
    <row r="179" spans="2:98" ht="30" customHeight="1">
      <c r="B179" s="994"/>
      <c r="C179" s="991"/>
      <c r="D179" s="1211"/>
      <c r="E179" s="947"/>
      <c r="F179" s="956"/>
      <c r="G179" s="840"/>
      <c r="H179" s="840"/>
      <c r="I179" s="825"/>
      <c r="J179" s="840"/>
      <c r="K179" s="825"/>
      <c r="L179" s="840"/>
      <c r="M179" s="840"/>
      <c r="N179" s="825"/>
      <c r="O179" s="840"/>
      <c r="P179" s="840"/>
      <c r="Q179" s="825"/>
      <c r="R179" s="840"/>
      <c r="S179" s="840"/>
      <c r="T179" s="825"/>
      <c r="U179" s="971"/>
      <c r="V179" s="853"/>
      <c r="W179" s="825"/>
      <c r="X179" s="840"/>
      <c r="Y179" s="825"/>
      <c r="Z179" s="840"/>
      <c r="AA179" s="825"/>
      <c r="AB179" s="1023"/>
      <c r="AC179" s="1026"/>
      <c r="AD179" s="1020"/>
      <c r="AE179" s="790"/>
      <c r="AF179" s="798"/>
      <c r="AG179" s="790"/>
      <c r="AH179" s="798"/>
      <c r="AI179" s="790"/>
      <c r="AJ179" s="798"/>
      <c r="AK179" s="790"/>
      <c r="AL179" s="798"/>
      <c r="AM179" s="790"/>
      <c r="AN179" s="1164"/>
      <c r="AO179" s="950"/>
      <c r="AP179" s="939"/>
      <c r="AQ179" s="27" t="s">
        <v>636</v>
      </c>
      <c r="AR179" s="133" t="s">
        <v>1217</v>
      </c>
      <c r="AS179" s="27" t="s">
        <v>1794</v>
      </c>
      <c r="AT179" s="43">
        <v>0</v>
      </c>
      <c r="AU179" s="85">
        <v>1</v>
      </c>
      <c r="AV179" s="85">
        <v>0</v>
      </c>
      <c r="AW179" s="413">
        <f t="shared" si="228"/>
        <v>0</v>
      </c>
      <c r="AX179" s="85">
        <v>0.2</v>
      </c>
      <c r="AY179" s="413">
        <f t="shared" si="254"/>
        <v>0.2</v>
      </c>
      <c r="AZ179" s="85">
        <v>0.4</v>
      </c>
      <c r="BA179" s="415">
        <f t="shared" si="255"/>
        <v>0.4</v>
      </c>
      <c r="BB179" s="125">
        <v>0.4</v>
      </c>
      <c r="BC179" s="422">
        <f t="shared" si="229"/>
        <v>0.4</v>
      </c>
      <c r="BD179" s="318">
        <v>0</v>
      </c>
      <c r="BE179" s="85">
        <v>0</v>
      </c>
      <c r="BF179" s="85">
        <v>0.56999999999999995</v>
      </c>
      <c r="BG179" s="71">
        <v>0</v>
      </c>
      <c r="BH179" s="333" t="str">
        <f t="shared" si="218"/>
        <v xml:space="preserve"> -</v>
      </c>
      <c r="BI179" s="453" t="str">
        <f t="shared" si="219"/>
        <v xml:space="preserve"> -</v>
      </c>
      <c r="BJ179" s="334">
        <f t="shared" si="220"/>
        <v>0</v>
      </c>
      <c r="BK179" s="453">
        <f t="shared" si="221"/>
        <v>0</v>
      </c>
      <c r="BL179" s="334">
        <f t="shared" si="222"/>
        <v>1.4249999999999998</v>
      </c>
      <c r="BM179" s="453">
        <f t="shared" si="223"/>
        <v>1</v>
      </c>
      <c r="BN179" s="334">
        <f t="shared" si="224"/>
        <v>0</v>
      </c>
      <c r="BO179" s="453">
        <f t="shared" si="225"/>
        <v>0</v>
      </c>
      <c r="BP179" s="657">
        <f t="shared" si="256"/>
        <v>0.56999999999999995</v>
      </c>
      <c r="BQ179" s="652">
        <f t="shared" si="226"/>
        <v>0.56999999999999995</v>
      </c>
      <c r="BR179" s="642">
        <f t="shared" si="227"/>
        <v>0.56999999999999995</v>
      </c>
      <c r="BS179" s="54">
        <v>0</v>
      </c>
      <c r="BT179" s="60">
        <v>0</v>
      </c>
      <c r="BU179" s="60">
        <v>0</v>
      </c>
      <c r="BV179" s="125" t="str">
        <f t="shared" si="231"/>
        <v xml:space="preserve"> -</v>
      </c>
      <c r="BW179" s="378" t="str">
        <f t="shared" si="232"/>
        <v xml:space="preserve"> -</v>
      </c>
      <c r="BX179" s="55">
        <v>259738</v>
      </c>
      <c r="BY179" s="60">
        <v>0</v>
      </c>
      <c r="BZ179" s="60">
        <v>0</v>
      </c>
      <c r="CA179" s="125">
        <f t="shared" si="233"/>
        <v>0</v>
      </c>
      <c r="CB179" s="378" t="str">
        <f t="shared" si="234"/>
        <v xml:space="preserve"> -</v>
      </c>
      <c r="CC179" s="54">
        <v>0</v>
      </c>
      <c r="CD179" s="60">
        <v>0</v>
      </c>
      <c r="CE179" s="60">
        <v>0</v>
      </c>
      <c r="CF179" s="125" t="str">
        <f t="shared" si="235"/>
        <v xml:space="preserve"> -</v>
      </c>
      <c r="CG179" s="378" t="str">
        <f t="shared" si="236"/>
        <v xml:space="preserve"> -</v>
      </c>
      <c r="CH179" s="55">
        <v>0</v>
      </c>
      <c r="CI179" s="60">
        <v>0</v>
      </c>
      <c r="CJ179" s="60">
        <v>0</v>
      </c>
      <c r="CK179" s="125" t="str">
        <f t="shared" si="237"/>
        <v xml:space="preserve"> -</v>
      </c>
      <c r="CL179" s="378" t="str">
        <f t="shared" si="238"/>
        <v xml:space="preserve"> -</v>
      </c>
      <c r="CM179" s="326">
        <f t="shared" si="239"/>
        <v>259738</v>
      </c>
      <c r="CN179" s="322">
        <f t="shared" si="240"/>
        <v>0</v>
      </c>
      <c r="CO179" s="322">
        <f t="shared" si="241"/>
        <v>0</v>
      </c>
      <c r="CP179" s="504">
        <f t="shared" si="242"/>
        <v>0</v>
      </c>
      <c r="CQ179" s="378" t="str">
        <f t="shared" si="243"/>
        <v xml:space="preserve"> -</v>
      </c>
      <c r="CR179" s="591" t="s">
        <v>1339</v>
      </c>
      <c r="CS179" s="99" t="s">
        <v>1256</v>
      </c>
      <c r="CT179" s="102" t="s">
        <v>1969</v>
      </c>
    </row>
    <row r="180" spans="2:98" ht="30" customHeight="1">
      <c r="B180" s="994"/>
      <c r="C180" s="991"/>
      <c r="D180" s="1211"/>
      <c r="E180" s="947"/>
      <c r="F180" s="956"/>
      <c r="G180" s="840"/>
      <c r="H180" s="840"/>
      <c r="I180" s="825"/>
      <c r="J180" s="840"/>
      <c r="K180" s="825"/>
      <c r="L180" s="840"/>
      <c r="M180" s="840"/>
      <c r="N180" s="825"/>
      <c r="O180" s="840"/>
      <c r="P180" s="840"/>
      <c r="Q180" s="825"/>
      <c r="R180" s="840"/>
      <c r="S180" s="840"/>
      <c r="T180" s="825"/>
      <c r="U180" s="971"/>
      <c r="V180" s="853"/>
      <c r="W180" s="825"/>
      <c r="X180" s="840"/>
      <c r="Y180" s="825"/>
      <c r="Z180" s="840"/>
      <c r="AA180" s="825"/>
      <c r="AB180" s="1023"/>
      <c r="AC180" s="1026"/>
      <c r="AD180" s="1020"/>
      <c r="AE180" s="790"/>
      <c r="AF180" s="798"/>
      <c r="AG180" s="790"/>
      <c r="AH180" s="798"/>
      <c r="AI180" s="790"/>
      <c r="AJ180" s="798"/>
      <c r="AK180" s="790"/>
      <c r="AL180" s="798"/>
      <c r="AM180" s="790"/>
      <c r="AN180" s="1164"/>
      <c r="AO180" s="950"/>
      <c r="AP180" s="939"/>
      <c r="AQ180" s="27" t="s">
        <v>637</v>
      </c>
      <c r="AR180" s="133" t="s">
        <v>1217</v>
      </c>
      <c r="AS180" s="27" t="s">
        <v>1795</v>
      </c>
      <c r="AT180" s="43">
        <v>0</v>
      </c>
      <c r="AU180" s="85">
        <v>1</v>
      </c>
      <c r="AV180" s="85">
        <v>0</v>
      </c>
      <c r="AW180" s="413">
        <f t="shared" si="228"/>
        <v>0</v>
      </c>
      <c r="AX180" s="85">
        <v>0</v>
      </c>
      <c r="AY180" s="413">
        <f t="shared" si="254"/>
        <v>0</v>
      </c>
      <c r="AZ180" s="85">
        <v>0.5</v>
      </c>
      <c r="BA180" s="415">
        <f t="shared" si="255"/>
        <v>0.5</v>
      </c>
      <c r="BB180" s="125">
        <v>0.5</v>
      </c>
      <c r="BC180" s="422">
        <f t="shared" si="229"/>
        <v>0.5</v>
      </c>
      <c r="BD180" s="318">
        <v>0</v>
      </c>
      <c r="BE180" s="85">
        <v>0</v>
      </c>
      <c r="BF180" s="85">
        <v>0</v>
      </c>
      <c r="BG180" s="71">
        <v>0</v>
      </c>
      <c r="BH180" s="333" t="str">
        <f t="shared" si="218"/>
        <v xml:space="preserve"> -</v>
      </c>
      <c r="BI180" s="453" t="str">
        <f t="shared" si="219"/>
        <v xml:space="preserve"> -</v>
      </c>
      <c r="BJ180" s="334" t="str">
        <f t="shared" si="220"/>
        <v xml:space="preserve"> -</v>
      </c>
      <c r="BK180" s="453" t="str">
        <f t="shared" si="221"/>
        <v xml:space="preserve"> -</v>
      </c>
      <c r="BL180" s="334">
        <f t="shared" si="222"/>
        <v>0</v>
      </c>
      <c r="BM180" s="453">
        <f t="shared" si="223"/>
        <v>0</v>
      </c>
      <c r="BN180" s="334">
        <f t="shared" si="224"/>
        <v>0</v>
      </c>
      <c r="BO180" s="453">
        <f t="shared" si="225"/>
        <v>0</v>
      </c>
      <c r="BP180" s="657">
        <f t="shared" si="256"/>
        <v>0</v>
      </c>
      <c r="BQ180" s="652">
        <f t="shared" si="226"/>
        <v>0</v>
      </c>
      <c r="BR180" s="642">
        <f t="shared" si="227"/>
        <v>0</v>
      </c>
      <c r="BS180" s="54">
        <v>0</v>
      </c>
      <c r="BT180" s="60">
        <v>0</v>
      </c>
      <c r="BU180" s="60">
        <v>0</v>
      </c>
      <c r="BV180" s="125" t="str">
        <f t="shared" si="231"/>
        <v xml:space="preserve"> -</v>
      </c>
      <c r="BW180" s="378" t="str">
        <f t="shared" si="232"/>
        <v xml:space="preserve"> -</v>
      </c>
      <c r="BX180" s="55">
        <v>0</v>
      </c>
      <c r="BY180" s="60">
        <v>0</v>
      </c>
      <c r="BZ180" s="60">
        <v>0</v>
      </c>
      <c r="CA180" s="125" t="str">
        <f t="shared" si="233"/>
        <v xml:space="preserve"> -</v>
      </c>
      <c r="CB180" s="378" t="str">
        <f t="shared" si="234"/>
        <v xml:space="preserve"> -</v>
      </c>
      <c r="CC180" s="54">
        <v>0</v>
      </c>
      <c r="CD180" s="60">
        <v>0</v>
      </c>
      <c r="CE180" s="60">
        <v>0</v>
      </c>
      <c r="CF180" s="125" t="str">
        <f t="shared" si="235"/>
        <v xml:space="preserve"> -</v>
      </c>
      <c r="CG180" s="378" t="str">
        <f t="shared" si="236"/>
        <v xml:space="preserve"> -</v>
      </c>
      <c r="CH180" s="55">
        <v>0</v>
      </c>
      <c r="CI180" s="60">
        <v>0</v>
      </c>
      <c r="CJ180" s="60">
        <v>0</v>
      </c>
      <c r="CK180" s="125" t="str">
        <f t="shared" si="237"/>
        <v xml:space="preserve"> -</v>
      </c>
      <c r="CL180" s="378" t="str">
        <f t="shared" si="238"/>
        <v xml:space="preserve"> -</v>
      </c>
      <c r="CM180" s="326">
        <f t="shared" si="239"/>
        <v>0</v>
      </c>
      <c r="CN180" s="322">
        <f t="shared" si="240"/>
        <v>0</v>
      </c>
      <c r="CO180" s="322">
        <f t="shared" si="241"/>
        <v>0</v>
      </c>
      <c r="CP180" s="504" t="str">
        <f t="shared" si="242"/>
        <v xml:space="preserve"> -</v>
      </c>
      <c r="CQ180" s="378" t="str">
        <f t="shared" si="243"/>
        <v xml:space="preserve"> -</v>
      </c>
      <c r="CR180" s="591" t="s">
        <v>1339</v>
      </c>
      <c r="CS180" s="99" t="s">
        <v>1256</v>
      </c>
      <c r="CT180" s="102" t="s">
        <v>1969</v>
      </c>
    </row>
    <row r="181" spans="2:98" ht="30" customHeight="1">
      <c r="B181" s="994"/>
      <c r="C181" s="991"/>
      <c r="D181" s="1211"/>
      <c r="E181" s="947"/>
      <c r="F181" s="956"/>
      <c r="G181" s="840"/>
      <c r="H181" s="840"/>
      <c r="I181" s="825"/>
      <c r="J181" s="840"/>
      <c r="K181" s="825"/>
      <c r="L181" s="840"/>
      <c r="M181" s="840"/>
      <c r="N181" s="825"/>
      <c r="O181" s="840"/>
      <c r="P181" s="840"/>
      <c r="Q181" s="825"/>
      <c r="R181" s="840"/>
      <c r="S181" s="840"/>
      <c r="T181" s="825"/>
      <c r="U181" s="971"/>
      <c r="V181" s="853"/>
      <c r="W181" s="825"/>
      <c r="X181" s="840"/>
      <c r="Y181" s="825"/>
      <c r="Z181" s="840"/>
      <c r="AA181" s="825"/>
      <c r="AB181" s="1023"/>
      <c r="AC181" s="1026"/>
      <c r="AD181" s="1020"/>
      <c r="AE181" s="790"/>
      <c r="AF181" s="798"/>
      <c r="AG181" s="790"/>
      <c r="AH181" s="798"/>
      <c r="AI181" s="790"/>
      <c r="AJ181" s="798"/>
      <c r="AK181" s="790"/>
      <c r="AL181" s="798"/>
      <c r="AM181" s="790"/>
      <c r="AN181" s="1164"/>
      <c r="AO181" s="950"/>
      <c r="AP181" s="939"/>
      <c r="AQ181" s="27" t="s">
        <v>638</v>
      </c>
      <c r="AR181" s="133" t="s">
        <v>1217</v>
      </c>
      <c r="AS181" s="27" t="s">
        <v>1796</v>
      </c>
      <c r="AT181" s="43">
        <v>0.2</v>
      </c>
      <c r="AU181" s="85">
        <v>1</v>
      </c>
      <c r="AV181" s="85">
        <v>0</v>
      </c>
      <c r="AW181" s="413">
        <f t="shared" si="228"/>
        <v>0</v>
      </c>
      <c r="AX181" s="85">
        <v>0.2</v>
      </c>
      <c r="AY181" s="413">
        <f t="shared" si="254"/>
        <v>0.2</v>
      </c>
      <c r="AZ181" s="85">
        <v>0.4</v>
      </c>
      <c r="BA181" s="415">
        <f t="shared" si="255"/>
        <v>0.4</v>
      </c>
      <c r="BB181" s="125">
        <v>0.4</v>
      </c>
      <c r="BC181" s="422">
        <f t="shared" si="229"/>
        <v>0.4</v>
      </c>
      <c r="BD181" s="318">
        <v>0</v>
      </c>
      <c r="BE181" s="85">
        <v>0</v>
      </c>
      <c r="BF181" s="85">
        <v>0.7</v>
      </c>
      <c r="BG181" s="71">
        <v>0</v>
      </c>
      <c r="BH181" s="333" t="str">
        <f t="shared" si="218"/>
        <v xml:space="preserve"> -</v>
      </c>
      <c r="BI181" s="453" t="str">
        <f t="shared" si="219"/>
        <v xml:space="preserve"> -</v>
      </c>
      <c r="BJ181" s="334">
        <f t="shared" si="220"/>
        <v>0</v>
      </c>
      <c r="BK181" s="453">
        <f t="shared" si="221"/>
        <v>0</v>
      </c>
      <c r="BL181" s="334">
        <f t="shared" si="222"/>
        <v>1.7499999999999998</v>
      </c>
      <c r="BM181" s="453">
        <f t="shared" si="223"/>
        <v>1</v>
      </c>
      <c r="BN181" s="334">
        <f t="shared" si="224"/>
        <v>0</v>
      </c>
      <c r="BO181" s="453">
        <f t="shared" si="225"/>
        <v>0</v>
      </c>
      <c r="BP181" s="657">
        <f t="shared" si="256"/>
        <v>0.7</v>
      </c>
      <c r="BQ181" s="652">
        <f t="shared" si="226"/>
        <v>0.7</v>
      </c>
      <c r="BR181" s="642">
        <f t="shared" si="227"/>
        <v>0.7</v>
      </c>
      <c r="BS181" s="54">
        <v>0</v>
      </c>
      <c r="BT181" s="60">
        <v>0</v>
      </c>
      <c r="BU181" s="60">
        <v>0</v>
      </c>
      <c r="BV181" s="125" t="str">
        <f t="shared" si="231"/>
        <v xml:space="preserve"> -</v>
      </c>
      <c r="BW181" s="378" t="str">
        <f t="shared" si="232"/>
        <v xml:space="preserve"> -</v>
      </c>
      <c r="BX181" s="55">
        <v>64631</v>
      </c>
      <c r="BY181" s="60">
        <v>0</v>
      </c>
      <c r="BZ181" s="60">
        <v>0</v>
      </c>
      <c r="CA181" s="125">
        <f t="shared" si="233"/>
        <v>0</v>
      </c>
      <c r="CB181" s="378" t="str">
        <f t="shared" si="234"/>
        <v xml:space="preserve"> -</v>
      </c>
      <c r="CC181" s="54">
        <v>0</v>
      </c>
      <c r="CD181" s="60">
        <v>0</v>
      </c>
      <c r="CE181" s="60">
        <v>0</v>
      </c>
      <c r="CF181" s="125" t="str">
        <f t="shared" si="235"/>
        <v xml:space="preserve"> -</v>
      </c>
      <c r="CG181" s="378" t="str">
        <f t="shared" si="236"/>
        <v xml:space="preserve"> -</v>
      </c>
      <c r="CH181" s="55">
        <v>0</v>
      </c>
      <c r="CI181" s="60">
        <v>0</v>
      </c>
      <c r="CJ181" s="60">
        <v>0</v>
      </c>
      <c r="CK181" s="125" t="str">
        <f t="shared" si="237"/>
        <v xml:space="preserve"> -</v>
      </c>
      <c r="CL181" s="378" t="str">
        <f t="shared" si="238"/>
        <v xml:space="preserve"> -</v>
      </c>
      <c r="CM181" s="326">
        <f t="shared" si="239"/>
        <v>64631</v>
      </c>
      <c r="CN181" s="322">
        <f t="shared" si="240"/>
        <v>0</v>
      </c>
      <c r="CO181" s="322">
        <f t="shared" si="241"/>
        <v>0</v>
      </c>
      <c r="CP181" s="504">
        <f t="shared" si="242"/>
        <v>0</v>
      </c>
      <c r="CQ181" s="378" t="str">
        <f t="shared" si="243"/>
        <v xml:space="preserve"> -</v>
      </c>
      <c r="CR181" s="591" t="s">
        <v>1339</v>
      </c>
      <c r="CS181" s="99" t="s">
        <v>1256</v>
      </c>
      <c r="CT181" s="102" t="s">
        <v>1969</v>
      </c>
    </row>
    <row r="182" spans="2:98" ht="30" customHeight="1">
      <c r="B182" s="994"/>
      <c r="C182" s="991"/>
      <c r="D182" s="1211"/>
      <c r="E182" s="947"/>
      <c r="F182" s="956"/>
      <c r="G182" s="840"/>
      <c r="H182" s="840"/>
      <c r="I182" s="825"/>
      <c r="J182" s="840"/>
      <c r="K182" s="825"/>
      <c r="L182" s="840"/>
      <c r="M182" s="840"/>
      <c r="N182" s="825"/>
      <c r="O182" s="840"/>
      <c r="P182" s="840"/>
      <c r="Q182" s="825"/>
      <c r="R182" s="840"/>
      <c r="S182" s="840"/>
      <c r="T182" s="825"/>
      <c r="U182" s="971"/>
      <c r="V182" s="853"/>
      <c r="W182" s="825"/>
      <c r="X182" s="840"/>
      <c r="Y182" s="825"/>
      <c r="Z182" s="840"/>
      <c r="AA182" s="825"/>
      <c r="AB182" s="1023"/>
      <c r="AC182" s="1026"/>
      <c r="AD182" s="1020"/>
      <c r="AE182" s="790"/>
      <c r="AF182" s="798"/>
      <c r="AG182" s="790"/>
      <c r="AH182" s="798"/>
      <c r="AI182" s="790"/>
      <c r="AJ182" s="798"/>
      <c r="AK182" s="790"/>
      <c r="AL182" s="798"/>
      <c r="AM182" s="790"/>
      <c r="AN182" s="1164"/>
      <c r="AO182" s="950"/>
      <c r="AP182" s="939"/>
      <c r="AQ182" s="27" t="s">
        <v>639</v>
      </c>
      <c r="AR182" s="133" t="s">
        <v>1217</v>
      </c>
      <c r="AS182" s="27" t="s">
        <v>1797</v>
      </c>
      <c r="AT182" s="43">
        <v>0</v>
      </c>
      <c r="AU182" s="85">
        <v>1</v>
      </c>
      <c r="AV182" s="85">
        <v>0</v>
      </c>
      <c r="AW182" s="413">
        <f t="shared" si="228"/>
        <v>0</v>
      </c>
      <c r="AX182" s="85">
        <v>0.2</v>
      </c>
      <c r="AY182" s="413">
        <f t="shared" si="254"/>
        <v>0.2</v>
      </c>
      <c r="AZ182" s="85">
        <v>0.4</v>
      </c>
      <c r="BA182" s="415">
        <f t="shared" si="255"/>
        <v>0.4</v>
      </c>
      <c r="BB182" s="125">
        <v>0.4</v>
      </c>
      <c r="BC182" s="422">
        <f t="shared" si="229"/>
        <v>0.4</v>
      </c>
      <c r="BD182" s="318">
        <v>0</v>
      </c>
      <c r="BE182" s="85">
        <v>0</v>
      </c>
      <c r="BF182" s="85">
        <v>0</v>
      </c>
      <c r="BG182" s="71">
        <v>0</v>
      </c>
      <c r="BH182" s="333" t="str">
        <f t="shared" si="218"/>
        <v xml:space="preserve"> -</v>
      </c>
      <c r="BI182" s="453" t="str">
        <f t="shared" si="219"/>
        <v xml:space="preserve"> -</v>
      </c>
      <c r="BJ182" s="334">
        <f t="shared" si="220"/>
        <v>0</v>
      </c>
      <c r="BK182" s="453">
        <f t="shared" si="221"/>
        <v>0</v>
      </c>
      <c r="BL182" s="334">
        <f t="shared" si="222"/>
        <v>0</v>
      </c>
      <c r="BM182" s="453">
        <f t="shared" si="223"/>
        <v>0</v>
      </c>
      <c r="BN182" s="334">
        <f t="shared" si="224"/>
        <v>0</v>
      </c>
      <c r="BO182" s="453">
        <f t="shared" si="225"/>
        <v>0</v>
      </c>
      <c r="BP182" s="657">
        <f t="shared" si="256"/>
        <v>0</v>
      </c>
      <c r="BQ182" s="652">
        <f t="shared" si="226"/>
        <v>0</v>
      </c>
      <c r="BR182" s="642">
        <f t="shared" si="227"/>
        <v>0</v>
      </c>
      <c r="BS182" s="54">
        <v>0</v>
      </c>
      <c r="BT182" s="60">
        <v>0</v>
      </c>
      <c r="BU182" s="60">
        <v>0</v>
      </c>
      <c r="BV182" s="125" t="str">
        <f t="shared" si="231"/>
        <v xml:space="preserve"> -</v>
      </c>
      <c r="BW182" s="378" t="str">
        <f t="shared" si="232"/>
        <v xml:space="preserve"> -</v>
      </c>
      <c r="BX182" s="55">
        <v>64631</v>
      </c>
      <c r="BY182" s="60">
        <v>0</v>
      </c>
      <c r="BZ182" s="60">
        <v>0</v>
      </c>
      <c r="CA182" s="125">
        <f t="shared" si="233"/>
        <v>0</v>
      </c>
      <c r="CB182" s="378" t="str">
        <f t="shared" si="234"/>
        <v xml:space="preserve"> -</v>
      </c>
      <c r="CC182" s="54">
        <v>0</v>
      </c>
      <c r="CD182" s="60">
        <v>0</v>
      </c>
      <c r="CE182" s="60">
        <v>0</v>
      </c>
      <c r="CF182" s="125" t="str">
        <f t="shared" si="235"/>
        <v xml:space="preserve"> -</v>
      </c>
      <c r="CG182" s="378" t="str">
        <f t="shared" si="236"/>
        <v xml:space="preserve"> -</v>
      </c>
      <c r="CH182" s="55">
        <v>0</v>
      </c>
      <c r="CI182" s="60">
        <v>0</v>
      </c>
      <c r="CJ182" s="60">
        <v>0</v>
      </c>
      <c r="CK182" s="125" t="str">
        <f t="shared" si="237"/>
        <v xml:space="preserve"> -</v>
      </c>
      <c r="CL182" s="378" t="str">
        <f t="shared" si="238"/>
        <v xml:space="preserve"> -</v>
      </c>
      <c r="CM182" s="326">
        <f t="shared" si="239"/>
        <v>64631</v>
      </c>
      <c r="CN182" s="322">
        <f t="shared" si="240"/>
        <v>0</v>
      </c>
      <c r="CO182" s="322">
        <f t="shared" si="241"/>
        <v>0</v>
      </c>
      <c r="CP182" s="504">
        <f t="shared" si="242"/>
        <v>0</v>
      </c>
      <c r="CQ182" s="378" t="str">
        <f t="shared" si="243"/>
        <v xml:space="preserve"> -</v>
      </c>
      <c r="CR182" s="591" t="s">
        <v>1339</v>
      </c>
      <c r="CS182" s="99" t="s">
        <v>1256</v>
      </c>
      <c r="CT182" s="102" t="s">
        <v>1969</v>
      </c>
    </row>
    <row r="183" spans="2:98" ht="30" customHeight="1">
      <c r="B183" s="994"/>
      <c r="C183" s="991"/>
      <c r="D183" s="1211"/>
      <c r="E183" s="947"/>
      <c r="F183" s="956"/>
      <c r="G183" s="840"/>
      <c r="H183" s="840"/>
      <c r="I183" s="825"/>
      <c r="J183" s="840"/>
      <c r="K183" s="825"/>
      <c r="L183" s="840"/>
      <c r="M183" s="840"/>
      <c r="N183" s="825"/>
      <c r="O183" s="840"/>
      <c r="P183" s="840"/>
      <c r="Q183" s="825"/>
      <c r="R183" s="840"/>
      <c r="S183" s="840"/>
      <c r="T183" s="825"/>
      <c r="U183" s="971"/>
      <c r="V183" s="853"/>
      <c r="W183" s="825"/>
      <c r="X183" s="840"/>
      <c r="Y183" s="825"/>
      <c r="Z183" s="840"/>
      <c r="AA183" s="825"/>
      <c r="AB183" s="1023"/>
      <c r="AC183" s="1026"/>
      <c r="AD183" s="1020"/>
      <c r="AE183" s="790"/>
      <c r="AF183" s="798"/>
      <c r="AG183" s="790"/>
      <c r="AH183" s="798"/>
      <c r="AI183" s="790"/>
      <c r="AJ183" s="798"/>
      <c r="AK183" s="790"/>
      <c r="AL183" s="798"/>
      <c r="AM183" s="790"/>
      <c r="AN183" s="1164"/>
      <c r="AO183" s="950"/>
      <c r="AP183" s="939"/>
      <c r="AQ183" s="27" t="s">
        <v>640</v>
      </c>
      <c r="AR183" s="133" t="s">
        <v>1217</v>
      </c>
      <c r="AS183" s="27" t="s">
        <v>1798</v>
      </c>
      <c r="AT183" s="43">
        <v>0</v>
      </c>
      <c r="AU183" s="85">
        <v>1</v>
      </c>
      <c r="AV183" s="85">
        <v>0</v>
      </c>
      <c r="AW183" s="413">
        <f t="shared" si="228"/>
        <v>0</v>
      </c>
      <c r="AX183" s="85">
        <v>0.2</v>
      </c>
      <c r="AY183" s="413">
        <f t="shared" si="254"/>
        <v>0.2</v>
      </c>
      <c r="AZ183" s="85">
        <v>0.4</v>
      </c>
      <c r="BA183" s="415">
        <f t="shared" si="255"/>
        <v>0.4</v>
      </c>
      <c r="BB183" s="125">
        <v>0.4</v>
      </c>
      <c r="BC183" s="422">
        <f t="shared" si="229"/>
        <v>0.4</v>
      </c>
      <c r="BD183" s="318">
        <v>0</v>
      </c>
      <c r="BE183" s="85">
        <v>0</v>
      </c>
      <c r="BF183" s="85">
        <v>0.39</v>
      </c>
      <c r="BG183" s="71">
        <v>0</v>
      </c>
      <c r="BH183" s="333" t="str">
        <f t="shared" si="218"/>
        <v xml:space="preserve"> -</v>
      </c>
      <c r="BI183" s="453" t="str">
        <f t="shared" si="219"/>
        <v xml:space="preserve"> -</v>
      </c>
      <c r="BJ183" s="334">
        <f t="shared" si="220"/>
        <v>0</v>
      </c>
      <c r="BK183" s="453">
        <f t="shared" si="221"/>
        <v>0</v>
      </c>
      <c r="BL183" s="334">
        <f t="shared" si="222"/>
        <v>0.97499999999999998</v>
      </c>
      <c r="BM183" s="453">
        <f t="shared" si="223"/>
        <v>0.97499999999999998</v>
      </c>
      <c r="BN183" s="334">
        <f t="shared" si="224"/>
        <v>0</v>
      </c>
      <c r="BO183" s="453">
        <f t="shared" si="225"/>
        <v>0</v>
      </c>
      <c r="BP183" s="657">
        <f t="shared" si="256"/>
        <v>0.39</v>
      </c>
      <c r="BQ183" s="652">
        <f t="shared" si="226"/>
        <v>0.39</v>
      </c>
      <c r="BR183" s="642">
        <f t="shared" si="227"/>
        <v>0.39</v>
      </c>
      <c r="BS183" s="54">
        <v>0</v>
      </c>
      <c r="BT183" s="60">
        <v>0</v>
      </c>
      <c r="BU183" s="60">
        <v>0</v>
      </c>
      <c r="BV183" s="125" t="str">
        <f t="shared" si="231"/>
        <v xml:space="preserve"> -</v>
      </c>
      <c r="BW183" s="378" t="str">
        <f t="shared" si="232"/>
        <v xml:space="preserve"> -</v>
      </c>
      <c r="BX183" s="55">
        <v>384328</v>
      </c>
      <c r="BY183" s="60">
        <v>0</v>
      </c>
      <c r="BZ183" s="60">
        <v>0</v>
      </c>
      <c r="CA183" s="125">
        <f t="shared" si="233"/>
        <v>0</v>
      </c>
      <c r="CB183" s="378" t="str">
        <f t="shared" si="234"/>
        <v xml:space="preserve"> -</v>
      </c>
      <c r="CC183" s="54">
        <v>0</v>
      </c>
      <c r="CD183" s="60">
        <v>0</v>
      </c>
      <c r="CE183" s="60">
        <v>0</v>
      </c>
      <c r="CF183" s="125" t="str">
        <f t="shared" si="235"/>
        <v xml:space="preserve"> -</v>
      </c>
      <c r="CG183" s="378" t="str">
        <f t="shared" si="236"/>
        <v xml:space="preserve"> -</v>
      </c>
      <c r="CH183" s="55">
        <v>0</v>
      </c>
      <c r="CI183" s="60">
        <v>0</v>
      </c>
      <c r="CJ183" s="60">
        <v>0</v>
      </c>
      <c r="CK183" s="125" t="str">
        <f t="shared" si="237"/>
        <v xml:space="preserve"> -</v>
      </c>
      <c r="CL183" s="378" t="str">
        <f t="shared" si="238"/>
        <v xml:space="preserve"> -</v>
      </c>
      <c r="CM183" s="326">
        <f t="shared" si="239"/>
        <v>384328</v>
      </c>
      <c r="CN183" s="322">
        <f t="shared" si="240"/>
        <v>0</v>
      </c>
      <c r="CO183" s="322">
        <f t="shared" si="241"/>
        <v>0</v>
      </c>
      <c r="CP183" s="504">
        <f t="shared" si="242"/>
        <v>0</v>
      </c>
      <c r="CQ183" s="378" t="str">
        <f t="shared" si="243"/>
        <v xml:space="preserve"> -</v>
      </c>
      <c r="CR183" s="591" t="s">
        <v>1339</v>
      </c>
      <c r="CS183" s="99" t="s">
        <v>1336</v>
      </c>
      <c r="CT183" s="102" t="s">
        <v>1969</v>
      </c>
    </row>
    <row r="184" spans="2:98" ht="30" customHeight="1">
      <c r="B184" s="994"/>
      <c r="C184" s="991"/>
      <c r="D184" s="1211"/>
      <c r="E184" s="947"/>
      <c r="F184" s="956"/>
      <c r="G184" s="840"/>
      <c r="H184" s="840"/>
      <c r="I184" s="825"/>
      <c r="J184" s="840"/>
      <c r="K184" s="825"/>
      <c r="L184" s="840"/>
      <c r="M184" s="840"/>
      <c r="N184" s="825"/>
      <c r="O184" s="840"/>
      <c r="P184" s="840"/>
      <c r="Q184" s="825"/>
      <c r="R184" s="840"/>
      <c r="S184" s="840"/>
      <c r="T184" s="825"/>
      <c r="U184" s="971"/>
      <c r="V184" s="853"/>
      <c r="W184" s="825"/>
      <c r="X184" s="840"/>
      <c r="Y184" s="825"/>
      <c r="Z184" s="840"/>
      <c r="AA184" s="825"/>
      <c r="AB184" s="1023"/>
      <c r="AC184" s="1026"/>
      <c r="AD184" s="1020"/>
      <c r="AE184" s="790"/>
      <c r="AF184" s="798"/>
      <c r="AG184" s="790"/>
      <c r="AH184" s="798"/>
      <c r="AI184" s="790"/>
      <c r="AJ184" s="798"/>
      <c r="AK184" s="790"/>
      <c r="AL184" s="798"/>
      <c r="AM184" s="790"/>
      <c r="AN184" s="1164"/>
      <c r="AO184" s="950"/>
      <c r="AP184" s="939"/>
      <c r="AQ184" s="300" t="s">
        <v>641</v>
      </c>
      <c r="AR184" s="301">
        <v>2210981</v>
      </c>
      <c r="AS184" s="27" t="s">
        <v>1799</v>
      </c>
      <c r="AT184" s="40">
        <v>4</v>
      </c>
      <c r="AU184" s="60">
        <v>4</v>
      </c>
      <c r="AV184" s="60">
        <v>4</v>
      </c>
      <c r="AW184" s="413">
        <v>0.25</v>
      </c>
      <c r="AX184" s="60">
        <v>4</v>
      </c>
      <c r="AY184" s="413">
        <v>0.25</v>
      </c>
      <c r="AZ184" s="60">
        <v>4</v>
      </c>
      <c r="BA184" s="415">
        <v>0.25</v>
      </c>
      <c r="BB184" s="47">
        <v>4</v>
      </c>
      <c r="BC184" s="422">
        <v>0.25</v>
      </c>
      <c r="BD184" s="54">
        <v>3</v>
      </c>
      <c r="BE184" s="60">
        <v>4</v>
      </c>
      <c r="BF184" s="60">
        <v>4</v>
      </c>
      <c r="BG184" s="49">
        <v>0</v>
      </c>
      <c r="BH184" s="333">
        <f t="shared" si="218"/>
        <v>0.75</v>
      </c>
      <c r="BI184" s="453">
        <f t="shared" si="219"/>
        <v>0.75</v>
      </c>
      <c r="BJ184" s="334">
        <f t="shared" si="220"/>
        <v>1</v>
      </c>
      <c r="BK184" s="453">
        <f t="shared" si="221"/>
        <v>1</v>
      </c>
      <c r="BL184" s="334">
        <f t="shared" si="222"/>
        <v>1</v>
      </c>
      <c r="BM184" s="453">
        <f t="shared" si="223"/>
        <v>1</v>
      </c>
      <c r="BN184" s="334">
        <f t="shared" si="224"/>
        <v>0</v>
      </c>
      <c r="BO184" s="453">
        <f t="shared" si="225"/>
        <v>0</v>
      </c>
      <c r="BP184" s="657">
        <f t="shared" si="244"/>
        <v>0.6875</v>
      </c>
      <c r="BQ184" s="652">
        <f t="shared" si="226"/>
        <v>0.6875</v>
      </c>
      <c r="BR184" s="642">
        <f t="shared" si="227"/>
        <v>0.6875</v>
      </c>
      <c r="BS184" s="54">
        <v>690000</v>
      </c>
      <c r="BT184" s="60">
        <v>679882</v>
      </c>
      <c r="BU184" s="60">
        <v>0</v>
      </c>
      <c r="BV184" s="125">
        <f t="shared" si="231"/>
        <v>0.98533623188405794</v>
      </c>
      <c r="BW184" s="378" t="str">
        <f t="shared" si="232"/>
        <v xml:space="preserve"> -</v>
      </c>
      <c r="BX184" s="55">
        <v>967701</v>
      </c>
      <c r="BY184" s="60">
        <v>816109</v>
      </c>
      <c r="BZ184" s="60">
        <v>0</v>
      </c>
      <c r="CA184" s="125">
        <f t="shared" si="233"/>
        <v>0.84334830696671803</v>
      </c>
      <c r="CB184" s="378" t="str">
        <f t="shared" si="234"/>
        <v xml:space="preserve"> -</v>
      </c>
      <c r="CC184" s="54">
        <v>968713</v>
      </c>
      <c r="CD184" s="60">
        <v>906972</v>
      </c>
      <c r="CE184" s="60">
        <v>0</v>
      </c>
      <c r="CF184" s="125">
        <f t="shared" si="235"/>
        <v>0.93626492056986954</v>
      </c>
      <c r="CG184" s="378" t="str">
        <f t="shared" si="236"/>
        <v xml:space="preserve"> -</v>
      </c>
      <c r="CH184" s="55">
        <v>650000</v>
      </c>
      <c r="CI184" s="60">
        <v>0</v>
      </c>
      <c r="CJ184" s="60">
        <v>0</v>
      </c>
      <c r="CK184" s="125">
        <f t="shared" si="237"/>
        <v>0</v>
      </c>
      <c r="CL184" s="378" t="str">
        <f t="shared" si="238"/>
        <v xml:space="preserve"> -</v>
      </c>
      <c r="CM184" s="326">
        <f t="shared" si="239"/>
        <v>3276414</v>
      </c>
      <c r="CN184" s="322">
        <f t="shared" si="240"/>
        <v>2402963</v>
      </c>
      <c r="CO184" s="322">
        <f t="shared" si="241"/>
        <v>0</v>
      </c>
      <c r="CP184" s="504">
        <f t="shared" si="242"/>
        <v>0.73341250525727208</v>
      </c>
      <c r="CQ184" s="378" t="str">
        <f t="shared" si="243"/>
        <v xml:space="preserve"> -</v>
      </c>
      <c r="CR184" s="591" t="s">
        <v>1339</v>
      </c>
      <c r="CS184" s="99" t="s">
        <v>1336</v>
      </c>
      <c r="CT184" s="102" t="s">
        <v>1964</v>
      </c>
    </row>
    <row r="185" spans="2:98" ht="30" customHeight="1">
      <c r="B185" s="994"/>
      <c r="C185" s="991"/>
      <c r="D185" s="1211"/>
      <c r="E185" s="947"/>
      <c r="F185" s="956"/>
      <c r="G185" s="840"/>
      <c r="H185" s="840"/>
      <c r="I185" s="825"/>
      <c r="J185" s="840"/>
      <c r="K185" s="825"/>
      <c r="L185" s="840"/>
      <c r="M185" s="840"/>
      <c r="N185" s="825"/>
      <c r="O185" s="840"/>
      <c r="P185" s="840"/>
      <c r="Q185" s="825"/>
      <c r="R185" s="840"/>
      <c r="S185" s="840"/>
      <c r="T185" s="825"/>
      <c r="U185" s="971"/>
      <c r="V185" s="853"/>
      <c r="W185" s="825"/>
      <c r="X185" s="840"/>
      <c r="Y185" s="825"/>
      <c r="Z185" s="840"/>
      <c r="AA185" s="825"/>
      <c r="AB185" s="1023"/>
      <c r="AC185" s="1026"/>
      <c r="AD185" s="1020"/>
      <c r="AE185" s="790"/>
      <c r="AF185" s="798"/>
      <c r="AG185" s="790"/>
      <c r="AH185" s="798"/>
      <c r="AI185" s="790"/>
      <c r="AJ185" s="798"/>
      <c r="AK185" s="790"/>
      <c r="AL185" s="798"/>
      <c r="AM185" s="790"/>
      <c r="AN185" s="1164"/>
      <c r="AO185" s="950"/>
      <c r="AP185" s="939"/>
      <c r="AQ185" s="27" t="s">
        <v>642</v>
      </c>
      <c r="AR185" s="133" t="s">
        <v>1217</v>
      </c>
      <c r="AS185" s="27" t="s">
        <v>1800</v>
      </c>
      <c r="AT185" s="40">
        <v>0</v>
      </c>
      <c r="AU185" s="60">
        <v>4</v>
      </c>
      <c r="AV185" s="60">
        <v>0</v>
      </c>
      <c r="AW185" s="413">
        <f t="shared" si="228"/>
        <v>0</v>
      </c>
      <c r="AX185" s="60">
        <v>4</v>
      </c>
      <c r="AY185" s="413">
        <f>+AX185/AU185</f>
        <v>1</v>
      </c>
      <c r="AZ185" s="60">
        <v>0</v>
      </c>
      <c r="BA185" s="415">
        <f>+AZ185/AU185</f>
        <v>0</v>
      </c>
      <c r="BB185" s="47">
        <v>0</v>
      </c>
      <c r="BC185" s="422">
        <f t="shared" si="229"/>
        <v>0</v>
      </c>
      <c r="BD185" s="54">
        <v>0.3</v>
      </c>
      <c r="BE185" s="60">
        <v>4</v>
      </c>
      <c r="BF185" s="60">
        <v>0</v>
      </c>
      <c r="BG185" s="49">
        <v>0</v>
      </c>
      <c r="BH185" s="333" t="str">
        <f t="shared" si="218"/>
        <v xml:space="preserve"> -</v>
      </c>
      <c r="BI185" s="453" t="str">
        <f t="shared" si="219"/>
        <v xml:space="preserve"> -</v>
      </c>
      <c r="BJ185" s="334">
        <f t="shared" si="220"/>
        <v>1</v>
      </c>
      <c r="BK185" s="453">
        <f t="shared" si="221"/>
        <v>1</v>
      </c>
      <c r="BL185" s="334" t="str">
        <f t="shared" si="222"/>
        <v xml:space="preserve"> -</v>
      </c>
      <c r="BM185" s="453" t="str">
        <f t="shared" si="223"/>
        <v xml:space="preserve"> -</v>
      </c>
      <c r="BN185" s="334" t="str">
        <f t="shared" si="224"/>
        <v xml:space="preserve"> -</v>
      </c>
      <c r="BO185" s="453" t="str">
        <f t="shared" si="225"/>
        <v xml:space="preserve"> -</v>
      </c>
      <c r="BP185" s="657">
        <f t="shared" si="256"/>
        <v>1.075</v>
      </c>
      <c r="BQ185" s="652">
        <f t="shared" si="226"/>
        <v>1</v>
      </c>
      <c r="BR185" s="642">
        <f t="shared" si="227"/>
        <v>1</v>
      </c>
      <c r="BS185" s="54">
        <v>0</v>
      </c>
      <c r="BT185" s="60">
        <v>0</v>
      </c>
      <c r="BU185" s="60">
        <v>0</v>
      </c>
      <c r="BV185" s="125" t="str">
        <f t="shared" si="231"/>
        <v xml:space="preserve"> -</v>
      </c>
      <c r="BW185" s="378" t="str">
        <f t="shared" si="232"/>
        <v xml:space="preserve"> -</v>
      </c>
      <c r="BX185" s="55">
        <v>56800</v>
      </c>
      <c r="BY185" s="60">
        <v>32560</v>
      </c>
      <c r="BZ185" s="60">
        <v>0</v>
      </c>
      <c r="CA185" s="125">
        <f t="shared" si="233"/>
        <v>0.57323943661971832</v>
      </c>
      <c r="CB185" s="378" t="str">
        <f t="shared" si="234"/>
        <v xml:space="preserve"> -</v>
      </c>
      <c r="CC185" s="54">
        <v>0</v>
      </c>
      <c r="CD185" s="60">
        <v>0</v>
      </c>
      <c r="CE185" s="60">
        <v>0</v>
      </c>
      <c r="CF185" s="125" t="str">
        <f t="shared" si="235"/>
        <v xml:space="preserve"> -</v>
      </c>
      <c r="CG185" s="378" t="str">
        <f t="shared" si="236"/>
        <v xml:space="preserve"> -</v>
      </c>
      <c r="CH185" s="55">
        <v>0</v>
      </c>
      <c r="CI185" s="60">
        <v>0</v>
      </c>
      <c r="CJ185" s="60">
        <v>0</v>
      </c>
      <c r="CK185" s="125" t="str">
        <f t="shared" si="237"/>
        <v xml:space="preserve"> -</v>
      </c>
      <c r="CL185" s="378" t="str">
        <f t="shared" si="238"/>
        <v xml:space="preserve"> -</v>
      </c>
      <c r="CM185" s="326">
        <f t="shared" si="239"/>
        <v>56800</v>
      </c>
      <c r="CN185" s="322">
        <f t="shared" si="240"/>
        <v>32560</v>
      </c>
      <c r="CO185" s="322">
        <f t="shared" si="241"/>
        <v>0</v>
      </c>
      <c r="CP185" s="504">
        <f t="shared" si="242"/>
        <v>0.57323943661971832</v>
      </c>
      <c r="CQ185" s="378" t="str">
        <f t="shared" si="243"/>
        <v xml:space="preserve"> -</v>
      </c>
      <c r="CR185" s="591" t="s">
        <v>1339</v>
      </c>
      <c r="CS185" s="99" t="s">
        <v>1336</v>
      </c>
      <c r="CT185" s="102" t="s">
        <v>1964</v>
      </c>
    </row>
    <row r="186" spans="2:98" ht="30" customHeight="1">
      <c r="B186" s="994"/>
      <c r="C186" s="991"/>
      <c r="D186" s="1211"/>
      <c r="E186" s="947"/>
      <c r="F186" s="956"/>
      <c r="G186" s="840"/>
      <c r="H186" s="840"/>
      <c r="I186" s="825"/>
      <c r="J186" s="840"/>
      <c r="K186" s="825"/>
      <c r="L186" s="840"/>
      <c r="M186" s="840"/>
      <c r="N186" s="825"/>
      <c r="O186" s="840"/>
      <c r="P186" s="840"/>
      <c r="Q186" s="825"/>
      <c r="R186" s="840"/>
      <c r="S186" s="840"/>
      <c r="T186" s="825"/>
      <c r="U186" s="971"/>
      <c r="V186" s="853"/>
      <c r="W186" s="825"/>
      <c r="X186" s="840"/>
      <c r="Y186" s="825"/>
      <c r="Z186" s="840"/>
      <c r="AA186" s="825"/>
      <c r="AB186" s="1023"/>
      <c r="AC186" s="1026"/>
      <c r="AD186" s="1020"/>
      <c r="AE186" s="790"/>
      <c r="AF186" s="798"/>
      <c r="AG186" s="790"/>
      <c r="AH186" s="798"/>
      <c r="AI186" s="790"/>
      <c r="AJ186" s="798"/>
      <c r="AK186" s="790"/>
      <c r="AL186" s="798"/>
      <c r="AM186" s="790"/>
      <c r="AN186" s="1164"/>
      <c r="AO186" s="950"/>
      <c r="AP186" s="939"/>
      <c r="AQ186" s="27" t="s">
        <v>643</v>
      </c>
      <c r="AR186" s="133">
        <v>2210839</v>
      </c>
      <c r="AS186" s="27" t="s">
        <v>1801</v>
      </c>
      <c r="AT186" s="40">
        <v>10425</v>
      </c>
      <c r="AU186" s="60">
        <v>1700</v>
      </c>
      <c r="AV186" s="60">
        <v>200</v>
      </c>
      <c r="AW186" s="413">
        <f t="shared" si="228"/>
        <v>0.11764705882352941</v>
      </c>
      <c r="AX186" s="60">
        <v>500</v>
      </c>
      <c r="AY186" s="413">
        <f>+AX186/AU186</f>
        <v>0.29411764705882354</v>
      </c>
      <c r="AZ186" s="60">
        <v>500</v>
      </c>
      <c r="BA186" s="415">
        <f>+AZ186/AU186</f>
        <v>0.29411764705882354</v>
      </c>
      <c r="BB186" s="47">
        <v>500</v>
      </c>
      <c r="BC186" s="422">
        <f t="shared" si="229"/>
        <v>0.29411764705882354</v>
      </c>
      <c r="BD186" s="54">
        <v>900</v>
      </c>
      <c r="BE186" s="60">
        <v>810</v>
      </c>
      <c r="BF186" s="60">
        <v>675</v>
      </c>
      <c r="BG186" s="49">
        <v>0</v>
      </c>
      <c r="BH186" s="333">
        <f t="shared" si="218"/>
        <v>4.5</v>
      </c>
      <c r="BI186" s="453">
        <f t="shared" si="219"/>
        <v>1</v>
      </c>
      <c r="BJ186" s="334">
        <f t="shared" si="220"/>
        <v>1.62</v>
      </c>
      <c r="BK186" s="453">
        <f t="shared" si="221"/>
        <v>1</v>
      </c>
      <c r="BL186" s="334">
        <f t="shared" si="222"/>
        <v>1.35</v>
      </c>
      <c r="BM186" s="453">
        <f t="shared" si="223"/>
        <v>1</v>
      </c>
      <c r="BN186" s="334">
        <f t="shared" si="224"/>
        <v>0</v>
      </c>
      <c r="BO186" s="453">
        <f t="shared" si="225"/>
        <v>0</v>
      </c>
      <c r="BP186" s="657">
        <f t="shared" si="256"/>
        <v>1.4029411764705881</v>
      </c>
      <c r="BQ186" s="652">
        <f t="shared" si="226"/>
        <v>1</v>
      </c>
      <c r="BR186" s="642">
        <f t="shared" si="227"/>
        <v>1</v>
      </c>
      <c r="BS186" s="54">
        <v>500000</v>
      </c>
      <c r="BT186" s="60">
        <v>488873</v>
      </c>
      <c r="BU186" s="60">
        <v>0</v>
      </c>
      <c r="BV186" s="125">
        <f t="shared" si="231"/>
        <v>0.977746</v>
      </c>
      <c r="BW186" s="378" t="str">
        <f t="shared" si="232"/>
        <v xml:space="preserve"> -</v>
      </c>
      <c r="BX186" s="55">
        <v>470335</v>
      </c>
      <c r="BY186" s="60">
        <v>442403</v>
      </c>
      <c r="BZ186" s="60">
        <v>0</v>
      </c>
      <c r="CA186" s="125">
        <f t="shared" si="233"/>
        <v>0.94061254212423062</v>
      </c>
      <c r="CB186" s="378" t="str">
        <f t="shared" si="234"/>
        <v xml:space="preserve"> -</v>
      </c>
      <c r="CC186" s="54">
        <v>385000</v>
      </c>
      <c r="CD186" s="60">
        <v>174000</v>
      </c>
      <c r="CE186" s="60">
        <v>0</v>
      </c>
      <c r="CF186" s="125">
        <f t="shared" si="235"/>
        <v>0.45194805194805193</v>
      </c>
      <c r="CG186" s="378" t="str">
        <f t="shared" si="236"/>
        <v xml:space="preserve"> -</v>
      </c>
      <c r="CH186" s="55">
        <v>500000</v>
      </c>
      <c r="CI186" s="60">
        <v>0</v>
      </c>
      <c r="CJ186" s="60">
        <v>0</v>
      </c>
      <c r="CK186" s="125">
        <f t="shared" si="237"/>
        <v>0</v>
      </c>
      <c r="CL186" s="378" t="str">
        <f t="shared" si="238"/>
        <v xml:space="preserve"> -</v>
      </c>
      <c r="CM186" s="326">
        <f t="shared" si="239"/>
        <v>1855335</v>
      </c>
      <c r="CN186" s="322">
        <f t="shared" si="240"/>
        <v>1105276</v>
      </c>
      <c r="CO186" s="322">
        <f t="shared" si="241"/>
        <v>0</v>
      </c>
      <c r="CP186" s="504">
        <f t="shared" si="242"/>
        <v>0.59572853420002314</v>
      </c>
      <c r="CQ186" s="378" t="str">
        <f t="shared" si="243"/>
        <v xml:space="preserve"> -</v>
      </c>
      <c r="CR186" s="591" t="s">
        <v>1381</v>
      </c>
      <c r="CS186" s="99" t="s">
        <v>1252</v>
      </c>
      <c r="CT186" s="102" t="s">
        <v>1964</v>
      </c>
    </row>
    <row r="187" spans="2:98" ht="30" customHeight="1">
      <c r="B187" s="994"/>
      <c r="C187" s="991"/>
      <c r="D187" s="1211"/>
      <c r="E187" s="947"/>
      <c r="F187" s="956"/>
      <c r="G187" s="840"/>
      <c r="H187" s="840"/>
      <c r="I187" s="825"/>
      <c r="J187" s="840"/>
      <c r="K187" s="825"/>
      <c r="L187" s="840"/>
      <c r="M187" s="840"/>
      <c r="N187" s="825"/>
      <c r="O187" s="840"/>
      <c r="P187" s="840"/>
      <c r="Q187" s="825"/>
      <c r="R187" s="840"/>
      <c r="S187" s="840"/>
      <c r="T187" s="825"/>
      <c r="U187" s="971"/>
      <c r="V187" s="853"/>
      <c r="W187" s="825"/>
      <c r="X187" s="840"/>
      <c r="Y187" s="825"/>
      <c r="Z187" s="840"/>
      <c r="AA187" s="825"/>
      <c r="AB187" s="1023"/>
      <c r="AC187" s="1026"/>
      <c r="AD187" s="1020"/>
      <c r="AE187" s="790"/>
      <c r="AF187" s="798"/>
      <c r="AG187" s="790"/>
      <c r="AH187" s="798"/>
      <c r="AI187" s="790"/>
      <c r="AJ187" s="798"/>
      <c r="AK187" s="790"/>
      <c r="AL187" s="798"/>
      <c r="AM187" s="790"/>
      <c r="AN187" s="1164"/>
      <c r="AO187" s="950"/>
      <c r="AP187" s="939"/>
      <c r="AQ187" s="27" t="s">
        <v>644</v>
      </c>
      <c r="AR187" s="133" t="s">
        <v>1217</v>
      </c>
      <c r="AS187" s="27" t="s">
        <v>1802</v>
      </c>
      <c r="AT187" s="40">
        <v>1</v>
      </c>
      <c r="AU187" s="60">
        <v>1</v>
      </c>
      <c r="AV187" s="60">
        <v>0</v>
      </c>
      <c r="AW187" s="413">
        <f t="shared" si="228"/>
        <v>0</v>
      </c>
      <c r="AX187" s="60">
        <v>1</v>
      </c>
      <c r="AY187" s="413">
        <f>+AX187/AU187</f>
        <v>1</v>
      </c>
      <c r="AZ187" s="60">
        <v>0</v>
      </c>
      <c r="BA187" s="415">
        <f>+AZ187/AU187</f>
        <v>0</v>
      </c>
      <c r="BB187" s="47">
        <v>0</v>
      </c>
      <c r="BC187" s="422">
        <f t="shared" si="229"/>
        <v>0</v>
      </c>
      <c r="BD187" s="54">
        <v>0</v>
      </c>
      <c r="BE187" s="60">
        <v>0.2</v>
      </c>
      <c r="BF187" s="60">
        <v>0</v>
      </c>
      <c r="BG187" s="49">
        <v>0</v>
      </c>
      <c r="BH187" s="333" t="str">
        <f t="shared" si="218"/>
        <v xml:space="preserve"> -</v>
      </c>
      <c r="BI187" s="453" t="str">
        <f t="shared" si="219"/>
        <v xml:space="preserve"> -</v>
      </c>
      <c r="BJ187" s="334">
        <f t="shared" si="220"/>
        <v>0.2</v>
      </c>
      <c r="BK187" s="453">
        <f t="shared" si="221"/>
        <v>0.2</v>
      </c>
      <c r="BL187" s="334" t="str">
        <f t="shared" si="222"/>
        <v xml:space="preserve"> -</v>
      </c>
      <c r="BM187" s="453" t="str">
        <f t="shared" si="223"/>
        <v xml:space="preserve"> -</v>
      </c>
      <c r="BN187" s="334" t="str">
        <f t="shared" si="224"/>
        <v xml:space="preserve"> -</v>
      </c>
      <c r="BO187" s="453" t="str">
        <f t="shared" si="225"/>
        <v xml:space="preserve"> -</v>
      </c>
      <c r="BP187" s="657">
        <f t="shared" si="256"/>
        <v>0.2</v>
      </c>
      <c r="BQ187" s="652">
        <f t="shared" si="226"/>
        <v>0.2</v>
      </c>
      <c r="BR187" s="642">
        <f t="shared" si="227"/>
        <v>0.2</v>
      </c>
      <c r="BS187" s="54">
        <v>0</v>
      </c>
      <c r="BT187" s="60">
        <v>0</v>
      </c>
      <c r="BU187" s="60">
        <v>0</v>
      </c>
      <c r="BV187" s="125" t="str">
        <f t="shared" si="231"/>
        <v xml:space="preserve"> -</v>
      </c>
      <c r="BW187" s="378" t="str">
        <f t="shared" si="232"/>
        <v xml:space="preserve"> -</v>
      </c>
      <c r="BX187" s="55">
        <v>0</v>
      </c>
      <c r="BY187" s="60">
        <v>0</v>
      </c>
      <c r="BZ187" s="60">
        <v>0</v>
      </c>
      <c r="CA187" s="125" t="str">
        <f t="shared" si="233"/>
        <v xml:space="preserve"> -</v>
      </c>
      <c r="CB187" s="378" t="str">
        <f t="shared" si="234"/>
        <v xml:space="preserve"> -</v>
      </c>
      <c r="CC187" s="54">
        <v>0</v>
      </c>
      <c r="CD187" s="60">
        <v>0</v>
      </c>
      <c r="CE187" s="60">
        <v>0</v>
      </c>
      <c r="CF187" s="125" t="str">
        <f t="shared" si="235"/>
        <v xml:space="preserve"> -</v>
      </c>
      <c r="CG187" s="378" t="str">
        <f t="shared" si="236"/>
        <v xml:space="preserve"> -</v>
      </c>
      <c r="CH187" s="55">
        <v>0</v>
      </c>
      <c r="CI187" s="60">
        <v>0</v>
      </c>
      <c r="CJ187" s="60">
        <v>0</v>
      </c>
      <c r="CK187" s="125" t="str">
        <f t="shared" si="237"/>
        <v xml:space="preserve"> -</v>
      </c>
      <c r="CL187" s="378" t="str">
        <f t="shared" si="238"/>
        <v xml:space="preserve"> -</v>
      </c>
      <c r="CM187" s="326">
        <f t="shared" si="239"/>
        <v>0</v>
      </c>
      <c r="CN187" s="322">
        <f t="shared" si="240"/>
        <v>0</v>
      </c>
      <c r="CO187" s="322">
        <f t="shared" si="241"/>
        <v>0</v>
      </c>
      <c r="CP187" s="504" t="str">
        <f t="shared" si="242"/>
        <v xml:space="preserve"> -</v>
      </c>
      <c r="CQ187" s="378" t="str">
        <f t="shared" si="243"/>
        <v xml:space="preserve"> -</v>
      </c>
      <c r="CR187" s="591" t="s">
        <v>1339</v>
      </c>
      <c r="CS187" s="99" t="s">
        <v>1336</v>
      </c>
      <c r="CT187" s="102" t="s">
        <v>1969</v>
      </c>
    </row>
    <row r="188" spans="2:98" ht="30" customHeight="1">
      <c r="B188" s="994"/>
      <c r="C188" s="991"/>
      <c r="D188" s="1211"/>
      <c r="E188" s="947"/>
      <c r="F188" s="956"/>
      <c r="G188" s="840"/>
      <c r="H188" s="840"/>
      <c r="I188" s="825"/>
      <c r="J188" s="840"/>
      <c r="K188" s="825"/>
      <c r="L188" s="840"/>
      <c r="M188" s="840"/>
      <c r="N188" s="825"/>
      <c r="O188" s="840"/>
      <c r="P188" s="840"/>
      <c r="Q188" s="825"/>
      <c r="R188" s="840"/>
      <c r="S188" s="840"/>
      <c r="T188" s="825"/>
      <c r="U188" s="971"/>
      <c r="V188" s="853"/>
      <c r="W188" s="825"/>
      <c r="X188" s="840"/>
      <c r="Y188" s="825"/>
      <c r="Z188" s="840"/>
      <c r="AA188" s="825"/>
      <c r="AB188" s="1023"/>
      <c r="AC188" s="1026"/>
      <c r="AD188" s="1020"/>
      <c r="AE188" s="790"/>
      <c r="AF188" s="798"/>
      <c r="AG188" s="790"/>
      <c r="AH188" s="798"/>
      <c r="AI188" s="790"/>
      <c r="AJ188" s="798"/>
      <c r="AK188" s="790"/>
      <c r="AL188" s="798"/>
      <c r="AM188" s="790"/>
      <c r="AN188" s="1164"/>
      <c r="AO188" s="950"/>
      <c r="AP188" s="939"/>
      <c r="AQ188" s="27" t="s">
        <v>645</v>
      </c>
      <c r="AR188" s="133" t="s">
        <v>1217</v>
      </c>
      <c r="AS188" s="27" t="s">
        <v>1803</v>
      </c>
      <c r="AT188" s="40">
        <v>0</v>
      </c>
      <c r="AU188" s="60">
        <v>1</v>
      </c>
      <c r="AV188" s="60">
        <v>0</v>
      </c>
      <c r="AW188" s="413">
        <f t="shared" si="228"/>
        <v>0</v>
      </c>
      <c r="AX188" s="60">
        <v>0</v>
      </c>
      <c r="AY188" s="413">
        <f>+AX188/AU188</f>
        <v>0</v>
      </c>
      <c r="AZ188" s="60">
        <v>1</v>
      </c>
      <c r="BA188" s="415">
        <f>+AZ188/AU188</f>
        <v>1</v>
      </c>
      <c r="BB188" s="47">
        <v>0</v>
      </c>
      <c r="BC188" s="422">
        <f t="shared" si="229"/>
        <v>0</v>
      </c>
      <c r="BD188" s="54">
        <v>0</v>
      </c>
      <c r="BE188" s="60">
        <v>0</v>
      </c>
      <c r="BF188" s="60">
        <v>0</v>
      </c>
      <c r="BG188" s="49">
        <v>0</v>
      </c>
      <c r="BH188" s="333" t="str">
        <f t="shared" si="218"/>
        <v xml:space="preserve"> -</v>
      </c>
      <c r="BI188" s="453" t="str">
        <f t="shared" si="219"/>
        <v xml:space="preserve"> -</v>
      </c>
      <c r="BJ188" s="334" t="str">
        <f t="shared" si="220"/>
        <v xml:space="preserve"> -</v>
      </c>
      <c r="BK188" s="453" t="str">
        <f t="shared" si="221"/>
        <v xml:space="preserve"> -</v>
      </c>
      <c r="BL188" s="334">
        <f t="shared" si="222"/>
        <v>0</v>
      </c>
      <c r="BM188" s="453">
        <f t="shared" si="223"/>
        <v>0</v>
      </c>
      <c r="BN188" s="334" t="str">
        <f t="shared" si="224"/>
        <v xml:space="preserve"> -</v>
      </c>
      <c r="BO188" s="453" t="str">
        <f t="shared" si="225"/>
        <v xml:space="preserve"> -</v>
      </c>
      <c r="BP188" s="657">
        <f t="shared" si="256"/>
        <v>0</v>
      </c>
      <c r="BQ188" s="652">
        <f t="shared" si="226"/>
        <v>0</v>
      </c>
      <c r="BR188" s="642">
        <f t="shared" si="227"/>
        <v>0</v>
      </c>
      <c r="BS188" s="54">
        <v>0</v>
      </c>
      <c r="BT188" s="60">
        <v>0</v>
      </c>
      <c r="BU188" s="60">
        <v>0</v>
      </c>
      <c r="BV188" s="125" t="str">
        <f t="shared" si="231"/>
        <v xml:space="preserve"> -</v>
      </c>
      <c r="BW188" s="378" t="str">
        <f t="shared" si="232"/>
        <v xml:space="preserve"> -</v>
      </c>
      <c r="BX188" s="55">
        <v>0</v>
      </c>
      <c r="BY188" s="60">
        <v>0</v>
      </c>
      <c r="BZ188" s="60">
        <v>0</v>
      </c>
      <c r="CA188" s="125" t="str">
        <f t="shared" si="233"/>
        <v xml:space="preserve"> -</v>
      </c>
      <c r="CB188" s="378" t="str">
        <f t="shared" si="234"/>
        <v xml:space="preserve"> -</v>
      </c>
      <c r="CC188" s="54">
        <v>0</v>
      </c>
      <c r="CD188" s="60">
        <v>0</v>
      </c>
      <c r="CE188" s="60">
        <v>0</v>
      </c>
      <c r="CF188" s="125" t="str">
        <f t="shared" si="235"/>
        <v xml:space="preserve"> -</v>
      </c>
      <c r="CG188" s="378" t="str">
        <f t="shared" si="236"/>
        <v xml:space="preserve"> -</v>
      </c>
      <c r="CH188" s="55">
        <v>0</v>
      </c>
      <c r="CI188" s="60">
        <v>0</v>
      </c>
      <c r="CJ188" s="60">
        <v>0</v>
      </c>
      <c r="CK188" s="125" t="str">
        <f t="shared" si="237"/>
        <v xml:space="preserve"> -</v>
      </c>
      <c r="CL188" s="378" t="str">
        <f t="shared" si="238"/>
        <v xml:space="preserve"> -</v>
      </c>
      <c r="CM188" s="326">
        <f t="shared" si="239"/>
        <v>0</v>
      </c>
      <c r="CN188" s="322">
        <f t="shared" si="240"/>
        <v>0</v>
      </c>
      <c r="CO188" s="322">
        <f t="shared" si="241"/>
        <v>0</v>
      </c>
      <c r="CP188" s="504" t="str">
        <f t="shared" si="242"/>
        <v xml:space="preserve"> -</v>
      </c>
      <c r="CQ188" s="378" t="str">
        <f t="shared" si="243"/>
        <v xml:space="preserve"> -</v>
      </c>
      <c r="CR188" s="591" t="s">
        <v>1339</v>
      </c>
      <c r="CS188" s="212" t="s">
        <v>1273</v>
      </c>
      <c r="CT188" s="102" t="s">
        <v>95</v>
      </c>
    </row>
    <row r="189" spans="2:98" ht="45.75" customHeight="1" thickBot="1">
      <c r="B189" s="994"/>
      <c r="C189" s="991"/>
      <c r="D189" s="1212"/>
      <c r="E189" s="948"/>
      <c r="F189" s="957"/>
      <c r="G189" s="849"/>
      <c r="H189" s="849"/>
      <c r="I189" s="833"/>
      <c r="J189" s="849"/>
      <c r="K189" s="833"/>
      <c r="L189" s="849"/>
      <c r="M189" s="849"/>
      <c r="N189" s="833"/>
      <c r="O189" s="849"/>
      <c r="P189" s="849"/>
      <c r="Q189" s="833"/>
      <c r="R189" s="849"/>
      <c r="S189" s="849"/>
      <c r="T189" s="833"/>
      <c r="U189" s="1083"/>
      <c r="V189" s="854"/>
      <c r="W189" s="833"/>
      <c r="X189" s="849"/>
      <c r="Y189" s="833"/>
      <c r="Z189" s="849"/>
      <c r="AA189" s="833"/>
      <c r="AB189" s="1024"/>
      <c r="AC189" s="1027"/>
      <c r="AD189" s="1021"/>
      <c r="AE189" s="791"/>
      <c r="AF189" s="799"/>
      <c r="AG189" s="791"/>
      <c r="AH189" s="799"/>
      <c r="AI189" s="791"/>
      <c r="AJ189" s="799"/>
      <c r="AK189" s="791"/>
      <c r="AL189" s="799"/>
      <c r="AM189" s="791"/>
      <c r="AN189" s="1165"/>
      <c r="AO189" s="953"/>
      <c r="AP189" s="942"/>
      <c r="AQ189" s="252" t="s">
        <v>646</v>
      </c>
      <c r="AR189" s="253" t="s">
        <v>2071</v>
      </c>
      <c r="AS189" s="123" t="s">
        <v>1804</v>
      </c>
      <c r="AT189" s="45">
        <v>0</v>
      </c>
      <c r="AU189" s="92">
        <v>1</v>
      </c>
      <c r="AV189" s="92">
        <v>1</v>
      </c>
      <c r="AW189" s="423">
        <v>0.25</v>
      </c>
      <c r="AX189" s="92">
        <v>1</v>
      </c>
      <c r="AY189" s="423">
        <v>0.25</v>
      </c>
      <c r="AZ189" s="92">
        <v>1</v>
      </c>
      <c r="BA189" s="424">
        <v>0.25</v>
      </c>
      <c r="BB189" s="51">
        <v>1</v>
      </c>
      <c r="BC189" s="425">
        <v>0.25</v>
      </c>
      <c r="BD189" s="62">
        <v>0</v>
      </c>
      <c r="BE189" s="92">
        <v>1</v>
      </c>
      <c r="BF189" s="92">
        <v>0</v>
      </c>
      <c r="BG189" s="70">
        <v>0</v>
      </c>
      <c r="BH189" s="331">
        <f t="shared" si="218"/>
        <v>0</v>
      </c>
      <c r="BI189" s="457">
        <f t="shared" si="219"/>
        <v>0</v>
      </c>
      <c r="BJ189" s="332">
        <f t="shared" si="220"/>
        <v>1</v>
      </c>
      <c r="BK189" s="457">
        <f t="shared" si="221"/>
        <v>1</v>
      </c>
      <c r="BL189" s="332">
        <f t="shared" si="222"/>
        <v>0</v>
      </c>
      <c r="BM189" s="457">
        <f t="shared" si="223"/>
        <v>0</v>
      </c>
      <c r="BN189" s="332">
        <f t="shared" si="224"/>
        <v>0</v>
      </c>
      <c r="BO189" s="457">
        <f t="shared" si="225"/>
        <v>0</v>
      </c>
      <c r="BP189" s="658">
        <f>+AVERAGE(BD189:BG189)/AU189</f>
        <v>0.25</v>
      </c>
      <c r="BQ189" s="653">
        <f t="shared" si="226"/>
        <v>0.25</v>
      </c>
      <c r="BR189" s="643">
        <f t="shared" si="227"/>
        <v>0.25</v>
      </c>
      <c r="BS189" s="62">
        <v>51258</v>
      </c>
      <c r="BT189" s="92">
        <v>0</v>
      </c>
      <c r="BU189" s="92">
        <v>0</v>
      </c>
      <c r="BV189" s="148">
        <f t="shared" si="231"/>
        <v>0</v>
      </c>
      <c r="BW189" s="385" t="str">
        <f t="shared" si="232"/>
        <v xml:space="preserve"> -</v>
      </c>
      <c r="BX189" s="63">
        <v>51258</v>
      </c>
      <c r="BY189" s="92">
        <v>30000</v>
      </c>
      <c r="BZ189" s="92">
        <v>0</v>
      </c>
      <c r="CA189" s="148">
        <f t="shared" si="233"/>
        <v>0.58527449373756291</v>
      </c>
      <c r="CB189" s="385" t="str">
        <f t="shared" si="234"/>
        <v xml:space="preserve"> -</v>
      </c>
      <c r="CC189" s="62">
        <v>50000</v>
      </c>
      <c r="CD189" s="92">
        <v>0</v>
      </c>
      <c r="CE189" s="92">
        <v>0</v>
      </c>
      <c r="CF189" s="148">
        <f t="shared" si="235"/>
        <v>0</v>
      </c>
      <c r="CG189" s="385" t="str">
        <f t="shared" si="236"/>
        <v xml:space="preserve"> -</v>
      </c>
      <c r="CH189" s="63">
        <v>250000</v>
      </c>
      <c r="CI189" s="92">
        <v>0</v>
      </c>
      <c r="CJ189" s="92">
        <v>0</v>
      </c>
      <c r="CK189" s="148">
        <f t="shared" si="237"/>
        <v>0</v>
      </c>
      <c r="CL189" s="385" t="str">
        <f t="shared" si="238"/>
        <v xml:space="preserve"> -</v>
      </c>
      <c r="CM189" s="327">
        <f t="shared" si="239"/>
        <v>402516</v>
      </c>
      <c r="CN189" s="328">
        <f t="shared" si="240"/>
        <v>30000</v>
      </c>
      <c r="CO189" s="328">
        <f t="shared" si="241"/>
        <v>0</v>
      </c>
      <c r="CP189" s="505">
        <f t="shared" si="242"/>
        <v>7.4531198759800854E-2</v>
      </c>
      <c r="CQ189" s="385" t="str">
        <f t="shared" si="243"/>
        <v xml:space="preserve"> -</v>
      </c>
      <c r="CR189" s="593" t="s">
        <v>1339</v>
      </c>
      <c r="CS189" s="212" t="s">
        <v>1273</v>
      </c>
      <c r="CT189" s="103" t="s">
        <v>95</v>
      </c>
    </row>
    <row r="190" spans="2:98" ht="15" customHeight="1" thickBot="1">
      <c r="B190" s="994"/>
      <c r="C190" s="991"/>
      <c r="D190" s="181"/>
      <c r="E190" s="14"/>
      <c r="F190" s="15"/>
      <c r="G190" s="13"/>
      <c r="H190" s="13"/>
      <c r="I190" s="620"/>
      <c r="J190" s="13"/>
      <c r="K190" s="620"/>
      <c r="L190" s="13"/>
      <c r="M190" s="13"/>
      <c r="N190" s="620"/>
      <c r="O190" s="13"/>
      <c r="P190" s="13"/>
      <c r="Q190" s="620"/>
      <c r="R190" s="13"/>
      <c r="S190" s="13"/>
      <c r="T190" s="620"/>
      <c r="U190" s="13"/>
      <c r="V190" s="13"/>
      <c r="W190" s="620"/>
      <c r="X190" s="13"/>
      <c r="Y190" s="620"/>
      <c r="Z190" s="13"/>
      <c r="AA190" s="620"/>
      <c r="AB190" s="13"/>
      <c r="AC190" s="620"/>
      <c r="AD190" s="719"/>
      <c r="AE190" s="720"/>
      <c r="AF190" s="719"/>
      <c r="AG190" s="720"/>
      <c r="AH190" s="719"/>
      <c r="AI190" s="720"/>
      <c r="AJ190" s="719"/>
      <c r="AK190" s="720"/>
      <c r="AL190" s="719"/>
      <c r="AM190" s="720"/>
      <c r="AN190" s="13"/>
      <c r="AO190" s="81"/>
      <c r="AP190" s="80"/>
      <c r="AQ190" s="82"/>
      <c r="AR190" s="80"/>
      <c r="AS190" s="82"/>
      <c r="AT190" s="81"/>
      <c r="AU190" s="306">
        <v>0</v>
      </c>
      <c r="AV190" s="306">
        <v>0</v>
      </c>
      <c r="AW190" s="358">
        <f>+AVERAGE(AW169:AW189)</f>
        <v>9.2903828197945848E-2</v>
      </c>
      <c r="AX190" s="306">
        <v>0</v>
      </c>
      <c r="AY190" s="358">
        <f t="shared" ref="AY190:BC190" si="257">+AVERAGE(AY169:AY189)</f>
        <v>0.26987861811391223</v>
      </c>
      <c r="AZ190" s="306">
        <v>0</v>
      </c>
      <c r="BA190" s="358">
        <f t="shared" si="257"/>
        <v>0.33527544351073768</v>
      </c>
      <c r="BB190" s="306">
        <v>0</v>
      </c>
      <c r="BC190" s="358">
        <f t="shared" si="257"/>
        <v>0.3019421101774043</v>
      </c>
      <c r="BD190" s="306"/>
      <c r="BE190" s="306"/>
      <c r="BF190" s="306"/>
      <c r="BG190" s="306"/>
      <c r="BH190" s="80"/>
      <c r="BI190" s="555">
        <f t="shared" ref="BI190:BO190" si="258">+AVERAGE(BI169:BI189)</f>
        <v>0.875</v>
      </c>
      <c r="BJ190" s="555"/>
      <c r="BK190" s="555">
        <f t="shared" si="258"/>
        <v>0.69411764705882351</v>
      </c>
      <c r="BL190" s="555"/>
      <c r="BM190" s="555">
        <f t="shared" si="258"/>
        <v>0.57763157894736838</v>
      </c>
      <c r="BN190" s="555"/>
      <c r="BO190" s="555">
        <f t="shared" si="258"/>
        <v>0</v>
      </c>
      <c r="BP190" s="661"/>
      <c r="BQ190" s="555">
        <f>+AVERAGE(BQ169:BQ189)</f>
        <v>0.53321428571428575</v>
      </c>
      <c r="BR190" s="637"/>
      <c r="BS190" s="83"/>
      <c r="BT190" s="83"/>
      <c r="BU190" s="83"/>
      <c r="BV190" s="83"/>
      <c r="BW190" s="83"/>
      <c r="BX190" s="83"/>
      <c r="BY190" s="83"/>
      <c r="BZ190" s="83"/>
      <c r="CA190" s="83"/>
      <c r="CB190" s="83"/>
      <c r="CC190" s="83"/>
      <c r="CD190" s="83"/>
      <c r="CE190" s="83"/>
      <c r="CF190" s="83"/>
      <c r="CG190" s="83"/>
      <c r="CH190" s="83"/>
      <c r="CI190" s="83"/>
      <c r="CJ190" s="83"/>
      <c r="CK190" s="83"/>
      <c r="CL190" s="83"/>
      <c r="CM190" s="84"/>
      <c r="CN190" s="84"/>
      <c r="CO190" s="84"/>
      <c r="CP190" s="84"/>
      <c r="CQ190" s="84"/>
      <c r="CR190" s="599"/>
      <c r="CS190" s="14"/>
      <c r="CT190" s="18"/>
    </row>
    <row r="191" spans="2:98" ht="30" customHeight="1">
      <c r="B191" s="994"/>
      <c r="C191" s="991"/>
      <c r="D191" s="1210">
        <f>+RESUMEN!J115</f>
        <v>0.64540561472715319</v>
      </c>
      <c r="E191" s="946" t="s">
        <v>678</v>
      </c>
      <c r="F191" s="972" t="s">
        <v>679</v>
      </c>
      <c r="G191" s="973">
        <v>21.2</v>
      </c>
      <c r="H191" s="979">
        <v>19</v>
      </c>
      <c r="I191" s="1011">
        <f>+H191-G191</f>
        <v>-2.1999999999999993</v>
      </c>
      <c r="J191" s="979">
        <v>21</v>
      </c>
      <c r="K191" s="1011">
        <f>+J191-G191</f>
        <v>-0.19999999999999929</v>
      </c>
      <c r="L191" s="979"/>
      <c r="M191" s="979">
        <v>21</v>
      </c>
      <c r="N191" s="1013">
        <f>+M191-J191</f>
        <v>0</v>
      </c>
      <c r="O191" s="979"/>
      <c r="P191" s="979">
        <v>20</v>
      </c>
      <c r="Q191" s="1013">
        <f>+P191-M191</f>
        <v>-1</v>
      </c>
      <c r="R191" s="979"/>
      <c r="S191" s="979">
        <v>19</v>
      </c>
      <c r="T191" s="1013">
        <f>+S191-P191</f>
        <v>-1</v>
      </c>
      <c r="U191" s="1030"/>
      <c r="V191" s="1031">
        <v>19.5</v>
      </c>
      <c r="W191" s="1013">
        <f>+IF(V191=0,0,V191-G191)</f>
        <v>-1.6999999999999993</v>
      </c>
      <c r="X191" s="979">
        <v>18</v>
      </c>
      <c r="Y191" s="1013">
        <f>+IF(X191=0,0,X191-V191)</f>
        <v>-1.5</v>
      </c>
      <c r="Z191" s="979"/>
      <c r="AA191" s="1013">
        <f>+IF(Z191=0,0,Z191-X191)</f>
        <v>0</v>
      </c>
      <c r="AB191" s="1022"/>
      <c r="AC191" s="1025">
        <f>+IF(AB191=0,0,AB191-Z191)</f>
        <v>0</v>
      </c>
      <c r="AD191" s="1019">
        <f>+IF(K191=0," -",W191/K191)</f>
        <v>8.5000000000000266</v>
      </c>
      <c r="AE191" s="1018">
        <f>+IF(K191=0," -",IF(AD191&gt;100%,100%,AD191))</f>
        <v>1</v>
      </c>
      <c r="AF191" s="1017" t="str">
        <f>+IF(N191=0," -",Y191/N191)</f>
        <v xml:space="preserve"> -</v>
      </c>
      <c r="AG191" s="1018" t="str">
        <f>+IF(N191=0," -",IF(AF191&gt;100%,100%,AF191))</f>
        <v xml:space="preserve"> -</v>
      </c>
      <c r="AH191" s="1017">
        <f>+IF(Q191=0," -",AA191/Q191)</f>
        <v>0</v>
      </c>
      <c r="AI191" s="1018">
        <f>+IF(Q191=0," -",IF(AH191&gt;100%,100%,AH191))</f>
        <v>0</v>
      </c>
      <c r="AJ191" s="1017">
        <f>+IF(T191=0," -",AC191/T191)</f>
        <v>0</v>
      </c>
      <c r="AK191" s="1018">
        <f>+IF(T191=0," -",IF(AJ191&gt;100%,100%,AJ191))</f>
        <v>0</v>
      </c>
      <c r="AL191" s="1017">
        <f>+SUM(AC191,AA191,Y191,W191)/I191</f>
        <v>1.4545454545454546</v>
      </c>
      <c r="AM191" s="1018">
        <f>+IF(AL191&gt;100%,100%,IF(AL191&lt;0%,0%,AL191))</f>
        <v>1</v>
      </c>
      <c r="AN191" s="1166"/>
      <c r="AO191" s="952">
        <f>+RESUMEN!J116</f>
        <v>0.6875</v>
      </c>
      <c r="AP191" s="941" t="s">
        <v>682</v>
      </c>
      <c r="AQ191" s="237" t="s">
        <v>652</v>
      </c>
      <c r="AR191" s="275" t="s">
        <v>1217</v>
      </c>
      <c r="AS191" s="120" t="s">
        <v>1805</v>
      </c>
      <c r="AT191" s="39">
        <v>0</v>
      </c>
      <c r="AU191" s="90">
        <v>1</v>
      </c>
      <c r="AV191" s="90">
        <v>0</v>
      </c>
      <c r="AW191" s="412">
        <f t="shared" si="228"/>
        <v>0</v>
      </c>
      <c r="AX191" s="90">
        <v>0</v>
      </c>
      <c r="AY191" s="412">
        <f>+AX191/AU191</f>
        <v>0</v>
      </c>
      <c r="AZ191" s="90">
        <v>0</v>
      </c>
      <c r="BA191" s="414">
        <v>0.5</v>
      </c>
      <c r="BB191" s="46">
        <v>1</v>
      </c>
      <c r="BC191" s="421">
        <v>0.5</v>
      </c>
      <c r="BD191" s="52">
        <v>0</v>
      </c>
      <c r="BE191" s="90">
        <v>0</v>
      </c>
      <c r="BF191" s="90">
        <v>0</v>
      </c>
      <c r="BG191" s="69">
        <v>0</v>
      </c>
      <c r="BH191" s="329" t="str">
        <f t="shared" si="218"/>
        <v xml:space="preserve"> -</v>
      </c>
      <c r="BI191" s="452" t="str">
        <f t="shared" si="219"/>
        <v xml:space="preserve"> -</v>
      </c>
      <c r="BJ191" s="330" t="str">
        <f t="shared" si="220"/>
        <v xml:space="preserve"> -</v>
      </c>
      <c r="BK191" s="452" t="str">
        <f t="shared" si="221"/>
        <v xml:space="preserve"> -</v>
      </c>
      <c r="BL191" s="330" t="str">
        <f t="shared" si="222"/>
        <v xml:space="preserve"> -</v>
      </c>
      <c r="BM191" s="452" t="str">
        <f t="shared" si="223"/>
        <v xml:space="preserve"> -</v>
      </c>
      <c r="BN191" s="330">
        <f t="shared" si="224"/>
        <v>0</v>
      </c>
      <c r="BO191" s="452">
        <f t="shared" si="225"/>
        <v>0</v>
      </c>
      <c r="BP191" s="656">
        <f>+SUM(BF191:BG191)/AU191</f>
        <v>0</v>
      </c>
      <c r="BQ191" s="651">
        <f t="shared" si="226"/>
        <v>0</v>
      </c>
      <c r="BR191" s="641">
        <f t="shared" si="227"/>
        <v>0</v>
      </c>
      <c r="BS191" s="52">
        <v>0</v>
      </c>
      <c r="BT191" s="90">
        <v>0</v>
      </c>
      <c r="BU191" s="90">
        <v>0</v>
      </c>
      <c r="BV191" s="146" t="str">
        <f t="shared" si="231"/>
        <v xml:space="preserve"> -</v>
      </c>
      <c r="BW191" s="384" t="str">
        <f t="shared" si="232"/>
        <v xml:space="preserve"> -</v>
      </c>
      <c r="BX191" s="53">
        <v>0</v>
      </c>
      <c r="BY191" s="90">
        <v>0</v>
      </c>
      <c r="BZ191" s="90">
        <v>0</v>
      </c>
      <c r="CA191" s="146" t="str">
        <f t="shared" si="233"/>
        <v xml:space="preserve"> -</v>
      </c>
      <c r="CB191" s="384" t="str">
        <f t="shared" si="234"/>
        <v xml:space="preserve"> -</v>
      </c>
      <c r="CC191" s="52">
        <v>211841</v>
      </c>
      <c r="CD191" s="90">
        <v>0</v>
      </c>
      <c r="CE191" s="90">
        <v>0</v>
      </c>
      <c r="CF191" s="146">
        <f t="shared" si="235"/>
        <v>0</v>
      </c>
      <c r="CG191" s="384" t="str">
        <f t="shared" si="236"/>
        <v xml:space="preserve"> -</v>
      </c>
      <c r="CH191" s="53">
        <v>120000</v>
      </c>
      <c r="CI191" s="90">
        <v>0</v>
      </c>
      <c r="CJ191" s="90">
        <v>0</v>
      </c>
      <c r="CK191" s="146">
        <f t="shared" si="237"/>
        <v>0</v>
      </c>
      <c r="CL191" s="384" t="str">
        <f t="shared" si="238"/>
        <v xml:space="preserve"> -</v>
      </c>
      <c r="CM191" s="324">
        <f t="shared" si="239"/>
        <v>331841</v>
      </c>
      <c r="CN191" s="325">
        <f t="shared" si="240"/>
        <v>0</v>
      </c>
      <c r="CO191" s="325">
        <f t="shared" si="241"/>
        <v>0</v>
      </c>
      <c r="CP191" s="503">
        <f t="shared" si="242"/>
        <v>0</v>
      </c>
      <c r="CQ191" s="384" t="str">
        <f t="shared" si="243"/>
        <v xml:space="preserve"> -</v>
      </c>
      <c r="CR191" s="590" t="s">
        <v>1220</v>
      </c>
      <c r="CS191" s="98" t="s">
        <v>1252</v>
      </c>
      <c r="CT191" s="101" t="s">
        <v>1964</v>
      </c>
    </row>
    <row r="192" spans="2:98" ht="30" customHeight="1">
      <c r="B192" s="994"/>
      <c r="C192" s="991"/>
      <c r="D192" s="1211"/>
      <c r="E192" s="947"/>
      <c r="F192" s="956"/>
      <c r="G192" s="837"/>
      <c r="H192" s="840"/>
      <c r="I192" s="1012"/>
      <c r="J192" s="840"/>
      <c r="K192" s="1012"/>
      <c r="L192" s="840"/>
      <c r="M192" s="840"/>
      <c r="N192" s="825"/>
      <c r="O192" s="840"/>
      <c r="P192" s="840"/>
      <c r="Q192" s="825"/>
      <c r="R192" s="840"/>
      <c r="S192" s="840"/>
      <c r="T192" s="825"/>
      <c r="U192" s="971"/>
      <c r="V192" s="1032"/>
      <c r="W192" s="825"/>
      <c r="X192" s="840"/>
      <c r="Y192" s="825"/>
      <c r="Z192" s="840"/>
      <c r="AA192" s="825"/>
      <c r="AB192" s="1023"/>
      <c r="AC192" s="1026"/>
      <c r="AD192" s="1020"/>
      <c r="AE192" s="790"/>
      <c r="AF192" s="798"/>
      <c r="AG192" s="790"/>
      <c r="AH192" s="798"/>
      <c r="AI192" s="790"/>
      <c r="AJ192" s="798"/>
      <c r="AK192" s="790"/>
      <c r="AL192" s="798"/>
      <c r="AM192" s="790"/>
      <c r="AN192" s="1164"/>
      <c r="AO192" s="950"/>
      <c r="AP192" s="939"/>
      <c r="AQ192" s="254" t="s">
        <v>653</v>
      </c>
      <c r="AR192" s="276">
        <v>2210264</v>
      </c>
      <c r="AS192" s="119" t="s">
        <v>1806</v>
      </c>
      <c r="AT192" s="40">
        <v>1</v>
      </c>
      <c r="AU192" s="60">
        <v>1</v>
      </c>
      <c r="AV192" s="60">
        <v>1</v>
      </c>
      <c r="AW192" s="413">
        <v>0.25</v>
      </c>
      <c r="AX192" s="60">
        <v>1</v>
      </c>
      <c r="AY192" s="413">
        <v>0.25</v>
      </c>
      <c r="AZ192" s="60">
        <v>1</v>
      </c>
      <c r="BA192" s="415">
        <v>0.25</v>
      </c>
      <c r="BB192" s="47">
        <v>1</v>
      </c>
      <c r="BC192" s="422">
        <v>0.25</v>
      </c>
      <c r="BD192" s="54">
        <v>1</v>
      </c>
      <c r="BE192" s="60">
        <v>1</v>
      </c>
      <c r="BF192" s="60">
        <v>1</v>
      </c>
      <c r="BG192" s="49">
        <v>0</v>
      </c>
      <c r="BH192" s="333">
        <f t="shared" si="218"/>
        <v>1</v>
      </c>
      <c r="BI192" s="453">
        <f t="shared" si="219"/>
        <v>1</v>
      </c>
      <c r="BJ192" s="334">
        <f t="shared" si="220"/>
        <v>1</v>
      </c>
      <c r="BK192" s="453">
        <f t="shared" si="221"/>
        <v>1</v>
      </c>
      <c r="BL192" s="334">
        <f t="shared" si="222"/>
        <v>1</v>
      </c>
      <c r="BM192" s="453">
        <f t="shared" si="223"/>
        <v>1</v>
      </c>
      <c r="BN192" s="334">
        <f t="shared" si="224"/>
        <v>0</v>
      </c>
      <c r="BO192" s="453">
        <f t="shared" si="225"/>
        <v>0</v>
      </c>
      <c r="BP192" s="657">
        <f t="shared" si="244"/>
        <v>0.75</v>
      </c>
      <c r="BQ192" s="652">
        <f t="shared" si="226"/>
        <v>0.75</v>
      </c>
      <c r="BR192" s="642">
        <f t="shared" si="227"/>
        <v>0.75</v>
      </c>
      <c r="BS192" s="54">
        <v>200000</v>
      </c>
      <c r="BT192" s="60">
        <v>0</v>
      </c>
      <c r="BU192" s="60">
        <v>0</v>
      </c>
      <c r="BV192" s="125">
        <f t="shared" si="231"/>
        <v>0</v>
      </c>
      <c r="BW192" s="378" t="str">
        <f t="shared" si="232"/>
        <v xml:space="preserve"> -</v>
      </c>
      <c r="BX192" s="55">
        <v>70000</v>
      </c>
      <c r="BY192" s="60">
        <v>0</v>
      </c>
      <c r="BZ192" s="60">
        <v>14325</v>
      </c>
      <c r="CA192" s="125">
        <f t="shared" si="233"/>
        <v>0</v>
      </c>
      <c r="CB192" s="378">
        <f t="shared" si="234"/>
        <v>1</v>
      </c>
      <c r="CC192" s="54">
        <v>15500</v>
      </c>
      <c r="CD192" s="60">
        <v>15500</v>
      </c>
      <c r="CE192" s="60">
        <v>0</v>
      </c>
      <c r="CF192" s="125">
        <f t="shared" si="235"/>
        <v>1</v>
      </c>
      <c r="CG192" s="378" t="str">
        <f t="shared" si="236"/>
        <v xml:space="preserve"> -</v>
      </c>
      <c r="CH192" s="55">
        <v>135000</v>
      </c>
      <c r="CI192" s="60">
        <v>0</v>
      </c>
      <c r="CJ192" s="60">
        <v>0</v>
      </c>
      <c r="CK192" s="125">
        <f t="shared" si="237"/>
        <v>0</v>
      </c>
      <c r="CL192" s="378" t="str">
        <f t="shared" si="238"/>
        <v xml:space="preserve"> -</v>
      </c>
      <c r="CM192" s="326">
        <f t="shared" si="239"/>
        <v>420500</v>
      </c>
      <c r="CN192" s="322">
        <f t="shared" si="240"/>
        <v>15500</v>
      </c>
      <c r="CO192" s="322">
        <f t="shared" si="241"/>
        <v>14325</v>
      </c>
      <c r="CP192" s="504">
        <f t="shared" si="242"/>
        <v>3.6860879904875146E-2</v>
      </c>
      <c r="CQ192" s="378">
        <f t="shared" si="243"/>
        <v>0.92419354838709677</v>
      </c>
      <c r="CR192" s="591" t="s">
        <v>1220</v>
      </c>
      <c r="CS192" s="99" t="s">
        <v>1252</v>
      </c>
      <c r="CT192" s="102" t="s">
        <v>1964</v>
      </c>
    </row>
    <row r="193" spans="2:98" ht="30" customHeight="1">
      <c r="B193" s="994"/>
      <c r="C193" s="991"/>
      <c r="D193" s="1211"/>
      <c r="E193" s="947"/>
      <c r="F193" s="956"/>
      <c r="G193" s="837"/>
      <c r="H193" s="840"/>
      <c r="I193" s="1012"/>
      <c r="J193" s="840"/>
      <c r="K193" s="1012"/>
      <c r="L193" s="840"/>
      <c r="M193" s="840"/>
      <c r="N193" s="825"/>
      <c r="O193" s="840"/>
      <c r="P193" s="840"/>
      <c r="Q193" s="825"/>
      <c r="R193" s="840"/>
      <c r="S193" s="840"/>
      <c r="T193" s="825"/>
      <c r="U193" s="971"/>
      <c r="V193" s="1032"/>
      <c r="W193" s="825"/>
      <c r="X193" s="840"/>
      <c r="Y193" s="825"/>
      <c r="Z193" s="840"/>
      <c r="AA193" s="825"/>
      <c r="AB193" s="1023"/>
      <c r="AC193" s="1026"/>
      <c r="AD193" s="1020"/>
      <c r="AE193" s="790"/>
      <c r="AF193" s="798"/>
      <c r="AG193" s="790"/>
      <c r="AH193" s="798"/>
      <c r="AI193" s="790"/>
      <c r="AJ193" s="798"/>
      <c r="AK193" s="790"/>
      <c r="AL193" s="798"/>
      <c r="AM193" s="790"/>
      <c r="AN193" s="1164"/>
      <c r="AO193" s="950"/>
      <c r="AP193" s="939"/>
      <c r="AQ193" s="119" t="s">
        <v>654</v>
      </c>
      <c r="AR193" s="366" t="s">
        <v>1217</v>
      </c>
      <c r="AS193" s="119" t="s">
        <v>1807</v>
      </c>
      <c r="AT193" s="40">
        <v>0</v>
      </c>
      <c r="AU193" s="60">
        <v>17</v>
      </c>
      <c r="AV193" s="60">
        <v>0</v>
      </c>
      <c r="AW193" s="413">
        <f t="shared" si="228"/>
        <v>0</v>
      </c>
      <c r="AX193" s="60">
        <v>17</v>
      </c>
      <c r="AY193" s="413">
        <f>+AX193/AU193</f>
        <v>1</v>
      </c>
      <c r="AZ193" s="60">
        <v>0</v>
      </c>
      <c r="BA193" s="415">
        <f>+AZ193/AU193</f>
        <v>0</v>
      </c>
      <c r="BB193" s="47">
        <v>0</v>
      </c>
      <c r="BC193" s="422">
        <f t="shared" si="229"/>
        <v>0</v>
      </c>
      <c r="BD193" s="54">
        <v>0</v>
      </c>
      <c r="BE193" s="60">
        <v>21</v>
      </c>
      <c r="BF193" s="60">
        <v>0</v>
      </c>
      <c r="BG193" s="49">
        <v>0</v>
      </c>
      <c r="BH193" s="333" t="str">
        <f t="shared" si="218"/>
        <v xml:space="preserve"> -</v>
      </c>
      <c r="BI193" s="453" t="str">
        <f t="shared" si="219"/>
        <v xml:space="preserve"> -</v>
      </c>
      <c r="BJ193" s="334">
        <f t="shared" si="220"/>
        <v>1.2352941176470589</v>
      </c>
      <c r="BK193" s="453">
        <f t="shared" si="221"/>
        <v>1</v>
      </c>
      <c r="BL193" s="334" t="str">
        <f t="shared" si="222"/>
        <v xml:space="preserve"> -</v>
      </c>
      <c r="BM193" s="453" t="str">
        <f t="shared" si="223"/>
        <v xml:space="preserve"> -</v>
      </c>
      <c r="BN193" s="334" t="str">
        <f t="shared" si="224"/>
        <v xml:space="preserve"> -</v>
      </c>
      <c r="BO193" s="453" t="str">
        <f t="shared" si="225"/>
        <v xml:space="preserve"> -</v>
      </c>
      <c r="BP193" s="657">
        <f t="shared" ref="BP193:BP195" si="259">+SUM(BD193:BG193)/AU193</f>
        <v>1.2352941176470589</v>
      </c>
      <c r="BQ193" s="652">
        <f t="shared" si="226"/>
        <v>1</v>
      </c>
      <c r="BR193" s="642">
        <f t="shared" si="227"/>
        <v>1</v>
      </c>
      <c r="BS193" s="54">
        <v>0</v>
      </c>
      <c r="BT193" s="60">
        <v>0</v>
      </c>
      <c r="BU193" s="60">
        <v>0</v>
      </c>
      <c r="BV193" s="125" t="str">
        <f t="shared" si="231"/>
        <v xml:space="preserve"> -</v>
      </c>
      <c r="BW193" s="378" t="str">
        <f t="shared" si="232"/>
        <v xml:space="preserve"> -</v>
      </c>
      <c r="BX193" s="55">
        <v>0</v>
      </c>
      <c r="BY193" s="60">
        <v>0</v>
      </c>
      <c r="BZ193" s="60">
        <v>0</v>
      </c>
      <c r="CA193" s="125" t="str">
        <f t="shared" si="233"/>
        <v xml:space="preserve"> -</v>
      </c>
      <c r="CB193" s="378" t="str">
        <f t="shared" si="234"/>
        <v xml:space="preserve"> -</v>
      </c>
      <c r="CC193" s="54">
        <v>0</v>
      </c>
      <c r="CD193" s="60">
        <v>0</v>
      </c>
      <c r="CE193" s="60">
        <v>0</v>
      </c>
      <c r="CF193" s="125" t="str">
        <f t="shared" si="235"/>
        <v xml:space="preserve"> -</v>
      </c>
      <c r="CG193" s="378" t="str">
        <f t="shared" si="236"/>
        <v xml:space="preserve"> -</v>
      </c>
      <c r="CH193" s="55">
        <v>0</v>
      </c>
      <c r="CI193" s="60">
        <v>0</v>
      </c>
      <c r="CJ193" s="60">
        <v>0</v>
      </c>
      <c r="CK193" s="125" t="str">
        <f t="shared" si="237"/>
        <v xml:space="preserve"> -</v>
      </c>
      <c r="CL193" s="378" t="str">
        <f t="shared" si="238"/>
        <v xml:space="preserve"> -</v>
      </c>
      <c r="CM193" s="326">
        <f t="shared" si="239"/>
        <v>0</v>
      </c>
      <c r="CN193" s="322">
        <f t="shared" si="240"/>
        <v>0</v>
      </c>
      <c r="CO193" s="322">
        <f t="shared" si="241"/>
        <v>0</v>
      </c>
      <c r="CP193" s="504" t="str">
        <f t="shared" si="242"/>
        <v xml:space="preserve"> -</v>
      </c>
      <c r="CQ193" s="378" t="str">
        <f t="shared" si="243"/>
        <v xml:space="preserve"> -</v>
      </c>
      <c r="CR193" s="591" t="s">
        <v>1220</v>
      </c>
      <c r="CS193" s="99" t="s">
        <v>1252</v>
      </c>
      <c r="CT193" s="102" t="s">
        <v>1964</v>
      </c>
    </row>
    <row r="194" spans="2:98" ht="30" customHeight="1" thickBot="1">
      <c r="B194" s="994"/>
      <c r="C194" s="991"/>
      <c r="D194" s="1211"/>
      <c r="E194" s="947"/>
      <c r="F194" s="956"/>
      <c r="G194" s="837"/>
      <c r="H194" s="840"/>
      <c r="I194" s="1012"/>
      <c r="J194" s="840"/>
      <c r="K194" s="1012"/>
      <c r="L194" s="840"/>
      <c r="M194" s="840"/>
      <c r="N194" s="825"/>
      <c r="O194" s="840"/>
      <c r="P194" s="840"/>
      <c r="Q194" s="825"/>
      <c r="R194" s="840"/>
      <c r="S194" s="840"/>
      <c r="T194" s="825"/>
      <c r="U194" s="971"/>
      <c r="V194" s="1032"/>
      <c r="W194" s="825"/>
      <c r="X194" s="840"/>
      <c r="Y194" s="825"/>
      <c r="Z194" s="840"/>
      <c r="AA194" s="825"/>
      <c r="AB194" s="1023"/>
      <c r="AC194" s="1026"/>
      <c r="AD194" s="1020"/>
      <c r="AE194" s="790"/>
      <c r="AF194" s="798"/>
      <c r="AG194" s="790"/>
      <c r="AH194" s="798"/>
      <c r="AI194" s="790"/>
      <c r="AJ194" s="798"/>
      <c r="AK194" s="790"/>
      <c r="AL194" s="798"/>
      <c r="AM194" s="790"/>
      <c r="AN194" s="1164"/>
      <c r="AO194" s="953"/>
      <c r="AP194" s="942"/>
      <c r="AQ194" s="30" t="s">
        <v>698</v>
      </c>
      <c r="AR194" s="142">
        <v>2210294</v>
      </c>
      <c r="AS194" s="30" t="s">
        <v>1808</v>
      </c>
      <c r="AT194" s="45">
        <v>1</v>
      </c>
      <c r="AU194" s="92">
        <v>1</v>
      </c>
      <c r="AV194" s="92">
        <v>0</v>
      </c>
      <c r="AW194" s="423">
        <f t="shared" si="228"/>
        <v>0</v>
      </c>
      <c r="AX194" s="92">
        <v>1</v>
      </c>
      <c r="AY194" s="423">
        <f>+AX194/AU194</f>
        <v>1</v>
      </c>
      <c r="AZ194" s="92">
        <v>0</v>
      </c>
      <c r="BA194" s="424">
        <f>+AZ194/AU194</f>
        <v>0</v>
      </c>
      <c r="BB194" s="51">
        <v>0</v>
      </c>
      <c r="BC194" s="425">
        <f t="shared" si="229"/>
        <v>0</v>
      </c>
      <c r="BD194" s="62">
        <v>0</v>
      </c>
      <c r="BE194" s="92">
        <v>1</v>
      </c>
      <c r="BF194" s="92">
        <v>1</v>
      </c>
      <c r="BG194" s="70">
        <v>0</v>
      </c>
      <c r="BH194" s="331" t="str">
        <f t="shared" si="218"/>
        <v xml:space="preserve"> -</v>
      </c>
      <c r="BI194" s="457" t="str">
        <f t="shared" si="219"/>
        <v xml:space="preserve"> -</v>
      </c>
      <c r="BJ194" s="332">
        <f t="shared" si="220"/>
        <v>1</v>
      </c>
      <c r="BK194" s="457">
        <f t="shared" si="221"/>
        <v>1</v>
      </c>
      <c r="BL194" s="332" t="str">
        <f t="shared" si="222"/>
        <v xml:space="preserve"> -</v>
      </c>
      <c r="BM194" s="457" t="str">
        <f t="shared" si="223"/>
        <v xml:space="preserve"> -</v>
      </c>
      <c r="BN194" s="332" t="str">
        <f t="shared" si="224"/>
        <v xml:space="preserve"> -</v>
      </c>
      <c r="BO194" s="457" t="str">
        <f t="shared" si="225"/>
        <v xml:space="preserve"> -</v>
      </c>
      <c r="BP194" s="658">
        <f t="shared" si="259"/>
        <v>2</v>
      </c>
      <c r="BQ194" s="653">
        <f t="shared" si="226"/>
        <v>1</v>
      </c>
      <c r="BR194" s="643">
        <f t="shared" si="227"/>
        <v>1</v>
      </c>
      <c r="BS194" s="62">
        <v>0</v>
      </c>
      <c r="BT194" s="92">
        <v>0</v>
      </c>
      <c r="BU194" s="92">
        <v>0</v>
      </c>
      <c r="BV194" s="148" t="str">
        <f t="shared" si="231"/>
        <v xml:space="preserve"> -</v>
      </c>
      <c r="BW194" s="385" t="str">
        <f t="shared" si="232"/>
        <v xml:space="preserve"> -</v>
      </c>
      <c r="BX194" s="63">
        <v>0</v>
      </c>
      <c r="BY194" s="92">
        <v>0</v>
      </c>
      <c r="BZ194" s="92">
        <v>0</v>
      </c>
      <c r="CA194" s="148" t="str">
        <f t="shared" si="233"/>
        <v xml:space="preserve"> -</v>
      </c>
      <c r="CB194" s="385" t="str">
        <f t="shared" si="234"/>
        <v xml:space="preserve"> -</v>
      </c>
      <c r="CC194" s="62">
        <v>50000</v>
      </c>
      <c r="CD194" s="92">
        <v>0</v>
      </c>
      <c r="CE194" s="92">
        <v>0</v>
      </c>
      <c r="CF194" s="148">
        <f t="shared" si="235"/>
        <v>0</v>
      </c>
      <c r="CG194" s="385" t="str">
        <f t="shared" si="236"/>
        <v xml:space="preserve"> -</v>
      </c>
      <c r="CH194" s="63">
        <v>0</v>
      </c>
      <c r="CI194" s="92">
        <v>0</v>
      </c>
      <c r="CJ194" s="92">
        <v>0</v>
      </c>
      <c r="CK194" s="148" t="str">
        <f t="shared" si="237"/>
        <v xml:space="preserve"> -</v>
      </c>
      <c r="CL194" s="385" t="str">
        <f t="shared" si="238"/>
        <v xml:space="preserve"> -</v>
      </c>
      <c r="CM194" s="327">
        <f t="shared" si="239"/>
        <v>50000</v>
      </c>
      <c r="CN194" s="328">
        <f t="shared" si="240"/>
        <v>0</v>
      </c>
      <c r="CO194" s="328">
        <f t="shared" si="241"/>
        <v>0</v>
      </c>
      <c r="CP194" s="505">
        <f t="shared" si="242"/>
        <v>0</v>
      </c>
      <c r="CQ194" s="385" t="str">
        <f t="shared" si="243"/>
        <v xml:space="preserve"> -</v>
      </c>
      <c r="CR194" s="592" t="s">
        <v>1220</v>
      </c>
      <c r="CS194" s="106" t="s">
        <v>1252</v>
      </c>
      <c r="CT194" s="107" t="s">
        <v>1964</v>
      </c>
    </row>
    <row r="195" spans="2:98" ht="30" customHeight="1">
      <c r="B195" s="994"/>
      <c r="C195" s="991"/>
      <c r="D195" s="1211"/>
      <c r="E195" s="947"/>
      <c r="F195" s="956"/>
      <c r="G195" s="837"/>
      <c r="H195" s="840"/>
      <c r="I195" s="1012"/>
      <c r="J195" s="840"/>
      <c r="K195" s="1012"/>
      <c r="L195" s="840"/>
      <c r="M195" s="840"/>
      <c r="N195" s="825"/>
      <c r="O195" s="840"/>
      <c r="P195" s="840"/>
      <c r="Q195" s="825"/>
      <c r="R195" s="840"/>
      <c r="S195" s="840"/>
      <c r="T195" s="825"/>
      <c r="U195" s="971"/>
      <c r="V195" s="1032"/>
      <c r="W195" s="825"/>
      <c r="X195" s="840"/>
      <c r="Y195" s="825"/>
      <c r="Z195" s="840"/>
      <c r="AA195" s="825"/>
      <c r="AB195" s="1023"/>
      <c r="AC195" s="1026"/>
      <c r="AD195" s="1020"/>
      <c r="AE195" s="790"/>
      <c r="AF195" s="798"/>
      <c r="AG195" s="790"/>
      <c r="AH195" s="798"/>
      <c r="AI195" s="790"/>
      <c r="AJ195" s="798"/>
      <c r="AK195" s="790"/>
      <c r="AL195" s="798"/>
      <c r="AM195" s="790"/>
      <c r="AN195" s="1164"/>
      <c r="AO195" s="949">
        <f>+RESUMEN!J117</f>
        <v>0.57021696252465481</v>
      </c>
      <c r="AP195" s="938" t="s">
        <v>683</v>
      </c>
      <c r="AQ195" s="129" t="s">
        <v>655</v>
      </c>
      <c r="AR195" s="369">
        <v>0</v>
      </c>
      <c r="AS195" s="129" t="s">
        <v>1809</v>
      </c>
      <c r="AT195" s="41">
        <v>125</v>
      </c>
      <c r="AU195" s="59">
        <v>267</v>
      </c>
      <c r="AV195" s="59">
        <v>0</v>
      </c>
      <c r="AW195" s="419">
        <f t="shared" si="228"/>
        <v>0</v>
      </c>
      <c r="AX195" s="59">
        <v>207</v>
      </c>
      <c r="AY195" s="419">
        <f>+AX195/AU195</f>
        <v>0.7752808988764045</v>
      </c>
      <c r="AZ195" s="59">
        <v>30</v>
      </c>
      <c r="BA195" s="420">
        <f>+AZ195/AU195</f>
        <v>0.11235955056179775</v>
      </c>
      <c r="BB195" s="48">
        <v>30</v>
      </c>
      <c r="BC195" s="420">
        <f t="shared" si="229"/>
        <v>0.11235955056179775</v>
      </c>
      <c r="BD195" s="52">
        <v>0</v>
      </c>
      <c r="BE195" s="90">
        <v>330</v>
      </c>
      <c r="BF195" s="90">
        <v>90</v>
      </c>
      <c r="BG195" s="69">
        <v>0</v>
      </c>
      <c r="BH195" s="458" t="str">
        <f t="shared" si="218"/>
        <v xml:space="preserve"> -</v>
      </c>
      <c r="BI195" s="459" t="str">
        <f t="shared" si="219"/>
        <v xml:space="preserve"> -</v>
      </c>
      <c r="BJ195" s="460">
        <f t="shared" si="220"/>
        <v>1.5942028985507246</v>
      </c>
      <c r="BK195" s="459">
        <f t="shared" si="221"/>
        <v>1</v>
      </c>
      <c r="BL195" s="460">
        <f t="shared" si="222"/>
        <v>3</v>
      </c>
      <c r="BM195" s="459">
        <f t="shared" si="223"/>
        <v>1</v>
      </c>
      <c r="BN195" s="460">
        <f t="shared" si="224"/>
        <v>0</v>
      </c>
      <c r="BO195" s="459">
        <f t="shared" si="225"/>
        <v>0</v>
      </c>
      <c r="BP195" s="659">
        <f t="shared" si="259"/>
        <v>1.5730337078651686</v>
      </c>
      <c r="BQ195" s="654">
        <f t="shared" si="226"/>
        <v>1</v>
      </c>
      <c r="BR195" s="644">
        <f t="shared" si="227"/>
        <v>1</v>
      </c>
      <c r="BS195" s="61">
        <v>0</v>
      </c>
      <c r="BT195" s="59">
        <v>0</v>
      </c>
      <c r="BU195" s="59">
        <v>0</v>
      </c>
      <c r="BV195" s="145" t="str">
        <f t="shared" si="231"/>
        <v xml:space="preserve"> -</v>
      </c>
      <c r="BW195" s="377" t="str">
        <f t="shared" si="232"/>
        <v xml:space="preserve"> -</v>
      </c>
      <c r="BX195" s="61">
        <v>4327600</v>
      </c>
      <c r="BY195" s="59">
        <v>4327600</v>
      </c>
      <c r="BZ195" s="59">
        <v>12982799</v>
      </c>
      <c r="CA195" s="145">
        <f t="shared" si="233"/>
        <v>1</v>
      </c>
      <c r="CB195" s="377">
        <f t="shared" si="234"/>
        <v>2.9999997689250395</v>
      </c>
      <c r="CC195" s="58">
        <v>0</v>
      </c>
      <c r="CD195" s="59">
        <v>0</v>
      </c>
      <c r="CE195" s="59">
        <v>0</v>
      </c>
      <c r="CF195" s="145" t="str">
        <f t="shared" si="235"/>
        <v xml:space="preserve"> -</v>
      </c>
      <c r="CG195" s="377" t="str">
        <f t="shared" si="236"/>
        <v xml:space="preserve"> -</v>
      </c>
      <c r="CH195" s="61">
        <v>1800000</v>
      </c>
      <c r="CI195" s="59">
        <v>0</v>
      </c>
      <c r="CJ195" s="59">
        <v>0</v>
      </c>
      <c r="CK195" s="145">
        <f t="shared" si="237"/>
        <v>0</v>
      </c>
      <c r="CL195" s="377" t="str">
        <f t="shared" si="238"/>
        <v xml:space="preserve"> -</v>
      </c>
      <c r="CM195" s="379">
        <f t="shared" si="239"/>
        <v>6127600</v>
      </c>
      <c r="CN195" s="380">
        <f t="shared" si="240"/>
        <v>4327600</v>
      </c>
      <c r="CO195" s="380">
        <f t="shared" si="241"/>
        <v>12982799</v>
      </c>
      <c r="CP195" s="506">
        <f t="shared" si="242"/>
        <v>0.70624714406945621</v>
      </c>
      <c r="CQ195" s="377">
        <f t="shared" si="243"/>
        <v>2.9999997689250395</v>
      </c>
      <c r="CR195" s="590" t="s">
        <v>1220</v>
      </c>
      <c r="CS195" s="98" t="s">
        <v>1252</v>
      </c>
      <c r="CT195" s="101" t="s">
        <v>1964</v>
      </c>
    </row>
    <row r="196" spans="2:98" ht="45.75" customHeight="1">
      <c r="B196" s="994"/>
      <c r="C196" s="991"/>
      <c r="D196" s="1211"/>
      <c r="E196" s="947"/>
      <c r="F196" s="956"/>
      <c r="G196" s="837"/>
      <c r="H196" s="840"/>
      <c r="I196" s="1012"/>
      <c r="J196" s="840"/>
      <c r="K196" s="1012"/>
      <c r="L196" s="840"/>
      <c r="M196" s="840"/>
      <c r="N196" s="825"/>
      <c r="O196" s="840"/>
      <c r="P196" s="840"/>
      <c r="Q196" s="825"/>
      <c r="R196" s="840"/>
      <c r="S196" s="840"/>
      <c r="T196" s="825"/>
      <c r="U196" s="971"/>
      <c r="V196" s="1032"/>
      <c r="W196" s="825"/>
      <c r="X196" s="840"/>
      <c r="Y196" s="825"/>
      <c r="Z196" s="840"/>
      <c r="AA196" s="825"/>
      <c r="AB196" s="1023"/>
      <c r="AC196" s="1026"/>
      <c r="AD196" s="1020"/>
      <c r="AE196" s="790"/>
      <c r="AF196" s="798"/>
      <c r="AG196" s="790"/>
      <c r="AH196" s="798"/>
      <c r="AI196" s="790"/>
      <c r="AJ196" s="798"/>
      <c r="AK196" s="790"/>
      <c r="AL196" s="798"/>
      <c r="AM196" s="790"/>
      <c r="AN196" s="1164"/>
      <c r="AO196" s="950"/>
      <c r="AP196" s="939"/>
      <c r="AQ196" s="230" t="s">
        <v>699</v>
      </c>
      <c r="AR196" s="240" t="s">
        <v>2072</v>
      </c>
      <c r="AS196" s="27" t="s">
        <v>1810</v>
      </c>
      <c r="AT196" s="40">
        <v>1</v>
      </c>
      <c r="AU196" s="60">
        <v>1</v>
      </c>
      <c r="AV196" s="60">
        <v>1</v>
      </c>
      <c r="AW196" s="413">
        <v>0.25</v>
      </c>
      <c r="AX196" s="60">
        <v>1</v>
      </c>
      <c r="AY196" s="413">
        <v>0.25</v>
      </c>
      <c r="AZ196" s="60">
        <v>1</v>
      </c>
      <c r="BA196" s="415">
        <v>0.25</v>
      </c>
      <c r="BB196" s="47">
        <v>1</v>
      </c>
      <c r="BC196" s="415">
        <v>0.25</v>
      </c>
      <c r="BD196" s="54">
        <v>1</v>
      </c>
      <c r="BE196" s="60">
        <v>1</v>
      </c>
      <c r="BF196" s="60">
        <v>1</v>
      </c>
      <c r="BG196" s="49">
        <v>0</v>
      </c>
      <c r="BH196" s="333">
        <f t="shared" si="218"/>
        <v>1</v>
      </c>
      <c r="BI196" s="453">
        <f t="shared" si="219"/>
        <v>1</v>
      </c>
      <c r="BJ196" s="334">
        <f t="shared" si="220"/>
        <v>1</v>
      </c>
      <c r="BK196" s="453">
        <f t="shared" si="221"/>
        <v>1</v>
      </c>
      <c r="BL196" s="334">
        <f t="shared" si="222"/>
        <v>1</v>
      </c>
      <c r="BM196" s="453">
        <f t="shared" si="223"/>
        <v>1</v>
      </c>
      <c r="BN196" s="334">
        <f t="shared" si="224"/>
        <v>0</v>
      </c>
      <c r="BO196" s="453">
        <f t="shared" si="225"/>
        <v>0</v>
      </c>
      <c r="BP196" s="657">
        <f t="shared" si="244"/>
        <v>0.75</v>
      </c>
      <c r="BQ196" s="652">
        <f t="shared" si="226"/>
        <v>0.75</v>
      </c>
      <c r="BR196" s="642">
        <f t="shared" si="227"/>
        <v>0.75</v>
      </c>
      <c r="BS196" s="55">
        <v>1985000</v>
      </c>
      <c r="BT196" s="60">
        <v>1985000</v>
      </c>
      <c r="BU196" s="60">
        <v>0</v>
      </c>
      <c r="BV196" s="125">
        <f t="shared" si="231"/>
        <v>1</v>
      </c>
      <c r="BW196" s="378" t="str">
        <f t="shared" si="232"/>
        <v xml:space="preserve"> -</v>
      </c>
      <c r="BX196" s="55">
        <v>8669219</v>
      </c>
      <c r="BY196" s="60">
        <v>2181320</v>
      </c>
      <c r="BZ196" s="60">
        <v>38669</v>
      </c>
      <c r="CA196" s="125">
        <f t="shared" si="233"/>
        <v>0.25161666812200728</v>
      </c>
      <c r="CB196" s="378">
        <f t="shared" si="234"/>
        <v>1.7727339409165092E-2</v>
      </c>
      <c r="CC196" s="54">
        <v>15531515</v>
      </c>
      <c r="CD196" s="60">
        <v>3614922</v>
      </c>
      <c r="CE196" s="60">
        <v>0</v>
      </c>
      <c r="CF196" s="125">
        <f t="shared" si="235"/>
        <v>0.23274754587688323</v>
      </c>
      <c r="CG196" s="378" t="str">
        <f t="shared" si="236"/>
        <v xml:space="preserve"> -</v>
      </c>
      <c r="CH196" s="55">
        <v>0</v>
      </c>
      <c r="CI196" s="60">
        <v>0</v>
      </c>
      <c r="CJ196" s="60">
        <v>0</v>
      </c>
      <c r="CK196" s="125" t="str">
        <f t="shared" si="237"/>
        <v xml:space="preserve"> -</v>
      </c>
      <c r="CL196" s="378" t="str">
        <f t="shared" si="238"/>
        <v xml:space="preserve"> -</v>
      </c>
      <c r="CM196" s="326">
        <f t="shared" si="239"/>
        <v>26185734</v>
      </c>
      <c r="CN196" s="322">
        <f t="shared" si="240"/>
        <v>7781242</v>
      </c>
      <c r="CO196" s="322">
        <f t="shared" si="241"/>
        <v>38669</v>
      </c>
      <c r="CP196" s="504">
        <f t="shared" si="242"/>
        <v>0.29715577191764037</v>
      </c>
      <c r="CQ196" s="378">
        <f t="shared" si="243"/>
        <v>4.9695151493810369E-3</v>
      </c>
      <c r="CR196" s="591" t="s">
        <v>1220</v>
      </c>
      <c r="CS196" s="99" t="s">
        <v>1252</v>
      </c>
      <c r="CT196" s="102" t="s">
        <v>1964</v>
      </c>
    </row>
    <row r="197" spans="2:98" ht="30" customHeight="1">
      <c r="B197" s="994"/>
      <c r="C197" s="991"/>
      <c r="D197" s="1211"/>
      <c r="E197" s="947"/>
      <c r="F197" s="956"/>
      <c r="G197" s="837"/>
      <c r="H197" s="840"/>
      <c r="I197" s="1012"/>
      <c r="J197" s="840"/>
      <c r="K197" s="1012"/>
      <c r="L197" s="840"/>
      <c r="M197" s="840"/>
      <c r="N197" s="825"/>
      <c r="O197" s="840"/>
      <c r="P197" s="840"/>
      <c r="Q197" s="825"/>
      <c r="R197" s="840"/>
      <c r="S197" s="840"/>
      <c r="T197" s="825"/>
      <c r="U197" s="971"/>
      <c r="V197" s="1032"/>
      <c r="W197" s="825"/>
      <c r="X197" s="840"/>
      <c r="Y197" s="825"/>
      <c r="Z197" s="840"/>
      <c r="AA197" s="825"/>
      <c r="AB197" s="1023"/>
      <c r="AC197" s="1026"/>
      <c r="AD197" s="1020"/>
      <c r="AE197" s="790"/>
      <c r="AF197" s="798"/>
      <c r="AG197" s="790"/>
      <c r="AH197" s="798"/>
      <c r="AI197" s="790"/>
      <c r="AJ197" s="798"/>
      <c r="AK197" s="790"/>
      <c r="AL197" s="798"/>
      <c r="AM197" s="790"/>
      <c r="AN197" s="1164"/>
      <c r="AO197" s="950"/>
      <c r="AP197" s="939"/>
      <c r="AQ197" s="230" t="s">
        <v>656</v>
      </c>
      <c r="AR197" s="240">
        <v>2210122</v>
      </c>
      <c r="AS197" s="27" t="s">
        <v>1811</v>
      </c>
      <c r="AT197" s="40">
        <v>0</v>
      </c>
      <c r="AU197" s="60">
        <v>1</v>
      </c>
      <c r="AV197" s="60">
        <v>0</v>
      </c>
      <c r="AW197" s="413">
        <f t="shared" si="228"/>
        <v>0</v>
      </c>
      <c r="AX197" s="60">
        <v>1</v>
      </c>
      <c r="AY197" s="413">
        <v>0.33</v>
      </c>
      <c r="AZ197" s="60">
        <v>1</v>
      </c>
      <c r="BA197" s="415">
        <v>0.33</v>
      </c>
      <c r="BB197" s="47">
        <v>1</v>
      </c>
      <c r="BC197" s="415">
        <v>0.34</v>
      </c>
      <c r="BD197" s="54">
        <v>0</v>
      </c>
      <c r="BE197" s="60">
        <v>1</v>
      </c>
      <c r="BF197" s="60">
        <v>0</v>
      </c>
      <c r="BG197" s="49">
        <v>0</v>
      </c>
      <c r="BH197" s="333" t="str">
        <f t="shared" si="218"/>
        <v xml:space="preserve"> -</v>
      </c>
      <c r="BI197" s="453" t="str">
        <f t="shared" si="219"/>
        <v xml:space="preserve"> -</v>
      </c>
      <c r="BJ197" s="334">
        <f t="shared" si="220"/>
        <v>1</v>
      </c>
      <c r="BK197" s="453">
        <f t="shared" si="221"/>
        <v>1</v>
      </c>
      <c r="BL197" s="334">
        <f t="shared" si="222"/>
        <v>0</v>
      </c>
      <c r="BM197" s="453">
        <f t="shared" si="223"/>
        <v>0</v>
      </c>
      <c r="BN197" s="334">
        <f t="shared" si="224"/>
        <v>0</v>
      </c>
      <c r="BO197" s="453">
        <f t="shared" si="225"/>
        <v>0</v>
      </c>
      <c r="BP197" s="657">
        <f>+AVERAGE(BE197:BG197)/AU197</f>
        <v>0.33333333333333331</v>
      </c>
      <c r="BQ197" s="652">
        <f t="shared" si="226"/>
        <v>0.33333333333333331</v>
      </c>
      <c r="BR197" s="642">
        <f t="shared" si="227"/>
        <v>0.33333333333333331</v>
      </c>
      <c r="BS197" s="55">
        <v>0</v>
      </c>
      <c r="BT197" s="60">
        <v>0</v>
      </c>
      <c r="BU197" s="60">
        <v>0</v>
      </c>
      <c r="BV197" s="125" t="str">
        <f t="shared" si="231"/>
        <v xml:space="preserve"> -</v>
      </c>
      <c r="BW197" s="378" t="str">
        <f t="shared" si="232"/>
        <v xml:space="preserve"> -</v>
      </c>
      <c r="BX197" s="55">
        <v>1933736</v>
      </c>
      <c r="BY197" s="60">
        <v>1010612</v>
      </c>
      <c r="BZ197" s="60">
        <v>0</v>
      </c>
      <c r="CA197" s="125">
        <f t="shared" si="233"/>
        <v>0.52262149538509906</v>
      </c>
      <c r="CB197" s="378" t="str">
        <f t="shared" si="234"/>
        <v xml:space="preserve"> -</v>
      </c>
      <c r="CC197" s="54">
        <v>63928</v>
      </c>
      <c r="CD197" s="60">
        <v>0</v>
      </c>
      <c r="CE197" s="60">
        <v>0</v>
      </c>
      <c r="CF197" s="125">
        <f t="shared" si="235"/>
        <v>0</v>
      </c>
      <c r="CG197" s="378" t="str">
        <f t="shared" si="236"/>
        <v xml:space="preserve"> -</v>
      </c>
      <c r="CH197" s="55">
        <v>0</v>
      </c>
      <c r="CI197" s="60">
        <v>0</v>
      </c>
      <c r="CJ197" s="60">
        <v>0</v>
      </c>
      <c r="CK197" s="125" t="str">
        <f t="shared" si="237"/>
        <v xml:space="preserve"> -</v>
      </c>
      <c r="CL197" s="378" t="str">
        <f t="shared" si="238"/>
        <v xml:space="preserve"> -</v>
      </c>
      <c r="CM197" s="326">
        <f t="shared" si="239"/>
        <v>1997664</v>
      </c>
      <c r="CN197" s="322">
        <f t="shared" si="240"/>
        <v>1010612</v>
      </c>
      <c r="CO197" s="322">
        <f t="shared" si="241"/>
        <v>0</v>
      </c>
      <c r="CP197" s="504">
        <f t="shared" si="242"/>
        <v>0.50589688756467555</v>
      </c>
      <c r="CQ197" s="378" t="str">
        <f t="shared" si="243"/>
        <v xml:space="preserve"> -</v>
      </c>
      <c r="CR197" s="591" t="s">
        <v>1220</v>
      </c>
      <c r="CS197" s="99" t="s">
        <v>1252</v>
      </c>
      <c r="CT197" s="102" t="s">
        <v>1964</v>
      </c>
    </row>
    <row r="198" spans="2:98" ht="30" customHeight="1">
      <c r="B198" s="994"/>
      <c r="C198" s="991"/>
      <c r="D198" s="1211"/>
      <c r="E198" s="947"/>
      <c r="F198" s="956"/>
      <c r="G198" s="837"/>
      <c r="H198" s="840"/>
      <c r="I198" s="1012"/>
      <c r="J198" s="840"/>
      <c r="K198" s="1012"/>
      <c r="L198" s="840"/>
      <c r="M198" s="840"/>
      <c r="N198" s="825"/>
      <c r="O198" s="840"/>
      <c r="P198" s="840"/>
      <c r="Q198" s="825"/>
      <c r="R198" s="840"/>
      <c r="S198" s="840"/>
      <c r="T198" s="825"/>
      <c r="U198" s="971"/>
      <c r="V198" s="1032"/>
      <c r="W198" s="825"/>
      <c r="X198" s="840"/>
      <c r="Y198" s="825"/>
      <c r="Z198" s="840"/>
      <c r="AA198" s="825"/>
      <c r="AB198" s="1023"/>
      <c r="AC198" s="1026"/>
      <c r="AD198" s="1020"/>
      <c r="AE198" s="790"/>
      <c r="AF198" s="798"/>
      <c r="AG198" s="790"/>
      <c r="AH198" s="798"/>
      <c r="AI198" s="790"/>
      <c r="AJ198" s="798"/>
      <c r="AK198" s="790"/>
      <c r="AL198" s="798"/>
      <c r="AM198" s="790"/>
      <c r="AN198" s="1164"/>
      <c r="AO198" s="950"/>
      <c r="AP198" s="939"/>
      <c r="AQ198" s="27" t="s">
        <v>657</v>
      </c>
      <c r="AR198" s="133">
        <v>2210294</v>
      </c>
      <c r="AS198" s="27" t="s">
        <v>1812</v>
      </c>
      <c r="AT198" s="40">
        <v>20</v>
      </c>
      <c r="AU198" s="60">
        <v>15</v>
      </c>
      <c r="AV198" s="60">
        <v>0</v>
      </c>
      <c r="AW198" s="413">
        <f t="shared" si="228"/>
        <v>0</v>
      </c>
      <c r="AX198" s="60">
        <v>5</v>
      </c>
      <c r="AY198" s="413">
        <f>+AX198/AU198</f>
        <v>0.33333333333333331</v>
      </c>
      <c r="AZ198" s="60">
        <v>5</v>
      </c>
      <c r="BA198" s="415">
        <f>+AZ198/AU198</f>
        <v>0.33333333333333331</v>
      </c>
      <c r="BB198" s="47">
        <v>5</v>
      </c>
      <c r="BC198" s="415">
        <f t="shared" si="229"/>
        <v>0.33333333333333331</v>
      </c>
      <c r="BD198" s="54">
        <v>0</v>
      </c>
      <c r="BE198" s="60">
        <v>0</v>
      </c>
      <c r="BF198" s="60">
        <v>0</v>
      </c>
      <c r="BG198" s="49">
        <v>0</v>
      </c>
      <c r="BH198" s="333" t="str">
        <f t="shared" si="218"/>
        <v xml:space="preserve"> -</v>
      </c>
      <c r="BI198" s="453" t="str">
        <f t="shared" si="219"/>
        <v xml:space="preserve"> -</v>
      </c>
      <c r="BJ198" s="334">
        <f t="shared" si="220"/>
        <v>0</v>
      </c>
      <c r="BK198" s="453">
        <f t="shared" si="221"/>
        <v>0</v>
      </c>
      <c r="BL198" s="334">
        <f t="shared" si="222"/>
        <v>0</v>
      </c>
      <c r="BM198" s="453">
        <f t="shared" si="223"/>
        <v>0</v>
      </c>
      <c r="BN198" s="334">
        <f t="shared" si="224"/>
        <v>0</v>
      </c>
      <c r="BO198" s="453">
        <f t="shared" si="225"/>
        <v>0</v>
      </c>
      <c r="BP198" s="657">
        <f t="shared" ref="BP198" si="260">+SUM(BD198:BG198)/AU198</f>
        <v>0</v>
      </c>
      <c r="BQ198" s="652">
        <f t="shared" si="226"/>
        <v>0</v>
      </c>
      <c r="BR198" s="642">
        <f t="shared" si="227"/>
        <v>0</v>
      </c>
      <c r="BS198" s="55">
        <v>0</v>
      </c>
      <c r="BT198" s="60">
        <v>0</v>
      </c>
      <c r="BU198" s="60">
        <v>0</v>
      </c>
      <c r="BV198" s="125" t="str">
        <f t="shared" si="231"/>
        <v xml:space="preserve"> -</v>
      </c>
      <c r="BW198" s="378" t="str">
        <f t="shared" si="232"/>
        <v xml:space="preserve"> -</v>
      </c>
      <c r="BX198" s="55">
        <v>0</v>
      </c>
      <c r="BY198" s="60">
        <v>0</v>
      </c>
      <c r="BZ198" s="60">
        <v>0</v>
      </c>
      <c r="CA198" s="125" t="str">
        <f t="shared" si="233"/>
        <v xml:space="preserve"> -</v>
      </c>
      <c r="CB198" s="378" t="str">
        <f t="shared" si="234"/>
        <v xml:space="preserve"> -</v>
      </c>
      <c r="CC198" s="54">
        <v>0</v>
      </c>
      <c r="CD198" s="60">
        <v>0</v>
      </c>
      <c r="CE198" s="60">
        <v>0</v>
      </c>
      <c r="CF198" s="125" t="str">
        <f t="shared" si="235"/>
        <v xml:space="preserve"> -</v>
      </c>
      <c r="CG198" s="378" t="str">
        <f t="shared" si="236"/>
        <v xml:space="preserve"> -</v>
      </c>
      <c r="CH198" s="55">
        <v>0</v>
      </c>
      <c r="CI198" s="60">
        <v>0</v>
      </c>
      <c r="CJ198" s="60">
        <v>0</v>
      </c>
      <c r="CK198" s="125" t="str">
        <f t="shared" si="237"/>
        <v xml:space="preserve"> -</v>
      </c>
      <c r="CL198" s="378" t="str">
        <f t="shared" si="238"/>
        <v xml:space="preserve"> -</v>
      </c>
      <c r="CM198" s="326">
        <f t="shared" si="239"/>
        <v>0</v>
      </c>
      <c r="CN198" s="322">
        <f t="shared" si="240"/>
        <v>0</v>
      </c>
      <c r="CO198" s="322">
        <f t="shared" si="241"/>
        <v>0</v>
      </c>
      <c r="CP198" s="504" t="str">
        <f t="shared" si="242"/>
        <v xml:space="preserve"> -</v>
      </c>
      <c r="CQ198" s="378" t="str">
        <f t="shared" si="243"/>
        <v xml:space="preserve"> -</v>
      </c>
      <c r="CR198" s="591" t="s">
        <v>1220</v>
      </c>
      <c r="CS198" s="99" t="s">
        <v>1252</v>
      </c>
      <c r="CT198" s="102" t="s">
        <v>1964</v>
      </c>
    </row>
    <row r="199" spans="2:98" ht="30" customHeight="1">
      <c r="B199" s="994"/>
      <c r="C199" s="991"/>
      <c r="D199" s="1211"/>
      <c r="E199" s="947"/>
      <c r="F199" s="956"/>
      <c r="G199" s="837"/>
      <c r="H199" s="840"/>
      <c r="I199" s="1012"/>
      <c r="J199" s="840"/>
      <c r="K199" s="1012"/>
      <c r="L199" s="840"/>
      <c r="M199" s="840"/>
      <c r="N199" s="825"/>
      <c r="O199" s="840"/>
      <c r="P199" s="840"/>
      <c r="Q199" s="825"/>
      <c r="R199" s="840"/>
      <c r="S199" s="840"/>
      <c r="T199" s="825"/>
      <c r="U199" s="971"/>
      <c r="V199" s="1032"/>
      <c r="W199" s="825"/>
      <c r="X199" s="840"/>
      <c r="Y199" s="825"/>
      <c r="Z199" s="840"/>
      <c r="AA199" s="825"/>
      <c r="AB199" s="1023"/>
      <c r="AC199" s="1026"/>
      <c r="AD199" s="1020"/>
      <c r="AE199" s="790"/>
      <c r="AF199" s="798"/>
      <c r="AG199" s="790"/>
      <c r="AH199" s="798"/>
      <c r="AI199" s="790"/>
      <c r="AJ199" s="798"/>
      <c r="AK199" s="790"/>
      <c r="AL199" s="798"/>
      <c r="AM199" s="790"/>
      <c r="AN199" s="1164"/>
      <c r="AO199" s="950"/>
      <c r="AP199" s="939"/>
      <c r="AQ199" s="230" t="s">
        <v>658</v>
      </c>
      <c r="AR199" s="240">
        <v>2210294</v>
      </c>
      <c r="AS199" s="27" t="s">
        <v>1813</v>
      </c>
      <c r="AT199" s="40">
        <v>169</v>
      </c>
      <c r="AU199" s="60">
        <v>169</v>
      </c>
      <c r="AV199" s="60">
        <v>169</v>
      </c>
      <c r="AW199" s="413">
        <v>0.25</v>
      </c>
      <c r="AX199" s="60">
        <v>169</v>
      </c>
      <c r="AY199" s="413">
        <v>0.25</v>
      </c>
      <c r="AZ199" s="60">
        <v>169</v>
      </c>
      <c r="BA199" s="415">
        <v>0.25</v>
      </c>
      <c r="BB199" s="47">
        <v>169</v>
      </c>
      <c r="BC199" s="415">
        <v>0.25</v>
      </c>
      <c r="BD199" s="54">
        <v>0</v>
      </c>
      <c r="BE199" s="60">
        <v>92</v>
      </c>
      <c r="BF199" s="60">
        <v>101</v>
      </c>
      <c r="BG199" s="49">
        <v>0</v>
      </c>
      <c r="BH199" s="333">
        <f t="shared" si="218"/>
        <v>0</v>
      </c>
      <c r="BI199" s="453">
        <f t="shared" si="219"/>
        <v>0</v>
      </c>
      <c r="BJ199" s="334">
        <f t="shared" si="220"/>
        <v>0.54437869822485208</v>
      </c>
      <c r="BK199" s="453">
        <f t="shared" si="221"/>
        <v>0.54437869822485208</v>
      </c>
      <c r="BL199" s="334">
        <f t="shared" si="222"/>
        <v>0.59763313609467461</v>
      </c>
      <c r="BM199" s="453">
        <f t="shared" si="223"/>
        <v>0.59763313609467461</v>
      </c>
      <c r="BN199" s="334">
        <f t="shared" si="224"/>
        <v>0</v>
      </c>
      <c r="BO199" s="453">
        <f t="shared" si="225"/>
        <v>0</v>
      </c>
      <c r="BP199" s="657">
        <f t="shared" si="244"/>
        <v>0.28550295857988167</v>
      </c>
      <c r="BQ199" s="652">
        <f t="shared" si="226"/>
        <v>0.28550295857988167</v>
      </c>
      <c r="BR199" s="642">
        <f t="shared" si="227"/>
        <v>0.28550295857988167</v>
      </c>
      <c r="BS199" s="55">
        <v>176292</v>
      </c>
      <c r="BT199" s="60">
        <v>0</v>
      </c>
      <c r="BU199" s="60">
        <v>0</v>
      </c>
      <c r="BV199" s="125">
        <f t="shared" si="231"/>
        <v>0</v>
      </c>
      <c r="BW199" s="378" t="str">
        <f t="shared" si="232"/>
        <v xml:space="preserve"> -</v>
      </c>
      <c r="BX199" s="55">
        <v>0</v>
      </c>
      <c r="BY199" s="60">
        <v>0</v>
      </c>
      <c r="BZ199" s="60">
        <v>0</v>
      </c>
      <c r="CA199" s="125" t="str">
        <f t="shared" si="233"/>
        <v xml:space="preserve"> -</v>
      </c>
      <c r="CB199" s="378" t="str">
        <f t="shared" si="234"/>
        <v xml:space="preserve"> -</v>
      </c>
      <c r="CC199" s="54">
        <v>400000</v>
      </c>
      <c r="CD199" s="60">
        <v>0</v>
      </c>
      <c r="CE199" s="60">
        <v>0</v>
      </c>
      <c r="CF199" s="125">
        <f t="shared" si="235"/>
        <v>0</v>
      </c>
      <c r="CG199" s="378" t="str">
        <f t="shared" si="236"/>
        <v xml:space="preserve"> -</v>
      </c>
      <c r="CH199" s="55">
        <v>80000</v>
      </c>
      <c r="CI199" s="60">
        <v>0</v>
      </c>
      <c r="CJ199" s="60">
        <v>0</v>
      </c>
      <c r="CK199" s="125">
        <f t="shared" si="237"/>
        <v>0</v>
      </c>
      <c r="CL199" s="378" t="str">
        <f t="shared" si="238"/>
        <v xml:space="preserve"> -</v>
      </c>
      <c r="CM199" s="326">
        <f t="shared" si="239"/>
        <v>656292</v>
      </c>
      <c r="CN199" s="322">
        <f t="shared" si="240"/>
        <v>0</v>
      </c>
      <c r="CO199" s="322">
        <f t="shared" si="241"/>
        <v>0</v>
      </c>
      <c r="CP199" s="504">
        <f t="shared" si="242"/>
        <v>0</v>
      </c>
      <c r="CQ199" s="378" t="str">
        <f t="shared" si="243"/>
        <v xml:space="preserve"> -</v>
      </c>
      <c r="CR199" s="591" t="s">
        <v>1220</v>
      </c>
      <c r="CS199" s="99" t="s">
        <v>1252</v>
      </c>
      <c r="CT199" s="102" t="s">
        <v>1964</v>
      </c>
    </row>
    <row r="200" spans="2:98" ht="30" customHeight="1">
      <c r="B200" s="994"/>
      <c r="C200" s="991"/>
      <c r="D200" s="1211"/>
      <c r="E200" s="947"/>
      <c r="F200" s="956"/>
      <c r="G200" s="837"/>
      <c r="H200" s="840"/>
      <c r="I200" s="1012"/>
      <c r="J200" s="840"/>
      <c r="K200" s="1012"/>
      <c r="L200" s="840"/>
      <c r="M200" s="840"/>
      <c r="N200" s="825"/>
      <c r="O200" s="840"/>
      <c r="P200" s="840"/>
      <c r="Q200" s="825"/>
      <c r="R200" s="840"/>
      <c r="S200" s="840"/>
      <c r="T200" s="825"/>
      <c r="U200" s="971"/>
      <c r="V200" s="1032"/>
      <c r="W200" s="825"/>
      <c r="X200" s="840"/>
      <c r="Y200" s="825"/>
      <c r="Z200" s="840"/>
      <c r="AA200" s="825"/>
      <c r="AB200" s="1023"/>
      <c r="AC200" s="1026"/>
      <c r="AD200" s="1020"/>
      <c r="AE200" s="790"/>
      <c r="AF200" s="798"/>
      <c r="AG200" s="790"/>
      <c r="AH200" s="798"/>
      <c r="AI200" s="790"/>
      <c r="AJ200" s="798"/>
      <c r="AK200" s="790"/>
      <c r="AL200" s="798"/>
      <c r="AM200" s="790"/>
      <c r="AN200" s="1164"/>
      <c r="AO200" s="950"/>
      <c r="AP200" s="939"/>
      <c r="AQ200" s="27" t="s">
        <v>659</v>
      </c>
      <c r="AR200" s="133">
        <v>2210294</v>
      </c>
      <c r="AS200" s="27" t="s">
        <v>1814</v>
      </c>
      <c r="AT200" s="40">
        <v>0</v>
      </c>
      <c r="AU200" s="60">
        <v>1</v>
      </c>
      <c r="AV200" s="60">
        <v>0</v>
      </c>
      <c r="AW200" s="413">
        <f t="shared" si="228"/>
        <v>0</v>
      </c>
      <c r="AX200" s="60">
        <v>1</v>
      </c>
      <c r="AY200" s="413">
        <f>+AX200/AU200</f>
        <v>1</v>
      </c>
      <c r="AZ200" s="60">
        <v>0</v>
      </c>
      <c r="BA200" s="415">
        <f>+AZ200/AU200</f>
        <v>0</v>
      </c>
      <c r="BB200" s="47">
        <v>0</v>
      </c>
      <c r="BC200" s="415">
        <f t="shared" si="229"/>
        <v>0</v>
      </c>
      <c r="BD200" s="54">
        <v>0</v>
      </c>
      <c r="BE200" s="60">
        <v>0</v>
      </c>
      <c r="BF200" s="60">
        <v>0</v>
      </c>
      <c r="BG200" s="49">
        <v>0</v>
      </c>
      <c r="BH200" s="333" t="str">
        <f t="shared" si="218"/>
        <v xml:space="preserve"> -</v>
      </c>
      <c r="BI200" s="453" t="str">
        <f t="shared" si="219"/>
        <v xml:space="preserve"> -</v>
      </c>
      <c r="BJ200" s="334">
        <f t="shared" si="220"/>
        <v>0</v>
      </c>
      <c r="BK200" s="453">
        <f t="shared" si="221"/>
        <v>0</v>
      </c>
      <c r="BL200" s="334" t="str">
        <f t="shared" si="222"/>
        <v xml:space="preserve"> -</v>
      </c>
      <c r="BM200" s="453" t="str">
        <f t="shared" si="223"/>
        <v xml:space="preserve"> -</v>
      </c>
      <c r="BN200" s="334" t="str">
        <f t="shared" si="224"/>
        <v xml:space="preserve"> -</v>
      </c>
      <c r="BO200" s="453" t="str">
        <f t="shared" si="225"/>
        <v xml:space="preserve"> -</v>
      </c>
      <c r="BP200" s="657">
        <f t="shared" ref="BP200" si="261">+SUM(BD200:BG200)/AU200</f>
        <v>0</v>
      </c>
      <c r="BQ200" s="652">
        <f t="shared" si="226"/>
        <v>0</v>
      </c>
      <c r="BR200" s="642">
        <f t="shared" si="227"/>
        <v>0</v>
      </c>
      <c r="BS200" s="55">
        <v>0</v>
      </c>
      <c r="BT200" s="60">
        <v>0</v>
      </c>
      <c r="BU200" s="60">
        <v>0</v>
      </c>
      <c r="BV200" s="125" t="str">
        <f t="shared" si="231"/>
        <v xml:space="preserve"> -</v>
      </c>
      <c r="BW200" s="378" t="str">
        <f t="shared" si="232"/>
        <v xml:space="preserve"> -</v>
      </c>
      <c r="BX200" s="55">
        <v>567000</v>
      </c>
      <c r="BY200" s="60">
        <v>0</v>
      </c>
      <c r="BZ200" s="60">
        <v>0</v>
      </c>
      <c r="CA200" s="125">
        <f t="shared" si="233"/>
        <v>0</v>
      </c>
      <c r="CB200" s="378" t="str">
        <f t="shared" si="234"/>
        <v xml:space="preserve"> -</v>
      </c>
      <c r="CC200" s="54">
        <v>0</v>
      </c>
      <c r="CD200" s="60">
        <v>0</v>
      </c>
      <c r="CE200" s="60">
        <v>0</v>
      </c>
      <c r="CF200" s="125" t="str">
        <f t="shared" si="235"/>
        <v xml:space="preserve"> -</v>
      </c>
      <c r="CG200" s="378" t="str">
        <f t="shared" si="236"/>
        <v xml:space="preserve"> -</v>
      </c>
      <c r="CH200" s="55">
        <v>0</v>
      </c>
      <c r="CI200" s="60">
        <v>0</v>
      </c>
      <c r="CJ200" s="60">
        <v>0</v>
      </c>
      <c r="CK200" s="125" t="str">
        <f t="shared" si="237"/>
        <v xml:space="preserve"> -</v>
      </c>
      <c r="CL200" s="378" t="str">
        <f t="shared" si="238"/>
        <v xml:space="preserve"> -</v>
      </c>
      <c r="CM200" s="326">
        <f t="shared" si="239"/>
        <v>567000</v>
      </c>
      <c r="CN200" s="322">
        <f t="shared" si="240"/>
        <v>0</v>
      </c>
      <c r="CO200" s="322">
        <f t="shared" si="241"/>
        <v>0</v>
      </c>
      <c r="CP200" s="504">
        <f t="shared" si="242"/>
        <v>0</v>
      </c>
      <c r="CQ200" s="378" t="str">
        <f t="shared" si="243"/>
        <v xml:space="preserve"> -</v>
      </c>
      <c r="CR200" s="591" t="s">
        <v>1220</v>
      </c>
      <c r="CS200" s="99" t="s">
        <v>1252</v>
      </c>
      <c r="CT200" s="102" t="s">
        <v>1964</v>
      </c>
    </row>
    <row r="201" spans="2:98" ht="30" customHeight="1">
      <c r="B201" s="994"/>
      <c r="C201" s="991"/>
      <c r="D201" s="1211"/>
      <c r="E201" s="947"/>
      <c r="F201" s="956" t="s">
        <v>680</v>
      </c>
      <c r="G201" s="837">
        <v>566.79999999999995</v>
      </c>
      <c r="H201" s="840">
        <v>537</v>
      </c>
      <c r="I201" s="1012">
        <f>+H201-G201</f>
        <v>-29.799999999999955</v>
      </c>
      <c r="J201" s="840">
        <v>566</v>
      </c>
      <c r="K201" s="1012">
        <f>+J201-G201</f>
        <v>-0.79999999999995453</v>
      </c>
      <c r="L201" s="840"/>
      <c r="M201" s="840">
        <v>550</v>
      </c>
      <c r="N201" s="825">
        <f>+M201-J201</f>
        <v>-16</v>
      </c>
      <c r="O201" s="840"/>
      <c r="P201" s="840">
        <v>540</v>
      </c>
      <c r="Q201" s="825">
        <f>+P201-M201</f>
        <v>-10</v>
      </c>
      <c r="R201" s="840"/>
      <c r="S201" s="840">
        <v>537</v>
      </c>
      <c r="T201" s="825">
        <f>+S201-P201</f>
        <v>-3</v>
      </c>
      <c r="U201" s="971"/>
      <c r="V201" s="1032">
        <v>425.7</v>
      </c>
      <c r="W201" s="825">
        <f>+IF(V201=0,0,V201-G201)</f>
        <v>-141.09999999999997</v>
      </c>
      <c r="X201" s="840">
        <v>464</v>
      </c>
      <c r="Y201" s="825">
        <f>+IF(X201=0,0,X201-V201)</f>
        <v>38.300000000000011</v>
      </c>
      <c r="Z201" s="840"/>
      <c r="AA201" s="825">
        <f>+IF(Z201=0,0,Z201-X201)</f>
        <v>0</v>
      </c>
      <c r="AB201" s="1023"/>
      <c r="AC201" s="1026">
        <f>+IF(AB201=0,0,AB201-Z201)</f>
        <v>0</v>
      </c>
      <c r="AD201" s="1020">
        <f>+IF(K201=0," -",W201/K201)</f>
        <v>176.37500000000998</v>
      </c>
      <c r="AE201" s="790">
        <f>+IF(K201=0," -",IF(AD201&gt;100%,100%,AD201))</f>
        <v>1</v>
      </c>
      <c r="AF201" s="798">
        <f>+IF(N201=0," -",Y201/N201)</f>
        <v>-2.3937500000000007</v>
      </c>
      <c r="AG201" s="790">
        <f>+IF(N201=0," -",IF(AF201&gt;100%,100%,AF201))</f>
        <v>-2.3937500000000007</v>
      </c>
      <c r="AH201" s="798">
        <f>+IF(Q201=0," -",AA201/Q201)</f>
        <v>0</v>
      </c>
      <c r="AI201" s="790">
        <f>+IF(Q201=0," -",IF(AH201&gt;100%,100%,AH201))</f>
        <v>0</v>
      </c>
      <c r="AJ201" s="798">
        <f>+IF(T201=0," -",AC201/T201)</f>
        <v>0</v>
      </c>
      <c r="AK201" s="790">
        <f>+IF(T201=0," -",IF(AJ201&gt;100%,100%,AJ201))</f>
        <v>0</v>
      </c>
      <c r="AL201" s="798">
        <f>+SUM(AC201,AA201,Y201,W201)/I201</f>
        <v>3.449664429530205</v>
      </c>
      <c r="AM201" s="790">
        <f>+IF(AL201&gt;100%,100%,IF(AL201&lt;0%,0%,AL201))</f>
        <v>1</v>
      </c>
      <c r="AN201" s="1164"/>
      <c r="AO201" s="950"/>
      <c r="AP201" s="939"/>
      <c r="AQ201" s="230" t="s">
        <v>660</v>
      </c>
      <c r="AR201" s="240">
        <v>2210294</v>
      </c>
      <c r="AS201" s="27" t="s">
        <v>1815</v>
      </c>
      <c r="AT201" s="40">
        <v>1</v>
      </c>
      <c r="AU201" s="60">
        <v>1</v>
      </c>
      <c r="AV201" s="60">
        <v>0</v>
      </c>
      <c r="AW201" s="413">
        <v>0</v>
      </c>
      <c r="AX201" s="60">
        <v>1</v>
      </c>
      <c r="AY201" s="413">
        <v>0.33</v>
      </c>
      <c r="AZ201" s="60">
        <v>1</v>
      </c>
      <c r="BA201" s="415">
        <v>0.33</v>
      </c>
      <c r="BB201" s="47">
        <v>1</v>
      </c>
      <c r="BC201" s="415">
        <v>0.34</v>
      </c>
      <c r="BD201" s="54">
        <v>0</v>
      </c>
      <c r="BE201" s="60">
        <v>1</v>
      </c>
      <c r="BF201" s="60">
        <v>1</v>
      </c>
      <c r="BG201" s="49">
        <v>0</v>
      </c>
      <c r="BH201" s="333" t="str">
        <f t="shared" si="218"/>
        <v xml:space="preserve"> -</v>
      </c>
      <c r="BI201" s="453" t="str">
        <f t="shared" si="219"/>
        <v xml:space="preserve"> -</v>
      </c>
      <c r="BJ201" s="334">
        <f t="shared" si="220"/>
        <v>1</v>
      </c>
      <c r="BK201" s="453">
        <f t="shared" si="221"/>
        <v>1</v>
      </c>
      <c r="BL201" s="334">
        <f t="shared" si="222"/>
        <v>1</v>
      </c>
      <c r="BM201" s="453">
        <f t="shared" si="223"/>
        <v>1</v>
      </c>
      <c r="BN201" s="334">
        <f t="shared" si="224"/>
        <v>0</v>
      </c>
      <c r="BO201" s="453">
        <f t="shared" si="225"/>
        <v>0</v>
      </c>
      <c r="BP201" s="657">
        <f>+AVERAGE(BE201:BG201)/AU201</f>
        <v>0.66666666666666663</v>
      </c>
      <c r="BQ201" s="652">
        <f t="shared" si="226"/>
        <v>0.66666666666666663</v>
      </c>
      <c r="BR201" s="642">
        <f t="shared" si="227"/>
        <v>0.66666666666666663</v>
      </c>
      <c r="BS201" s="55">
        <v>0</v>
      </c>
      <c r="BT201" s="60">
        <v>0</v>
      </c>
      <c r="BU201" s="60">
        <v>0</v>
      </c>
      <c r="BV201" s="125" t="str">
        <f t="shared" si="231"/>
        <v xml:space="preserve"> -</v>
      </c>
      <c r="BW201" s="378" t="str">
        <f t="shared" si="232"/>
        <v xml:space="preserve"> -</v>
      </c>
      <c r="BX201" s="55">
        <v>0</v>
      </c>
      <c r="BY201" s="60">
        <v>0</v>
      </c>
      <c r="BZ201" s="60">
        <v>0</v>
      </c>
      <c r="CA201" s="125" t="str">
        <f t="shared" si="233"/>
        <v xml:space="preserve"> -</v>
      </c>
      <c r="CB201" s="378" t="str">
        <f t="shared" si="234"/>
        <v xml:space="preserve"> -</v>
      </c>
      <c r="CC201" s="54">
        <v>1336077</v>
      </c>
      <c r="CD201" s="60">
        <v>698006</v>
      </c>
      <c r="CE201" s="60">
        <v>0</v>
      </c>
      <c r="CF201" s="125">
        <f t="shared" si="235"/>
        <v>0.52242947075655066</v>
      </c>
      <c r="CG201" s="378" t="str">
        <f t="shared" si="236"/>
        <v xml:space="preserve"> -</v>
      </c>
      <c r="CH201" s="55">
        <v>0</v>
      </c>
      <c r="CI201" s="60">
        <v>0</v>
      </c>
      <c r="CJ201" s="60">
        <v>0</v>
      </c>
      <c r="CK201" s="125" t="str">
        <f t="shared" si="237"/>
        <v xml:space="preserve"> -</v>
      </c>
      <c r="CL201" s="378" t="str">
        <f t="shared" si="238"/>
        <v xml:space="preserve"> -</v>
      </c>
      <c r="CM201" s="326">
        <f t="shared" si="239"/>
        <v>1336077</v>
      </c>
      <c r="CN201" s="322">
        <f t="shared" si="240"/>
        <v>698006</v>
      </c>
      <c r="CO201" s="322">
        <f t="shared" si="241"/>
        <v>0</v>
      </c>
      <c r="CP201" s="504">
        <f t="shared" si="242"/>
        <v>0.52242947075655066</v>
      </c>
      <c r="CQ201" s="378" t="str">
        <f t="shared" si="243"/>
        <v xml:space="preserve"> -</v>
      </c>
      <c r="CR201" s="591" t="s">
        <v>1220</v>
      </c>
      <c r="CS201" s="99" t="s">
        <v>1252</v>
      </c>
      <c r="CT201" s="102" t="s">
        <v>1964</v>
      </c>
    </row>
    <row r="202" spans="2:98" ht="30" customHeight="1">
      <c r="B202" s="994"/>
      <c r="C202" s="991"/>
      <c r="D202" s="1211"/>
      <c r="E202" s="947"/>
      <c r="F202" s="956"/>
      <c r="G202" s="837"/>
      <c r="H202" s="840"/>
      <c r="I202" s="1012"/>
      <c r="J202" s="840"/>
      <c r="K202" s="1012"/>
      <c r="L202" s="840"/>
      <c r="M202" s="840"/>
      <c r="N202" s="825"/>
      <c r="O202" s="840"/>
      <c r="P202" s="840"/>
      <c r="Q202" s="825"/>
      <c r="R202" s="840"/>
      <c r="S202" s="840"/>
      <c r="T202" s="825"/>
      <c r="U202" s="971"/>
      <c r="V202" s="1032"/>
      <c r="W202" s="825"/>
      <c r="X202" s="840"/>
      <c r="Y202" s="825"/>
      <c r="Z202" s="840"/>
      <c r="AA202" s="825"/>
      <c r="AB202" s="1023"/>
      <c r="AC202" s="1026"/>
      <c r="AD202" s="1020"/>
      <c r="AE202" s="790"/>
      <c r="AF202" s="798"/>
      <c r="AG202" s="790"/>
      <c r="AH202" s="798"/>
      <c r="AI202" s="790"/>
      <c r="AJ202" s="798"/>
      <c r="AK202" s="790"/>
      <c r="AL202" s="798"/>
      <c r="AM202" s="790"/>
      <c r="AN202" s="1164"/>
      <c r="AO202" s="950"/>
      <c r="AP202" s="939"/>
      <c r="AQ202" s="230" t="s">
        <v>661</v>
      </c>
      <c r="AR202" s="240" t="s">
        <v>2073</v>
      </c>
      <c r="AS202" s="27" t="s">
        <v>1816</v>
      </c>
      <c r="AT202" s="40">
        <v>0</v>
      </c>
      <c r="AU202" s="60">
        <v>1</v>
      </c>
      <c r="AV202" s="60">
        <v>0</v>
      </c>
      <c r="AW202" s="413">
        <v>0</v>
      </c>
      <c r="AX202" s="60">
        <v>1</v>
      </c>
      <c r="AY202" s="413">
        <v>0.33</v>
      </c>
      <c r="AZ202" s="60">
        <v>1</v>
      </c>
      <c r="BA202" s="415">
        <v>0.33</v>
      </c>
      <c r="BB202" s="47">
        <v>1</v>
      </c>
      <c r="BC202" s="415">
        <v>0.34</v>
      </c>
      <c r="BD202" s="54">
        <v>0</v>
      </c>
      <c r="BE202" s="60">
        <v>1</v>
      </c>
      <c r="BF202" s="60">
        <v>1</v>
      </c>
      <c r="BG202" s="49">
        <v>0</v>
      </c>
      <c r="BH202" s="333" t="str">
        <f t="shared" si="218"/>
        <v xml:space="preserve"> -</v>
      </c>
      <c r="BI202" s="453" t="str">
        <f t="shared" si="219"/>
        <v xml:space="preserve"> -</v>
      </c>
      <c r="BJ202" s="334">
        <f t="shared" si="220"/>
        <v>1</v>
      </c>
      <c r="BK202" s="453">
        <f t="shared" si="221"/>
        <v>1</v>
      </c>
      <c r="BL202" s="334">
        <f t="shared" si="222"/>
        <v>1</v>
      </c>
      <c r="BM202" s="453">
        <f t="shared" si="223"/>
        <v>1</v>
      </c>
      <c r="BN202" s="334">
        <f t="shared" si="224"/>
        <v>0</v>
      </c>
      <c r="BO202" s="453">
        <f t="shared" si="225"/>
        <v>0</v>
      </c>
      <c r="BP202" s="657">
        <f>+AVERAGE(BE202:BG202)/AU202</f>
        <v>0.66666666666666663</v>
      </c>
      <c r="BQ202" s="652">
        <f t="shared" si="226"/>
        <v>0.66666666666666663</v>
      </c>
      <c r="BR202" s="642">
        <f t="shared" si="227"/>
        <v>0.66666666666666663</v>
      </c>
      <c r="BS202" s="55">
        <v>0</v>
      </c>
      <c r="BT202" s="60">
        <v>0</v>
      </c>
      <c r="BU202" s="60">
        <v>0</v>
      </c>
      <c r="BV202" s="125" t="str">
        <f t="shared" si="231"/>
        <v xml:space="preserve"> -</v>
      </c>
      <c r="BW202" s="378" t="str">
        <f t="shared" si="232"/>
        <v xml:space="preserve"> -</v>
      </c>
      <c r="BX202" s="55">
        <v>44276</v>
      </c>
      <c r="BY202" s="60">
        <v>42462</v>
      </c>
      <c r="BZ202" s="60">
        <v>0</v>
      </c>
      <c r="CA202" s="125">
        <f t="shared" si="233"/>
        <v>0.95902972264883912</v>
      </c>
      <c r="CB202" s="378" t="str">
        <f t="shared" si="234"/>
        <v xml:space="preserve"> -</v>
      </c>
      <c r="CC202" s="54">
        <v>503267</v>
      </c>
      <c r="CD202" s="60">
        <v>0</v>
      </c>
      <c r="CE202" s="60">
        <v>0</v>
      </c>
      <c r="CF202" s="125">
        <f t="shared" si="235"/>
        <v>0</v>
      </c>
      <c r="CG202" s="378" t="str">
        <f t="shared" si="236"/>
        <v xml:space="preserve"> -</v>
      </c>
      <c r="CH202" s="55">
        <v>0</v>
      </c>
      <c r="CI202" s="60">
        <v>0</v>
      </c>
      <c r="CJ202" s="60">
        <v>0</v>
      </c>
      <c r="CK202" s="125" t="str">
        <f t="shared" si="237"/>
        <v xml:space="preserve"> -</v>
      </c>
      <c r="CL202" s="378" t="str">
        <f t="shared" si="238"/>
        <v xml:space="preserve"> -</v>
      </c>
      <c r="CM202" s="326">
        <f t="shared" si="239"/>
        <v>547543</v>
      </c>
      <c r="CN202" s="322">
        <f t="shared" si="240"/>
        <v>42462</v>
      </c>
      <c r="CO202" s="322">
        <f t="shared" si="241"/>
        <v>0</v>
      </c>
      <c r="CP202" s="504">
        <f t="shared" si="242"/>
        <v>7.7550073692842392E-2</v>
      </c>
      <c r="CQ202" s="378" t="str">
        <f t="shared" si="243"/>
        <v xml:space="preserve"> -</v>
      </c>
      <c r="CR202" s="591" t="s">
        <v>1220</v>
      </c>
      <c r="CS202" s="99" t="s">
        <v>1252</v>
      </c>
      <c r="CT202" s="102" t="s">
        <v>1964</v>
      </c>
    </row>
    <row r="203" spans="2:98" ht="30" customHeight="1">
      <c r="B203" s="994"/>
      <c r="C203" s="991"/>
      <c r="D203" s="1211"/>
      <c r="E203" s="947"/>
      <c r="F203" s="956"/>
      <c r="G203" s="837"/>
      <c r="H203" s="840"/>
      <c r="I203" s="1012"/>
      <c r="J203" s="840"/>
      <c r="K203" s="1012"/>
      <c r="L203" s="840"/>
      <c r="M203" s="840"/>
      <c r="N203" s="825"/>
      <c r="O203" s="840"/>
      <c r="P203" s="840"/>
      <c r="Q203" s="825"/>
      <c r="R203" s="840"/>
      <c r="S203" s="840"/>
      <c r="T203" s="825"/>
      <c r="U203" s="971"/>
      <c r="V203" s="1032"/>
      <c r="W203" s="825"/>
      <c r="X203" s="840"/>
      <c r="Y203" s="825"/>
      <c r="Z203" s="840"/>
      <c r="AA203" s="825"/>
      <c r="AB203" s="1023"/>
      <c r="AC203" s="1026"/>
      <c r="AD203" s="1020"/>
      <c r="AE203" s="790"/>
      <c r="AF203" s="798"/>
      <c r="AG203" s="790"/>
      <c r="AH203" s="798"/>
      <c r="AI203" s="790"/>
      <c r="AJ203" s="798"/>
      <c r="AK203" s="790"/>
      <c r="AL203" s="798"/>
      <c r="AM203" s="790"/>
      <c r="AN203" s="1164"/>
      <c r="AO203" s="950"/>
      <c r="AP203" s="939"/>
      <c r="AQ203" s="27" t="s">
        <v>662</v>
      </c>
      <c r="AR203" s="133">
        <v>2210294</v>
      </c>
      <c r="AS203" s="27" t="s">
        <v>1817</v>
      </c>
      <c r="AT203" s="40">
        <v>0</v>
      </c>
      <c r="AU203" s="60">
        <v>1</v>
      </c>
      <c r="AV203" s="60">
        <v>0</v>
      </c>
      <c r="AW203" s="413">
        <f t="shared" si="228"/>
        <v>0</v>
      </c>
      <c r="AX203" s="60">
        <v>0</v>
      </c>
      <c r="AY203" s="413">
        <f>+AX203/AU203</f>
        <v>0</v>
      </c>
      <c r="AZ203" s="60">
        <v>0</v>
      </c>
      <c r="BA203" s="415">
        <f>+AZ203/AU203</f>
        <v>0</v>
      </c>
      <c r="BB203" s="47">
        <v>1</v>
      </c>
      <c r="BC203" s="415">
        <f t="shared" si="229"/>
        <v>1</v>
      </c>
      <c r="BD203" s="54">
        <v>0</v>
      </c>
      <c r="BE203" s="60">
        <v>1</v>
      </c>
      <c r="BF203" s="60">
        <v>1</v>
      </c>
      <c r="BG203" s="49">
        <v>0</v>
      </c>
      <c r="BH203" s="333" t="str">
        <f t="shared" si="218"/>
        <v xml:space="preserve"> -</v>
      </c>
      <c r="BI203" s="453" t="str">
        <f t="shared" si="219"/>
        <v xml:space="preserve"> -</v>
      </c>
      <c r="BJ203" s="334" t="str">
        <f t="shared" si="220"/>
        <v xml:space="preserve"> -</v>
      </c>
      <c r="BK203" s="453" t="str">
        <f t="shared" si="221"/>
        <v xml:space="preserve"> -</v>
      </c>
      <c r="BL203" s="334" t="str">
        <f t="shared" si="222"/>
        <v xml:space="preserve"> -</v>
      </c>
      <c r="BM203" s="453" t="str">
        <f t="shared" si="223"/>
        <v xml:space="preserve"> -</v>
      </c>
      <c r="BN203" s="334">
        <f t="shared" si="224"/>
        <v>0</v>
      </c>
      <c r="BO203" s="453">
        <f t="shared" si="225"/>
        <v>0</v>
      </c>
      <c r="BP203" s="657">
        <f t="shared" ref="BP203" si="262">+SUM(BD203:BG203)/AU203</f>
        <v>2</v>
      </c>
      <c r="BQ203" s="652">
        <f t="shared" si="226"/>
        <v>1</v>
      </c>
      <c r="BR203" s="642">
        <f t="shared" si="227"/>
        <v>1</v>
      </c>
      <c r="BS203" s="55">
        <v>0</v>
      </c>
      <c r="BT203" s="60">
        <v>0</v>
      </c>
      <c r="BU203" s="60">
        <v>0</v>
      </c>
      <c r="BV203" s="125" t="str">
        <f t="shared" si="231"/>
        <v xml:space="preserve"> -</v>
      </c>
      <c r="BW203" s="378" t="str">
        <f t="shared" si="232"/>
        <v xml:space="preserve"> -</v>
      </c>
      <c r="BX203" s="55">
        <v>0</v>
      </c>
      <c r="BY203" s="60">
        <v>0</v>
      </c>
      <c r="BZ203" s="60">
        <v>0</v>
      </c>
      <c r="CA203" s="125" t="str">
        <f t="shared" si="233"/>
        <v xml:space="preserve"> -</v>
      </c>
      <c r="CB203" s="378" t="str">
        <f t="shared" si="234"/>
        <v xml:space="preserve"> -</v>
      </c>
      <c r="CC203" s="54">
        <v>571347</v>
      </c>
      <c r="CD203" s="60">
        <v>153276</v>
      </c>
      <c r="CE203" s="60">
        <v>0</v>
      </c>
      <c r="CF203" s="125">
        <f t="shared" si="235"/>
        <v>0.26827129572746511</v>
      </c>
      <c r="CG203" s="378" t="str">
        <f t="shared" si="236"/>
        <v xml:space="preserve"> -</v>
      </c>
      <c r="CH203" s="55">
        <v>0</v>
      </c>
      <c r="CI203" s="60">
        <v>0</v>
      </c>
      <c r="CJ203" s="60">
        <v>0</v>
      </c>
      <c r="CK203" s="125" t="str">
        <f t="shared" si="237"/>
        <v xml:space="preserve"> -</v>
      </c>
      <c r="CL203" s="378" t="str">
        <f t="shared" si="238"/>
        <v xml:space="preserve"> -</v>
      </c>
      <c r="CM203" s="326">
        <f t="shared" si="239"/>
        <v>571347</v>
      </c>
      <c r="CN203" s="322">
        <f t="shared" si="240"/>
        <v>153276</v>
      </c>
      <c r="CO203" s="322">
        <f t="shared" si="241"/>
        <v>0</v>
      </c>
      <c r="CP203" s="504">
        <f t="shared" si="242"/>
        <v>0.26827129572746511</v>
      </c>
      <c r="CQ203" s="378" t="str">
        <f t="shared" si="243"/>
        <v xml:space="preserve"> -</v>
      </c>
      <c r="CR203" s="591" t="s">
        <v>1220</v>
      </c>
      <c r="CS203" s="99" t="s">
        <v>1252</v>
      </c>
      <c r="CT203" s="102" t="s">
        <v>1964</v>
      </c>
    </row>
    <row r="204" spans="2:98" ht="30" customHeight="1" thickBot="1">
      <c r="B204" s="994"/>
      <c r="C204" s="991"/>
      <c r="D204" s="1211"/>
      <c r="E204" s="947"/>
      <c r="F204" s="956"/>
      <c r="G204" s="837"/>
      <c r="H204" s="840"/>
      <c r="I204" s="1012"/>
      <c r="J204" s="840"/>
      <c r="K204" s="1012"/>
      <c r="L204" s="840"/>
      <c r="M204" s="840"/>
      <c r="N204" s="825"/>
      <c r="O204" s="840"/>
      <c r="P204" s="840"/>
      <c r="Q204" s="825"/>
      <c r="R204" s="840"/>
      <c r="S204" s="840"/>
      <c r="T204" s="825"/>
      <c r="U204" s="971"/>
      <c r="V204" s="1032"/>
      <c r="W204" s="825"/>
      <c r="X204" s="840"/>
      <c r="Y204" s="825"/>
      <c r="Z204" s="840"/>
      <c r="AA204" s="825"/>
      <c r="AB204" s="1023"/>
      <c r="AC204" s="1026"/>
      <c r="AD204" s="1020"/>
      <c r="AE204" s="790"/>
      <c r="AF204" s="798"/>
      <c r="AG204" s="790"/>
      <c r="AH204" s="798"/>
      <c r="AI204" s="790"/>
      <c r="AJ204" s="798"/>
      <c r="AK204" s="790"/>
      <c r="AL204" s="798"/>
      <c r="AM204" s="790"/>
      <c r="AN204" s="1164"/>
      <c r="AO204" s="951"/>
      <c r="AP204" s="940"/>
      <c r="AQ204" s="250" t="s">
        <v>663</v>
      </c>
      <c r="AR204" s="241">
        <v>2210294</v>
      </c>
      <c r="AS204" s="29" t="s">
        <v>1818</v>
      </c>
      <c r="AT204" s="44">
        <v>1</v>
      </c>
      <c r="AU204" s="105">
        <v>1</v>
      </c>
      <c r="AV204" s="105">
        <v>0</v>
      </c>
      <c r="AW204" s="416">
        <v>0</v>
      </c>
      <c r="AX204" s="105">
        <v>1</v>
      </c>
      <c r="AY204" s="416">
        <v>0.33</v>
      </c>
      <c r="AZ204" s="105">
        <v>1</v>
      </c>
      <c r="BA204" s="417">
        <v>0.33</v>
      </c>
      <c r="BB204" s="50">
        <v>1</v>
      </c>
      <c r="BC204" s="417">
        <v>0.34</v>
      </c>
      <c r="BD204" s="62">
        <v>0</v>
      </c>
      <c r="BE204" s="92">
        <v>1</v>
      </c>
      <c r="BF204" s="92">
        <v>2</v>
      </c>
      <c r="BG204" s="70">
        <v>0</v>
      </c>
      <c r="BH204" s="455" t="str">
        <f t="shared" ref="BH204:BH220" si="263">IF(AV204=0," -",BD204/AV204)</f>
        <v xml:space="preserve"> -</v>
      </c>
      <c r="BI204" s="456" t="str">
        <f t="shared" ref="BI204:BI220" si="264">IF(AV204=0," -",IF(BH204&gt;100%,100%,BH204))</f>
        <v xml:space="preserve"> -</v>
      </c>
      <c r="BJ204" s="365">
        <f t="shared" ref="BJ204:BJ220" si="265">IF(AX204=0," -",BE204/AX204)</f>
        <v>1</v>
      </c>
      <c r="BK204" s="456">
        <f t="shared" ref="BK204:BK220" si="266">IF(AX204=0," -",IF(BJ204&gt;100%,100%,BJ204))</f>
        <v>1</v>
      </c>
      <c r="BL204" s="365">
        <f t="shared" ref="BL204:BL220" si="267">IF(AZ204=0," -",BF204/AZ204)</f>
        <v>2</v>
      </c>
      <c r="BM204" s="456">
        <f t="shared" ref="BM204:BM220" si="268">IF(AZ204=0," -",IF(BL204&gt;100%,100%,BL204))</f>
        <v>1</v>
      </c>
      <c r="BN204" s="365">
        <f t="shared" ref="BN204:BN220" si="269">IF(BB204=0," -",BG204/BB204)</f>
        <v>0</v>
      </c>
      <c r="BO204" s="456">
        <f t="shared" ref="BO204:BO220" si="270">IF(BB204=0," -",IF(BN204&gt;100%,100%,BN204))</f>
        <v>0</v>
      </c>
      <c r="BP204" s="660">
        <f>+AVERAGE(BE204:BG204)/AU204</f>
        <v>1</v>
      </c>
      <c r="BQ204" s="655">
        <f t="shared" ref="BQ204:BQ220" si="271">+IF(BP204&gt;100%,100%,BP204)</f>
        <v>1</v>
      </c>
      <c r="BR204" s="645">
        <f t="shared" ref="BR204:BR220" si="272">+BQ204</f>
        <v>1</v>
      </c>
      <c r="BS204" s="57">
        <v>0</v>
      </c>
      <c r="BT204" s="105">
        <v>0</v>
      </c>
      <c r="BU204" s="105">
        <v>0</v>
      </c>
      <c r="BV204" s="147" t="str">
        <f t="shared" si="231"/>
        <v xml:space="preserve"> -</v>
      </c>
      <c r="BW204" s="381" t="str">
        <f t="shared" si="232"/>
        <v xml:space="preserve"> -</v>
      </c>
      <c r="BX204" s="57">
        <v>3000000</v>
      </c>
      <c r="BY204" s="105">
        <v>3000000</v>
      </c>
      <c r="BZ204" s="105">
        <v>0</v>
      </c>
      <c r="CA204" s="147">
        <f t="shared" si="233"/>
        <v>1</v>
      </c>
      <c r="CB204" s="381" t="str">
        <f t="shared" si="234"/>
        <v xml:space="preserve"> -</v>
      </c>
      <c r="CC204" s="56">
        <v>90000</v>
      </c>
      <c r="CD204" s="105">
        <v>0</v>
      </c>
      <c r="CE204" s="105">
        <v>0</v>
      </c>
      <c r="CF204" s="147">
        <f t="shared" si="235"/>
        <v>0</v>
      </c>
      <c r="CG204" s="381" t="str">
        <f t="shared" si="236"/>
        <v xml:space="preserve"> -</v>
      </c>
      <c r="CH204" s="57">
        <v>5000000</v>
      </c>
      <c r="CI204" s="105">
        <v>0</v>
      </c>
      <c r="CJ204" s="105">
        <v>0</v>
      </c>
      <c r="CK204" s="147">
        <f t="shared" si="237"/>
        <v>0</v>
      </c>
      <c r="CL204" s="381" t="str">
        <f t="shared" si="238"/>
        <v xml:space="preserve"> -</v>
      </c>
      <c r="CM204" s="355">
        <f t="shared" si="239"/>
        <v>8090000</v>
      </c>
      <c r="CN204" s="323">
        <f t="shared" si="240"/>
        <v>3000000</v>
      </c>
      <c r="CO204" s="323">
        <f t="shared" si="241"/>
        <v>0</v>
      </c>
      <c r="CP204" s="507">
        <f t="shared" si="242"/>
        <v>0.37082818294190356</v>
      </c>
      <c r="CQ204" s="381" t="str">
        <f t="shared" si="243"/>
        <v xml:space="preserve"> -</v>
      </c>
      <c r="CR204" s="593" t="s">
        <v>1220</v>
      </c>
      <c r="CS204" s="100" t="s">
        <v>1252</v>
      </c>
      <c r="CT204" s="103" t="s">
        <v>1964</v>
      </c>
    </row>
    <row r="205" spans="2:98" ht="30" customHeight="1">
      <c r="B205" s="994"/>
      <c r="C205" s="991"/>
      <c r="D205" s="1211"/>
      <c r="E205" s="947"/>
      <c r="F205" s="956"/>
      <c r="G205" s="837"/>
      <c r="H205" s="840"/>
      <c r="I205" s="1012"/>
      <c r="J205" s="840"/>
      <c r="K205" s="1012"/>
      <c r="L205" s="840"/>
      <c r="M205" s="840"/>
      <c r="N205" s="825"/>
      <c r="O205" s="840"/>
      <c r="P205" s="840"/>
      <c r="Q205" s="825"/>
      <c r="R205" s="840"/>
      <c r="S205" s="840"/>
      <c r="T205" s="825"/>
      <c r="U205" s="971"/>
      <c r="V205" s="1032"/>
      <c r="W205" s="825"/>
      <c r="X205" s="840"/>
      <c r="Y205" s="825"/>
      <c r="Z205" s="840"/>
      <c r="AA205" s="825"/>
      <c r="AB205" s="1023"/>
      <c r="AC205" s="1026"/>
      <c r="AD205" s="1020"/>
      <c r="AE205" s="790"/>
      <c r="AF205" s="798"/>
      <c r="AG205" s="790"/>
      <c r="AH205" s="798"/>
      <c r="AI205" s="790"/>
      <c r="AJ205" s="798"/>
      <c r="AK205" s="790"/>
      <c r="AL205" s="798"/>
      <c r="AM205" s="790"/>
      <c r="AN205" s="1164"/>
      <c r="AO205" s="952">
        <f>+RESUMEN!J118</f>
        <v>0.67764444444444449</v>
      </c>
      <c r="AP205" s="941" t="s">
        <v>684</v>
      </c>
      <c r="AQ205" s="245" t="s">
        <v>664</v>
      </c>
      <c r="AR205" s="286">
        <v>2210264</v>
      </c>
      <c r="AS205" s="26" t="s">
        <v>1819</v>
      </c>
      <c r="AT205" s="39">
        <v>1</v>
      </c>
      <c r="AU205" s="90">
        <v>1</v>
      </c>
      <c r="AV205" s="90">
        <v>1</v>
      </c>
      <c r="AW205" s="412">
        <v>0.25</v>
      </c>
      <c r="AX205" s="90">
        <v>1</v>
      </c>
      <c r="AY205" s="412">
        <v>0.25</v>
      </c>
      <c r="AZ205" s="90">
        <v>1</v>
      </c>
      <c r="BA205" s="414">
        <v>0.25</v>
      </c>
      <c r="BB205" s="46">
        <v>1</v>
      </c>
      <c r="BC205" s="421">
        <v>0.25</v>
      </c>
      <c r="BD205" s="52">
        <v>1</v>
      </c>
      <c r="BE205" s="90">
        <v>1</v>
      </c>
      <c r="BF205" s="90">
        <v>1</v>
      </c>
      <c r="BG205" s="69">
        <v>0</v>
      </c>
      <c r="BH205" s="329">
        <f t="shared" si="263"/>
        <v>1</v>
      </c>
      <c r="BI205" s="452">
        <f t="shared" si="264"/>
        <v>1</v>
      </c>
      <c r="BJ205" s="330">
        <f t="shared" si="265"/>
        <v>1</v>
      </c>
      <c r="BK205" s="452">
        <f t="shared" si="266"/>
        <v>1</v>
      </c>
      <c r="BL205" s="330">
        <f t="shared" si="267"/>
        <v>1</v>
      </c>
      <c r="BM205" s="452">
        <f t="shared" si="268"/>
        <v>1</v>
      </c>
      <c r="BN205" s="330">
        <f t="shared" si="269"/>
        <v>0</v>
      </c>
      <c r="BO205" s="452">
        <f t="shared" si="270"/>
        <v>0</v>
      </c>
      <c r="BP205" s="656">
        <f t="shared" ref="BP205:BP215" si="273">+AVERAGE(BD205:BG205)/AU205</f>
        <v>0.75</v>
      </c>
      <c r="BQ205" s="651">
        <f t="shared" si="271"/>
        <v>0.75</v>
      </c>
      <c r="BR205" s="641">
        <f t="shared" si="272"/>
        <v>0.75</v>
      </c>
      <c r="BS205" s="52">
        <v>0</v>
      </c>
      <c r="BT205" s="90">
        <v>0</v>
      </c>
      <c r="BU205" s="90">
        <v>0</v>
      </c>
      <c r="BV205" s="146" t="str">
        <f t="shared" ref="BV205:BV220" si="274">IF(BS205=0," -",BT205/BS205)</f>
        <v xml:space="preserve"> -</v>
      </c>
      <c r="BW205" s="384" t="str">
        <f t="shared" ref="BW205:BW220" si="275">IF(BU205=0," -",IF(BT205=0,100%,BU205/BT205))</f>
        <v xml:space="preserve"> -</v>
      </c>
      <c r="BX205" s="53">
        <v>158502</v>
      </c>
      <c r="BY205" s="90">
        <v>157670</v>
      </c>
      <c r="BZ205" s="90">
        <v>0</v>
      </c>
      <c r="CA205" s="146">
        <f t="shared" ref="CA205:CA220" si="276">IF(BX205=0," -",BY205/BX205)</f>
        <v>0.99475085487880277</v>
      </c>
      <c r="CB205" s="384" t="str">
        <f t="shared" ref="CB205:CB220" si="277">IF(BZ205=0," -",IF(BY205=0,100%,BZ205/BY205))</f>
        <v xml:space="preserve"> -</v>
      </c>
      <c r="CC205" s="52">
        <v>15750</v>
      </c>
      <c r="CD205" s="90">
        <v>15750</v>
      </c>
      <c r="CE205" s="90">
        <v>0</v>
      </c>
      <c r="CF205" s="146">
        <f t="shared" ref="CF205:CF220" si="278">IF(CC205=0," -",CD205/CC205)</f>
        <v>1</v>
      </c>
      <c r="CG205" s="384" t="str">
        <f t="shared" ref="CG205:CG220" si="279">IF(CE205=0," -",IF(CD205=0,100%,CE205/CD205))</f>
        <v xml:space="preserve"> -</v>
      </c>
      <c r="CH205" s="53">
        <v>142646</v>
      </c>
      <c r="CI205" s="90">
        <v>0</v>
      </c>
      <c r="CJ205" s="90">
        <v>0</v>
      </c>
      <c r="CK205" s="146">
        <f t="shared" ref="CK205:CK220" si="280">IF(CH205=0," -",CI205/CH205)</f>
        <v>0</v>
      </c>
      <c r="CL205" s="384" t="str">
        <f t="shared" ref="CL205:CL220" si="281">IF(CJ205=0," -",IF(CI205=0,100%,CJ205/CI205))</f>
        <v xml:space="preserve"> -</v>
      </c>
      <c r="CM205" s="324">
        <f t="shared" ref="CM205:CM220" si="282">+BS205+BX205+CC205+CH205</f>
        <v>316898</v>
      </c>
      <c r="CN205" s="325">
        <f t="shared" ref="CN205:CN220" si="283">+BT205+BY205+CD205+CI205</f>
        <v>173420</v>
      </c>
      <c r="CO205" s="325">
        <f t="shared" ref="CO205:CO220" si="284">+BU205+BZ205+CE205+CJ205</f>
        <v>0</v>
      </c>
      <c r="CP205" s="503">
        <f t="shared" ref="CP205:CP220" si="285">IF(CM205=0," -",CN205/CM205)</f>
        <v>0.5472423303397308</v>
      </c>
      <c r="CQ205" s="384" t="str">
        <f t="shared" ref="CQ205:CQ220" si="286">IF(CO205=0," -",IF(CN205=0,100%,CO205/CN205))</f>
        <v xml:space="preserve"> -</v>
      </c>
      <c r="CR205" s="594" t="s">
        <v>1499</v>
      </c>
      <c r="CS205" s="108" t="s">
        <v>1252</v>
      </c>
      <c r="CT205" s="75" t="s">
        <v>1964</v>
      </c>
    </row>
    <row r="206" spans="2:98" ht="30" customHeight="1">
      <c r="B206" s="994"/>
      <c r="C206" s="991"/>
      <c r="D206" s="1211"/>
      <c r="E206" s="947"/>
      <c r="F206" s="956"/>
      <c r="G206" s="837"/>
      <c r="H206" s="840"/>
      <c r="I206" s="1012"/>
      <c r="J206" s="840"/>
      <c r="K206" s="1012"/>
      <c r="L206" s="840"/>
      <c r="M206" s="840"/>
      <c r="N206" s="825"/>
      <c r="O206" s="840"/>
      <c r="P206" s="840"/>
      <c r="Q206" s="825"/>
      <c r="R206" s="840"/>
      <c r="S206" s="840"/>
      <c r="T206" s="825"/>
      <c r="U206" s="971"/>
      <c r="V206" s="1032"/>
      <c r="W206" s="825"/>
      <c r="X206" s="840"/>
      <c r="Y206" s="825"/>
      <c r="Z206" s="840"/>
      <c r="AA206" s="825"/>
      <c r="AB206" s="1023"/>
      <c r="AC206" s="1026"/>
      <c r="AD206" s="1020"/>
      <c r="AE206" s="790"/>
      <c r="AF206" s="798"/>
      <c r="AG206" s="790"/>
      <c r="AH206" s="798"/>
      <c r="AI206" s="790"/>
      <c r="AJ206" s="798"/>
      <c r="AK206" s="790"/>
      <c r="AL206" s="798"/>
      <c r="AM206" s="790"/>
      <c r="AN206" s="1164"/>
      <c r="AO206" s="950"/>
      <c r="AP206" s="939"/>
      <c r="AQ206" s="27" t="s">
        <v>665</v>
      </c>
      <c r="AR206" s="133">
        <v>2210264</v>
      </c>
      <c r="AS206" s="27" t="s">
        <v>1820</v>
      </c>
      <c r="AT206" s="40">
        <v>1000</v>
      </c>
      <c r="AU206" s="60">
        <v>1000</v>
      </c>
      <c r="AV206" s="60">
        <v>250</v>
      </c>
      <c r="AW206" s="413">
        <f t="shared" ref="AW206:AW220" si="287">+AV206/AU206</f>
        <v>0.25</v>
      </c>
      <c r="AX206" s="60">
        <v>250</v>
      </c>
      <c r="AY206" s="413">
        <f>+AX206/AU206</f>
        <v>0.25</v>
      </c>
      <c r="AZ206" s="60">
        <v>250</v>
      </c>
      <c r="BA206" s="415">
        <f>+AZ206/AU206</f>
        <v>0.25</v>
      </c>
      <c r="BB206" s="47">
        <v>250</v>
      </c>
      <c r="BC206" s="422">
        <f t="shared" ref="BC206:BC220" si="288">+BB206/AU206</f>
        <v>0.25</v>
      </c>
      <c r="BD206" s="54">
        <v>71</v>
      </c>
      <c r="BE206" s="60">
        <v>230</v>
      </c>
      <c r="BF206" s="60">
        <v>150</v>
      </c>
      <c r="BG206" s="49">
        <v>0</v>
      </c>
      <c r="BH206" s="333">
        <f t="shared" si="263"/>
        <v>0.28399999999999997</v>
      </c>
      <c r="BI206" s="453">
        <f t="shared" si="264"/>
        <v>0.28399999999999997</v>
      </c>
      <c r="BJ206" s="334">
        <f t="shared" si="265"/>
        <v>0.92</v>
      </c>
      <c r="BK206" s="453">
        <f t="shared" si="266"/>
        <v>0.92</v>
      </c>
      <c r="BL206" s="334">
        <f t="shared" si="267"/>
        <v>0.6</v>
      </c>
      <c r="BM206" s="453">
        <f t="shared" si="268"/>
        <v>0.6</v>
      </c>
      <c r="BN206" s="334">
        <f t="shared" si="269"/>
        <v>0</v>
      </c>
      <c r="BO206" s="453">
        <f t="shared" si="270"/>
        <v>0</v>
      </c>
      <c r="BP206" s="657">
        <f t="shared" ref="BP206:BP208" si="289">+SUM(BD206:BG206)/AU206</f>
        <v>0.45100000000000001</v>
      </c>
      <c r="BQ206" s="652">
        <f t="shared" si="271"/>
        <v>0.45100000000000001</v>
      </c>
      <c r="BR206" s="642">
        <f t="shared" si="272"/>
        <v>0.45100000000000001</v>
      </c>
      <c r="BS206" s="54">
        <v>0</v>
      </c>
      <c r="BT206" s="60">
        <v>0</v>
      </c>
      <c r="BU206" s="60">
        <v>0</v>
      </c>
      <c r="BV206" s="125" t="str">
        <f t="shared" si="274"/>
        <v xml:space="preserve"> -</v>
      </c>
      <c r="BW206" s="378" t="str">
        <f t="shared" si="275"/>
        <v xml:space="preserve"> -</v>
      </c>
      <c r="BX206" s="55">
        <v>85002</v>
      </c>
      <c r="BY206" s="60">
        <v>84170</v>
      </c>
      <c r="BZ206" s="60">
        <v>0</v>
      </c>
      <c r="CA206" s="125">
        <f t="shared" si="276"/>
        <v>0.99021199501188206</v>
      </c>
      <c r="CB206" s="378" t="str">
        <f t="shared" si="277"/>
        <v xml:space="preserve"> -</v>
      </c>
      <c r="CC206" s="54">
        <v>36000</v>
      </c>
      <c r="CD206" s="60">
        <v>36000</v>
      </c>
      <c r="CE206" s="60">
        <v>0</v>
      </c>
      <c r="CF206" s="125">
        <f t="shared" si="278"/>
        <v>1</v>
      </c>
      <c r="CG206" s="378" t="str">
        <f t="shared" si="279"/>
        <v xml:space="preserve"> -</v>
      </c>
      <c r="CH206" s="55">
        <v>0</v>
      </c>
      <c r="CI206" s="60">
        <v>0</v>
      </c>
      <c r="CJ206" s="60">
        <v>0</v>
      </c>
      <c r="CK206" s="125" t="str">
        <f t="shared" si="280"/>
        <v xml:space="preserve"> -</v>
      </c>
      <c r="CL206" s="378" t="str">
        <f t="shared" si="281"/>
        <v xml:space="preserve"> -</v>
      </c>
      <c r="CM206" s="326">
        <f t="shared" si="282"/>
        <v>121002</v>
      </c>
      <c r="CN206" s="322">
        <f t="shared" si="283"/>
        <v>120170</v>
      </c>
      <c r="CO206" s="322">
        <f t="shared" si="284"/>
        <v>0</v>
      </c>
      <c r="CP206" s="504">
        <f t="shared" si="285"/>
        <v>0.99312408059370916</v>
      </c>
      <c r="CQ206" s="378" t="str">
        <f t="shared" si="286"/>
        <v xml:space="preserve"> -</v>
      </c>
      <c r="CR206" s="591" t="s">
        <v>1220</v>
      </c>
      <c r="CS206" s="99" t="s">
        <v>1252</v>
      </c>
      <c r="CT206" s="102" t="s">
        <v>1964</v>
      </c>
    </row>
    <row r="207" spans="2:98" ht="30" customHeight="1">
      <c r="B207" s="994"/>
      <c r="C207" s="991"/>
      <c r="D207" s="1211"/>
      <c r="E207" s="947"/>
      <c r="F207" s="956"/>
      <c r="G207" s="837"/>
      <c r="H207" s="840"/>
      <c r="I207" s="1012"/>
      <c r="J207" s="840"/>
      <c r="K207" s="1012"/>
      <c r="L207" s="840"/>
      <c r="M207" s="840"/>
      <c r="N207" s="825"/>
      <c r="O207" s="840"/>
      <c r="P207" s="840"/>
      <c r="Q207" s="825"/>
      <c r="R207" s="840"/>
      <c r="S207" s="840"/>
      <c r="T207" s="825"/>
      <c r="U207" s="971"/>
      <c r="V207" s="1032"/>
      <c r="W207" s="825"/>
      <c r="X207" s="840"/>
      <c r="Y207" s="825"/>
      <c r="Z207" s="840"/>
      <c r="AA207" s="825"/>
      <c r="AB207" s="1023"/>
      <c r="AC207" s="1026"/>
      <c r="AD207" s="1020"/>
      <c r="AE207" s="790"/>
      <c r="AF207" s="798"/>
      <c r="AG207" s="790"/>
      <c r="AH207" s="798"/>
      <c r="AI207" s="790"/>
      <c r="AJ207" s="798"/>
      <c r="AK207" s="790"/>
      <c r="AL207" s="798"/>
      <c r="AM207" s="790"/>
      <c r="AN207" s="1164"/>
      <c r="AO207" s="950"/>
      <c r="AP207" s="939"/>
      <c r="AQ207" s="27" t="s">
        <v>666</v>
      </c>
      <c r="AR207" s="133">
        <v>2210264</v>
      </c>
      <c r="AS207" s="27" t="s">
        <v>1821</v>
      </c>
      <c r="AT207" s="40">
        <v>14786</v>
      </c>
      <c r="AU207" s="60">
        <v>10000</v>
      </c>
      <c r="AV207" s="60">
        <v>1500</v>
      </c>
      <c r="AW207" s="413">
        <f t="shared" si="287"/>
        <v>0.15</v>
      </c>
      <c r="AX207" s="60">
        <v>3000</v>
      </c>
      <c r="AY207" s="413">
        <f>+AX207/AU207</f>
        <v>0.3</v>
      </c>
      <c r="AZ207" s="60">
        <v>3000</v>
      </c>
      <c r="BA207" s="415">
        <f>+AZ207/AU207</f>
        <v>0.3</v>
      </c>
      <c r="BB207" s="47">
        <v>2500</v>
      </c>
      <c r="BC207" s="422">
        <f t="shared" si="288"/>
        <v>0.25</v>
      </c>
      <c r="BD207" s="54">
        <v>2032</v>
      </c>
      <c r="BE207" s="60">
        <v>3053</v>
      </c>
      <c r="BF207" s="60">
        <v>1393</v>
      </c>
      <c r="BG207" s="49">
        <v>0</v>
      </c>
      <c r="BH207" s="333">
        <f t="shared" si="263"/>
        <v>1.3546666666666667</v>
      </c>
      <c r="BI207" s="453">
        <f t="shared" si="264"/>
        <v>1</v>
      </c>
      <c r="BJ207" s="334">
        <f t="shared" si="265"/>
        <v>1.0176666666666667</v>
      </c>
      <c r="BK207" s="453">
        <f t="shared" si="266"/>
        <v>1</v>
      </c>
      <c r="BL207" s="334">
        <f t="shared" si="267"/>
        <v>0.46433333333333332</v>
      </c>
      <c r="BM207" s="453">
        <f t="shared" si="268"/>
        <v>0.46433333333333332</v>
      </c>
      <c r="BN207" s="334">
        <f t="shared" si="269"/>
        <v>0</v>
      </c>
      <c r="BO207" s="453">
        <f t="shared" si="270"/>
        <v>0</v>
      </c>
      <c r="BP207" s="657">
        <f t="shared" si="289"/>
        <v>0.64780000000000004</v>
      </c>
      <c r="BQ207" s="652">
        <f t="shared" si="271"/>
        <v>0.64780000000000004</v>
      </c>
      <c r="BR207" s="642">
        <f t="shared" si="272"/>
        <v>0.64780000000000004</v>
      </c>
      <c r="BS207" s="54">
        <v>0</v>
      </c>
      <c r="BT207" s="60">
        <v>0</v>
      </c>
      <c r="BU207" s="60">
        <v>0</v>
      </c>
      <c r="BV207" s="125" t="str">
        <f t="shared" si="274"/>
        <v xml:space="preserve"> -</v>
      </c>
      <c r="BW207" s="378" t="str">
        <f t="shared" si="275"/>
        <v xml:space="preserve"> -</v>
      </c>
      <c r="BX207" s="55">
        <v>579204</v>
      </c>
      <c r="BY207" s="60">
        <v>360594</v>
      </c>
      <c r="BZ207" s="60">
        <v>233407</v>
      </c>
      <c r="CA207" s="125">
        <f t="shared" si="276"/>
        <v>0.6225682143079122</v>
      </c>
      <c r="CB207" s="378">
        <f t="shared" si="277"/>
        <v>0.64728475792719786</v>
      </c>
      <c r="CC207" s="54">
        <v>22600</v>
      </c>
      <c r="CD207" s="60">
        <v>22600</v>
      </c>
      <c r="CE207" s="60">
        <v>0</v>
      </c>
      <c r="CF207" s="125">
        <f t="shared" si="278"/>
        <v>1</v>
      </c>
      <c r="CG207" s="378" t="str">
        <f t="shared" si="279"/>
        <v xml:space="preserve"> -</v>
      </c>
      <c r="CH207" s="55">
        <v>0</v>
      </c>
      <c r="CI207" s="60">
        <v>0</v>
      </c>
      <c r="CJ207" s="60">
        <v>0</v>
      </c>
      <c r="CK207" s="125" t="str">
        <f t="shared" si="280"/>
        <v xml:space="preserve"> -</v>
      </c>
      <c r="CL207" s="378" t="str">
        <f t="shared" si="281"/>
        <v xml:space="preserve"> -</v>
      </c>
      <c r="CM207" s="326">
        <f t="shared" si="282"/>
        <v>601804</v>
      </c>
      <c r="CN207" s="322">
        <f t="shared" si="283"/>
        <v>383194</v>
      </c>
      <c r="CO207" s="322">
        <f t="shared" si="284"/>
        <v>233407</v>
      </c>
      <c r="CP207" s="504">
        <f t="shared" si="285"/>
        <v>0.63674219513329922</v>
      </c>
      <c r="CQ207" s="378">
        <f t="shared" si="286"/>
        <v>0.60910922404839329</v>
      </c>
      <c r="CR207" s="591" t="s">
        <v>1499</v>
      </c>
      <c r="CS207" s="99" t="s">
        <v>1252</v>
      </c>
      <c r="CT207" s="102" t="s">
        <v>1964</v>
      </c>
    </row>
    <row r="208" spans="2:98" ht="30" customHeight="1">
      <c r="B208" s="994"/>
      <c r="C208" s="991"/>
      <c r="D208" s="1211"/>
      <c r="E208" s="947"/>
      <c r="F208" s="956"/>
      <c r="G208" s="837"/>
      <c r="H208" s="840"/>
      <c r="I208" s="1012"/>
      <c r="J208" s="840"/>
      <c r="K208" s="1012"/>
      <c r="L208" s="840"/>
      <c r="M208" s="840"/>
      <c r="N208" s="825"/>
      <c r="O208" s="840"/>
      <c r="P208" s="840"/>
      <c r="Q208" s="825"/>
      <c r="R208" s="840"/>
      <c r="S208" s="840"/>
      <c r="T208" s="825"/>
      <c r="U208" s="971"/>
      <c r="V208" s="1032"/>
      <c r="W208" s="825"/>
      <c r="X208" s="840"/>
      <c r="Y208" s="825"/>
      <c r="Z208" s="840"/>
      <c r="AA208" s="825"/>
      <c r="AB208" s="1023"/>
      <c r="AC208" s="1026"/>
      <c r="AD208" s="1020"/>
      <c r="AE208" s="790"/>
      <c r="AF208" s="798"/>
      <c r="AG208" s="790"/>
      <c r="AH208" s="798"/>
      <c r="AI208" s="790"/>
      <c r="AJ208" s="798"/>
      <c r="AK208" s="790"/>
      <c r="AL208" s="798"/>
      <c r="AM208" s="790"/>
      <c r="AN208" s="1164"/>
      <c r="AO208" s="950"/>
      <c r="AP208" s="939"/>
      <c r="AQ208" s="27" t="s">
        <v>667</v>
      </c>
      <c r="AR208" s="133" t="s">
        <v>1217</v>
      </c>
      <c r="AS208" s="27" t="s">
        <v>1822</v>
      </c>
      <c r="AT208" s="40">
        <v>4</v>
      </c>
      <c r="AU208" s="60">
        <v>4</v>
      </c>
      <c r="AV208" s="60">
        <v>1</v>
      </c>
      <c r="AW208" s="413">
        <f t="shared" si="287"/>
        <v>0.25</v>
      </c>
      <c r="AX208" s="60">
        <v>1</v>
      </c>
      <c r="AY208" s="413">
        <f>+AX208/AU208</f>
        <v>0.25</v>
      </c>
      <c r="AZ208" s="60">
        <v>1</v>
      </c>
      <c r="BA208" s="415">
        <f>+AZ208/AU208</f>
        <v>0.25</v>
      </c>
      <c r="BB208" s="47">
        <v>1</v>
      </c>
      <c r="BC208" s="422">
        <f t="shared" si="288"/>
        <v>0.25</v>
      </c>
      <c r="BD208" s="54">
        <v>2</v>
      </c>
      <c r="BE208" s="60">
        <v>1</v>
      </c>
      <c r="BF208" s="60">
        <v>1</v>
      </c>
      <c r="BG208" s="49">
        <v>0</v>
      </c>
      <c r="BH208" s="333">
        <f t="shared" si="263"/>
        <v>2</v>
      </c>
      <c r="BI208" s="453">
        <f t="shared" si="264"/>
        <v>1</v>
      </c>
      <c r="BJ208" s="334">
        <f t="shared" si="265"/>
        <v>1</v>
      </c>
      <c r="BK208" s="453">
        <f t="shared" si="266"/>
        <v>1</v>
      </c>
      <c r="BL208" s="334">
        <f t="shared" si="267"/>
        <v>1</v>
      </c>
      <c r="BM208" s="453">
        <f t="shared" si="268"/>
        <v>1</v>
      </c>
      <c r="BN208" s="334">
        <f t="shared" si="269"/>
        <v>0</v>
      </c>
      <c r="BO208" s="453">
        <f t="shared" si="270"/>
        <v>0</v>
      </c>
      <c r="BP208" s="657">
        <f t="shared" si="289"/>
        <v>1</v>
      </c>
      <c r="BQ208" s="652">
        <f t="shared" si="271"/>
        <v>1</v>
      </c>
      <c r="BR208" s="642">
        <f t="shared" si="272"/>
        <v>1</v>
      </c>
      <c r="BS208" s="54">
        <v>0</v>
      </c>
      <c r="BT208" s="60">
        <v>0</v>
      </c>
      <c r="BU208" s="60">
        <v>0</v>
      </c>
      <c r="BV208" s="125" t="str">
        <f t="shared" si="274"/>
        <v xml:space="preserve"> -</v>
      </c>
      <c r="BW208" s="378" t="str">
        <f t="shared" si="275"/>
        <v xml:space="preserve"> -</v>
      </c>
      <c r="BX208" s="55">
        <v>0</v>
      </c>
      <c r="BY208" s="60">
        <v>0</v>
      </c>
      <c r="BZ208" s="60">
        <v>0</v>
      </c>
      <c r="CA208" s="125" t="str">
        <f t="shared" si="276"/>
        <v xml:space="preserve"> -</v>
      </c>
      <c r="CB208" s="378" t="str">
        <f t="shared" si="277"/>
        <v xml:space="preserve"> -</v>
      </c>
      <c r="CC208" s="54">
        <v>0</v>
      </c>
      <c r="CD208" s="60">
        <v>0</v>
      </c>
      <c r="CE208" s="60">
        <v>0</v>
      </c>
      <c r="CF208" s="125" t="str">
        <f t="shared" si="278"/>
        <v xml:space="preserve"> -</v>
      </c>
      <c r="CG208" s="378" t="str">
        <f t="shared" si="279"/>
        <v xml:space="preserve"> -</v>
      </c>
      <c r="CH208" s="55">
        <v>0</v>
      </c>
      <c r="CI208" s="60">
        <v>0</v>
      </c>
      <c r="CJ208" s="60">
        <v>0</v>
      </c>
      <c r="CK208" s="125" t="str">
        <f t="shared" si="280"/>
        <v xml:space="preserve"> -</v>
      </c>
      <c r="CL208" s="378" t="str">
        <f t="shared" si="281"/>
        <v xml:space="preserve"> -</v>
      </c>
      <c r="CM208" s="326">
        <f t="shared" si="282"/>
        <v>0</v>
      </c>
      <c r="CN208" s="322">
        <f t="shared" si="283"/>
        <v>0</v>
      </c>
      <c r="CO208" s="322">
        <f t="shared" si="284"/>
        <v>0</v>
      </c>
      <c r="CP208" s="504" t="str">
        <f t="shared" si="285"/>
        <v xml:space="preserve"> -</v>
      </c>
      <c r="CQ208" s="378" t="str">
        <f t="shared" si="286"/>
        <v xml:space="preserve"> -</v>
      </c>
      <c r="CR208" s="591" t="s">
        <v>1499</v>
      </c>
      <c r="CS208" s="99" t="s">
        <v>1252</v>
      </c>
      <c r="CT208" s="102" t="s">
        <v>1964</v>
      </c>
    </row>
    <row r="209" spans="2:98" ht="30" customHeight="1">
      <c r="B209" s="994"/>
      <c r="C209" s="991"/>
      <c r="D209" s="1211"/>
      <c r="E209" s="947"/>
      <c r="F209" s="956"/>
      <c r="G209" s="837"/>
      <c r="H209" s="840"/>
      <c r="I209" s="1012"/>
      <c r="J209" s="840"/>
      <c r="K209" s="1012"/>
      <c r="L209" s="840"/>
      <c r="M209" s="840"/>
      <c r="N209" s="825"/>
      <c r="O209" s="840"/>
      <c r="P209" s="840"/>
      <c r="Q209" s="825"/>
      <c r="R209" s="840"/>
      <c r="S209" s="840"/>
      <c r="T209" s="825"/>
      <c r="U209" s="971"/>
      <c r="V209" s="1032"/>
      <c r="W209" s="825"/>
      <c r="X209" s="840"/>
      <c r="Y209" s="825"/>
      <c r="Z209" s="840"/>
      <c r="AA209" s="825"/>
      <c r="AB209" s="1023"/>
      <c r="AC209" s="1026"/>
      <c r="AD209" s="1020"/>
      <c r="AE209" s="790"/>
      <c r="AF209" s="798"/>
      <c r="AG209" s="790"/>
      <c r="AH209" s="798"/>
      <c r="AI209" s="790"/>
      <c r="AJ209" s="798"/>
      <c r="AK209" s="790"/>
      <c r="AL209" s="798"/>
      <c r="AM209" s="790"/>
      <c r="AN209" s="1164"/>
      <c r="AO209" s="950"/>
      <c r="AP209" s="939"/>
      <c r="AQ209" s="300" t="s">
        <v>668</v>
      </c>
      <c r="AR209" s="301">
        <v>2210264</v>
      </c>
      <c r="AS209" s="27" t="s">
        <v>1823</v>
      </c>
      <c r="AT209" s="40">
        <v>1</v>
      </c>
      <c r="AU209" s="60">
        <v>1</v>
      </c>
      <c r="AV209" s="60">
        <v>1</v>
      </c>
      <c r="AW209" s="413">
        <v>0.25</v>
      </c>
      <c r="AX209" s="60">
        <v>1</v>
      </c>
      <c r="AY209" s="413">
        <v>0.25</v>
      </c>
      <c r="AZ209" s="60">
        <v>1</v>
      </c>
      <c r="BA209" s="415">
        <v>0.25</v>
      </c>
      <c r="BB209" s="47">
        <v>1</v>
      </c>
      <c r="BC209" s="422">
        <v>0.25</v>
      </c>
      <c r="BD209" s="54">
        <v>1</v>
      </c>
      <c r="BE209" s="60">
        <v>1</v>
      </c>
      <c r="BF209" s="60">
        <v>1</v>
      </c>
      <c r="BG209" s="49">
        <v>0</v>
      </c>
      <c r="BH209" s="333">
        <f t="shared" si="263"/>
        <v>1</v>
      </c>
      <c r="BI209" s="453">
        <f t="shared" si="264"/>
        <v>1</v>
      </c>
      <c r="BJ209" s="334">
        <f t="shared" si="265"/>
        <v>1</v>
      </c>
      <c r="BK209" s="453">
        <f t="shared" si="266"/>
        <v>1</v>
      </c>
      <c r="BL209" s="334">
        <f t="shared" si="267"/>
        <v>1</v>
      </c>
      <c r="BM209" s="453">
        <f t="shared" si="268"/>
        <v>1</v>
      </c>
      <c r="BN209" s="334">
        <f t="shared" si="269"/>
        <v>0</v>
      </c>
      <c r="BO209" s="453">
        <f t="shared" si="270"/>
        <v>0</v>
      </c>
      <c r="BP209" s="657">
        <f t="shared" si="273"/>
        <v>0.75</v>
      </c>
      <c r="BQ209" s="652">
        <f t="shared" si="271"/>
        <v>0.75</v>
      </c>
      <c r="BR209" s="642">
        <f t="shared" si="272"/>
        <v>0.75</v>
      </c>
      <c r="BS209" s="54">
        <v>0</v>
      </c>
      <c r="BT209" s="60">
        <v>0</v>
      </c>
      <c r="BU209" s="60">
        <v>0</v>
      </c>
      <c r="BV209" s="125" t="str">
        <f t="shared" si="274"/>
        <v xml:space="preserve"> -</v>
      </c>
      <c r="BW209" s="378" t="str">
        <f t="shared" si="275"/>
        <v xml:space="preserve"> -</v>
      </c>
      <c r="BX209" s="55">
        <v>0</v>
      </c>
      <c r="BY209" s="60">
        <v>0</v>
      </c>
      <c r="BZ209" s="60">
        <v>0</v>
      </c>
      <c r="CA209" s="125" t="str">
        <f t="shared" si="276"/>
        <v xml:space="preserve"> -</v>
      </c>
      <c r="CB209" s="378" t="str">
        <f t="shared" si="277"/>
        <v xml:space="preserve"> -</v>
      </c>
      <c r="CC209" s="54">
        <v>15000</v>
      </c>
      <c r="CD209" s="60">
        <v>15000</v>
      </c>
      <c r="CE209" s="60">
        <v>0</v>
      </c>
      <c r="CF209" s="125">
        <f t="shared" si="278"/>
        <v>1</v>
      </c>
      <c r="CG209" s="378" t="str">
        <f t="shared" si="279"/>
        <v xml:space="preserve"> -</v>
      </c>
      <c r="CH209" s="55">
        <v>4000000</v>
      </c>
      <c r="CI209" s="60">
        <v>0</v>
      </c>
      <c r="CJ209" s="60">
        <v>0</v>
      </c>
      <c r="CK209" s="125">
        <f t="shared" si="280"/>
        <v>0</v>
      </c>
      <c r="CL209" s="378" t="str">
        <f t="shared" si="281"/>
        <v xml:space="preserve"> -</v>
      </c>
      <c r="CM209" s="326">
        <f t="shared" si="282"/>
        <v>4015000</v>
      </c>
      <c r="CN209" s="322">
        <f t="shared" si="283"/>
        <v>15000</v>
      </c>
      <c r="CO209" s="322">
        <f t="shared" si="284"/>
        <v>0</v>
      </c>
      <c r="CP209" s="504">
        <f t="shared" si="285"/>
        <v>3.7359900373599006E-3</v>
      </c>
      <c r="CQ209" s="378" t="str">
        <f t="shared" si="286"/>
        <v xml:space="preserve"> -</v>
      </c>
      <c r="CR209" s="591" t="s">
        <v>1220</v>
      </c>
      <c r="CS209" s="99" t="s">
        <v>1252</v>
      </c>
      <c r="CT209" s="102" t="s">
        <v>1964</v>
      </c>
    </row>
    <row r="210" spans="2:98" ht="45.75" customHeight="1">
      <c r="B210" s="994"/>
      <c r="C210" s="991"/>
      <c r="D210" s="1211"/>
      <c r="E210" s="947"/>
      <c r="F210" s="956"/>
      <c r="G210" s="837"/>
      <c r="H210" s="840"/>
      <c r="I210" s="1012"/>
      <c r="J210" s="840"/>
      <c r="K210" s="1012"/>
      <c r="L210" s="840"/>
      <c r="M210" s="840"/>
      <c r="N210" s="825"/>
      <c r="O210" s="840"/>
      <c r="P210" s="840"/>
      <c r="Q210" s="825"/>
      <c r="R210" s="840"/>
      <c r="S210" s="840"/>
      <c r="T210" s="825"/>
      <c r="U210" s="971"/>
      <c r="V210" s="1032"/>
      <c r="W210" s="825"/>
      <c r="X210" s="840"/>
      <c r="Y210" s="825"/>
      <c r="Z210" s="840"/>
      <c r="AA210" s="825"/>
      <c r="AB210" s="1023"/>
      <c r="AC210" s="1026"/>
      <c r="AD210" s="1020"/>
      <c r="AE210" s="790"/>
      <c r="AF210" s="798"/>
      <c r="AG210" s="790"/>
      <c r="AH210" s="798"/>
      <c r="AI210" s="790"/>
      <c r="AJ210" s="798"/>
      <c r="AK210" s="790"/>
      <c r="AL210" s="798"/>
      <c r="AM210" s="790"/>
      <c r="AN210" s="1164"/>
      <c r="AO210" s="950"/>
      <c r="AP210" s="939"/>
      <c r="AQ210" s="254" t="s">
        <v>669</v>
      </c>
      <c r="AR210" s="276">
        <v>2210294</v>
      </c>
      <c r="AS210" s="119" t="s">
        <v>1824</v>
      </c>
      <c r="AT210" s="40">
        <v>1</v>
      </c>
      <c r="AU210" s="60">
        <v>1</v>
      </c>
      <c r="AV210" s="60">
        <v>1</v>
      </c>
      <c r="AW210" s="413">
        <v>0.25</v>
      </c>
      <c r="AX210" s="60">
        <v>1</v>
      </c>
      <c r="AY210" s="413">
        <v>0.25</v>
      </c>
      <c r="AZ210" s="60">
        <v>1</v>
      </c>
      <c r="BA210" s="415">
        <v>0.25</v>
      </c>
      <c r="BB210" s="47">
        <v>1</v>
      </c>
      <c r="BC210" s="422">
        <v>0.25</v>
      </c>
      <c r="BD210" s="54">
        <v>0</v>
      </c>
      <c r="BE210" s="60">
        <v>1</v>
      </c>
      <c r="BF210" s="60">
        <v>1</v>
      </c>
      <c r="BG210" s="49">
        <v>0</v>
      </c>
      <c r="BH210" s="333">
        <f t="shared" si="263"/>
        <v>0</v>
      </c>
      <c r="BI210" s="453">
        <f t="shared" si="264"/>
        <v>0</v>
      </c>
      <c r="BJ210" s="334">
        <f t="shared" si="265"/>
        <v>1</v>
      </c>
      <c r="BK210" s="453">
        <f t="shared" si="266"/>
        <v>1</v>
      </c>
      <c r="BL210" s="334">
        <f t="shared" si="267"/>
        <v>1</v>
      </c>
      <c r="BM210" s="453">
        <f t="shared" si="268"/>
        <v>1</v>
      </c>
      <c r="BN210" s="334">
        <f t="shared" si="269"/>
        <v>0</v>
      </c>
      <c r="BO210" s="453">
        <f t="shared" si="270"/>
        <v>0</v>
      </c>
      <c r="BP210" s="657">
        <f t="shared" si="273"/>
        <v>0.5</v>
      </c>
      <c r="BQ210" s="652">
        <f t="shared" si="271"/>
        <v>0.5</v>
      </c>
      <c r="BR210" s="642">
        <f t="shared" si="272"/>
        <v>0.5</v>
      </c>
      <c r="BS210" s="54">
        <v>0</v>
      </c>
      <c r="BT210" s="60">
        <v>0</v>
      </c>
      <c r="BU210" s="60">
        <v>0</v>
      </c>
      <c r="BV210" s="125" t="str">
        <f t="shared" si="274"/>
        <v xml:space="preserve"> -</v>
      </c>
      <c r="BW210" s="378" t="str">
        <f t="shared" si="275"/>
        <v xml:space="preserve"> -</v>
      </c>
      <c r="BX210" s="55">
        <v>0</v>
      </c>
      <c r="BY210" s="60">
        <v>0</v>
      </c>
      <c r="BZ210" s="60">
        <v>0</v>
      </c>
      <c r="CA210" s="125" t="str">
        <f t="shared" si="276"/>
        <v xml:space="preserve"> -</v>
      </c>
      <c r="CB210" s="378" t="str">
        <f t="shared" si="277"/>
        <v xml:space="preserve"> -</v>
      </c>
      <c r="CC210" s="54">
        <v>300000</v>
      </c>
      <c r="CD210" s="60">
        <v>0</v>
      </c>
      <c r="CE210" s="60">
        <v>0</v>
      </c>
      <c r="CF210" s="125">
        <f t="shared" si="278"/>
        <v>0</v>
      </c>
      <c r="CG210" s="378" t="str">
        <f t="shared" si="279"/>
        <v xml:space="preserve"> -</v>
      </c>
      <c r="CH210" s="55">
        <v>0</v>
      </c>
      <c r="CI210" s="60">
        <v>0</v>
      </c>
      <c r="CJ210" s="60">
        <v>0</v>
      </c>
      <c r="CK210" s="125" t="str">
        <f t="shared" si="280"/>
        <v xml:space="preserve"> -</v>
      </c>
      <c r="CL210" s="378" t="str">
        <f t="shared" si="281"/>
        <v xml:space="preserve"> -</v>
      </c>
      <c r="CM210" s="326">
        <f t="shared" si="282"/>
        <v>300000</v>
      </c>
      <c r="CN210" s="322">
        <f t="shared" si="283"/>
        <v>0</v>
      </c>
      <c r="CO210" s="322">
        <f t="shared" si="284"/>
        <v>0</v>
      </c>
      <c r="CP210" s="504">
        <f t="shared" si="285"/>
        <v>0</v>
      </c>
      <c r="CQ210" s="378" t="str">
        <f t="shared" si="286"/>
        <v xml:space="preserve"> -</v>
      </c>
      <c r="CR210" s="591" t="s">
        <v>1220</v>
      </c>
      <c r="CS210" s="99" t="s">
        <v>1252</v>
      </c>
      <c r="CT210" s="102" t="s">
        <v>1964</v>
      </c>
    </row>
    <row r="211" spans="2:98" ht="45.75" customHeight="1">
      <c r="B211" s="994"/>
      <c r="C211" s="991"/>
      <c r="D211" s="1211"/>
      <c r="E211" s="947"/>
      <c r="F211" s="956" t="s">
        <v>681</v>
      </c>
      <c r="G211" s="840">
        <v>15</v>
      </c>
      <c r="H211" s="840">
        <v>10</v>
      </c>
      <c r="I211" s="825">
        <f>+H211-G211</f>
        <v>-5</v>
      </c>
      <c r="J211" s="840">
        <v>15</v>
      </c>
      <c r="K211" s="825">
        <f>+J211-G211</f>
        <v>0</v>
      </c>
      <c r="L211" s="840"/>
      <c r="M211" s="840">
        <v>14</v>
      </c>
      <c r="N211" s="825">
        <f>+M211-J211</f>
        <v>-1</v>
      </c>
      <c r="O211" s="840"/>
      <c r="P211" s="840">
        <v>12</v>
      </c>
      <c r="Q211" s="825">
        <f>+P211-M211</f>
        <v>-2</v>
      </c>
      <c r="R211" s="840"/>
      <c r="S211" s="840">
        <v>10</v>
      </c>
      <c r="T211" s="825">
        <f>+S211-P211</f>
        <v>-2</v>
      </c>
      <c r="U211" s="971"/>
      <c r="V211" s="853">
        <v>15</v>
      </c>
      <c r="W211" s="825">
        <f>+IF(V211=0,0,V211-G211)</f>
        <v>0</v>
      </c>
      <c r="X211" s="840"/>
      <c r="Y211" s="825">
        <f>+IF(X211=0,0,X211-V211)</f>
        <v>0</v>
      </c>
      <c r="Z211" s="840"/>
      <c r="AA211" s="825">
        <f>+IF(Z211=0,0,Z211-X211)</f>
        <v>0</v>
      </c>
      <c r="AB211" s="1023"/>
      <c r="AC211" s="1026">
        <f>+IF(AB211=0,0,AB211-Z211)</f>
        <v>0</v>
      </c>
      <c r="AD211" s="1020" t="str">
        <f>+IF(K211=0," -",W211/K211)</f>
        <v xml:space="preserve"> -</v>
      </c>
      <c r="AE211" s="790" t="str">
        <f>+IF(K211=0," -",IF(AD211&gt;100%,100%,AD211))</f>
        <v xml:space="preserve"> -</v>
      </c>
      <c r="AF211" s="798">
        <f>+IF(N211=0," -",Y211/N211)</f>
        <v>0</v>
      </c>
      <c r="AG211" s="790">
        <f>+IF(N211=0," -",IF(AF211&gt;100%,100%,AF211))</f>
        <v>0</v>
      </c>
      <c r="AH211" s="798">
        <f>+IF(Q211=0," -",AA211/Q211)</f>
        <v>0</v>
      </c>
      <c r="AI211" s="790">
        <f>+IF(Q211=0," -",IF(AH211&gt;100%,100%,AH211))</f>
        <v>0</v>
      </c>
      <c r="AJ211" s="798">
        <f>+IF(T211=0," -",AC211/T211)</f>
        <v>0</v>
      </c>
      <c r="AK211" s="790">
        <f>+IF(T211=0," -",IF(AJ211&gt;100%,100%,AJ211))</f>
        <v>0</v>
      </c>
      <c r="AL211" s="798">
        <f>+SUM(AC211,AA211,Y211,W211)/I211</f>
        <v>0</v>
      </c>
      <c r="AM211" s="790">
        <f>+IF(AL211&gt;100%,100%,IF(AL211&lt;0%,0%,AL211))</f>
        <v>0</v>
      </c>
      <c r="AN211" s="1164"/>
      <c r="AO211" s="950"/>
      <c r="AP211" s="939"/>
      <c r="AQ211" s="300" t="s">
        <v>670</v>
      </c>
      <c r="AR211" s="276" t="s">
        <v>1217</v>
      </c>
      <c r="AS211" s="27" t="s">
        <v>1825</v>
      </c>
      <c r="AT211" s="40">
        <v>1</v>
      </c>
      <c r="AU211" s="60">
        <v>1</v>
      </c>
      <c r="AV211" s="60">
        <v>1</v>
      </c>
      <c r="AW211" s="413">
        <v>0.25</v>
      </c>
      <c r="AX211" s="60">
        <v>1</v>
      </c>
      <c r="AY211" s="413">
        <v>0.25</v>
      </c>
      <c r="AZ211" s="60">
        <v>1</v>
      </c>
      <c r="BA211" s="415">
        <v>0.25</v>
      </c>
      <c r="BB211" s="47">
        <v>1</v>
      </c>
      <c r="BC211" s="422">
        <v>0.25</v>
      </c>
      <c r="BD211" s="54">
        <v>1</v>
      </c>
      <c r="BE211" s="60">
        <v>1</v>
      </c>
      <c r="BF211" s="60">
        <v>1</v>
      </c>
      <c r="BG211" s="49">
        <v>0</v>
      </c>
      <c r="BH211" s="333">
        <f t="shared" si="263"/>
        <v>1</v>
      </c>
      <c r="BI211" s="453">
        <f t="shared" si="264"/>
        <v>1</v>
      </c>
      <c r="BJ211" s="334">
        <f t="shared" si="265"/>
        <v>1</v>
      </c>
      <c r="BK211" s="453">
        <f t="shared" si="266"/>
        <v>1</v>
      </c>
      <c r="BL211" s="334">
        <f t="shared" si="267"/>
        <v>1</v>
      </c>
      <c r="BM211" s="453">
        <f t="shared" si="268"/>
        <v>1</v>
      </c>
      <c r="BN211" s="334">
        <f t="shared" si="269"/>
        <v>0</v>
      </c>
      <c r="BO211" s="453">
        <f t="shared" si="270"/>
        <v>0</v>
      </c>
      <c r="BP211" s="657">
        <f t="shared" si="273"/>
        <v>0.75</v>
      </c>
      <c r="BQ211" s="652">
        <f t="shared" si="271"/>
        <v>0.75</v>
      </c>
      <c r="BR211" s="642">
        <f t="shared" si="272"/>
        <v>0.75</v>
      </c>
      <c r="BS211" s="54">
        <v>0</v>
      </c>
      <c r="BT211" s="60">
        <v>0</v>
      </c>
      <c r="BU211" s="60">
        <v>0</v>
      </c>
      <c r="BV211" s="125" t="str">
        <f t="shared" si="274"/>
        <v xml:space="preserve"> -</v>
      </c>
      <c r="BW211" s="378" t="str">
        <f t="shared" si="275"/>
        <v xml:space="preserve"> -</v>
      </c>
      <c r="BX211" s="55">
        <v>0</v>
      </c>
      <c r="BY211" s="60">
        <v>0</v>
      </c>
      <c r="BZ211" s="60">
        <v>0</v>
      </c>
      <c r="CA211" s="125" t="str">
        <f t="shared" si="276"/>
        <v xml:space="preserve"> -</v>
      </c>
      <c r="CB211" s="378" t="str">
        <f t="shared" si="277"/>
        <v xml:space="preserve"> -</v>
      </c>
      <c r="CC211" s="54">
        <v>0</v>
      </c>
      <c r="CD211" s="60">
        <v>0</v>
      </c>
      <c r="CE211" s="60">
        <v>0</v>
      </c>
      <c r="CF211" s="125" t="str">
        <f t="shared" si="278"/>
        <v xml:space="preserve"> -</v>
      </c>
      <c r="CG211" s="378" t="str">
        <f t="shared" si="279"/>
        <v xml:space="preserve"> -</v>
      </c>
      <c r="CH211" s="55">
        <v>0</v>
      </c>
      <c r="CI211" s="60">
        <v>0</v>
      </c>
      <c r="CJ211" s="60">
        <v>0</v>
      </c>
      <c r="CK211" s="125" t="str">
        <f t="shared" si="280"/>
        <v xml:space="preserve"> -</v>
      </c>
      <c r="CL211" s="378" t="str">
        <f t="shared" si="281"/>
        <v xml:space="preserve"> -</v>
      </c>
      <c r="CM211" s="326">
        <f t="shared" si="282"/>
        <v>0</v>
      </c>
      <c r="CN211" s="322">
        <f t="shared" si="283"/>
        <v>0</v>
      </c>
      <c r="CO211" s="322">
        <f t="shared" si="284"/>
        <v>0</v>
      </c>
      <c r="CP211" s="504" t="str">
        <f t="shared" si="285"/>
        <v xml:space="preserve"> -</v>
      </c>
      <c r="CQ211" s="378" t="str">
        <f t="shared" si="286"/>
        <v xml:space="preserve"> -</v>
      </c>
      <c r="CR211" s="591" t="s">
        <v>1220</v>
      </c>
      <c r="CS211" s="99" t="s">
        <v>1249</v>
      </c>
      <c r="CT211" s="102" t="s">
        <v>1964</v>
      </c>
    </row>
    <row r="212" spans="2:98" ht="30" customHeight="1">
      <c r="B212" s="994"/>
      <c r="C212" s="991"/>
      <c r="D212" s="1211"/>
      <c r="E212" s="947"/>
      <c r="F212" s="956"/>
      <c r="G212" s="840"/>
      <c r="H212" s="840"/>
      <c r="I212" s="825"/>
      <c r="J212" s="840"/>
      <c r="K212" s="825"/>
      <c r="L212" s="840"/>
      <c r="M212" s="840"/>
      <c r="N212" s="825"/>
      <c r="O212" s="840"/>
      <c r="P212" s="840"/>
      <c r="Q212" s="825"/>
      <c r="R212" s="840"/>
      <c r="S212" s="840"/>
      <c r="T212" s="825"/>
      <c r="U212" s="971"/>
      <c r="V212" s="853"/>
      <c r="W212" s="825"/>
      <c r="X212" s="840"/>
      <c r="Y212" s="825"/>
      <c r="Z212" s="840"/>
      <c r="AA212" s="825"/>
      <c r="AB212" s="1023"/>
      <c r="AC212" s="1026"/>
      <c r="AD212" s="1020"/>
      <c r="AE212" s="790"/>
      <c r="AF212" s="798"/>
      <c r="AG212" s="790"/>
      <c r="AH212" s="798"/>
      <c r="AI212" s="790"/>
      <c r="AJ212" s="798"/>
      <c r="AK212" s="790"/>
      <c r="AL212" s="798"/>
      <c r="AM212" s="790"/>
      <c r="AN212" s="1164"/>
      <c r="AO212" s="950"/>
      <c r="AP212" s="939"/>
      <c r="AQ212" s="300" t="s">
        <v>671</v>
      </c>
      <c r="AR212" s="276" t="s">
        <v>1217</v>
      </c>
      <c r="AS212" s="27" t="s">
        <v>1826</v>
      </c>
      <c r="AT212" s="40">
        <v>1</v>
      </c>
      <c r="AU212" s="60">
        <v>1</v>
      </c>
      <c r="AV212" s="60">
        <v>1</v>
      </c>
      <c r="AW212" s="413">
        <v>0.25</v>
      </c>
      <c r="AX212" s="60">
        <v>1</v>
      </c>
      <c r="AY212" s="413">
        <v>0.25</v>
      </c>
      <c r="AZ212" s="60">
        <v>1</v>
      </c>
      <c r="BA212" s="415">
        <v>0.25</v>
      </c>
      <c r="BB212" s="47">
        <v>1</v>
      </c>
      <c r="BC212" s="422">
        <v>0.25</v>
      </c>
      <c r="BD212" s="54">
        <v>0</v>
      </c>
      <c r="BE212" s="60">
        <v>1</v>
      </c>
      <c r="BF212" s="60">
        <v>1</v>
      </c>
      <c r="BG212" s="49">
        <v>0</v>
      </c>
      <c r="BH212" s="333">
        <f t="shared" si="263"/>
        <v>0</v>
      </c>
      <c r="BI212" s="453">
        <f t="shared" si="264"/>
        <v>0</v>
      </c>
      <c r="BJ212" s="334">
        <f t="shared" si="265"/>
        <v>1</v>
      </c>
      <c r="BK212" s="453">
        <f t="shared" si="266"/>
        <v>1</v>
      </c>
      <c r="BL212" s="334">
        <f t="shared" si="267"/>
        <v>1</v>
      </c>
      <c r="BM212" s="453">
        <f t="shared" si="268"/>
        <v>1</v>
      </c>
      <c r="BN212" s="334">
        <f t="shared" si="269"/>
        <v>0</v>
      </c>
      <c r="BO212" s="453">
        <f t="shared" si="270"/>
        <v>0</v>
      </c>
      <c r="BP212" s="657">
        <f t="shared" si="273"/>
        <v>0.5</v>
      </c>
      <c r="BQ212" s="652">
        <f t="shared" si="271"/>
        <v>0.5</v>
      </c>
      <c r="BR212" s="642">
        <f t="shared" si="272"/>
        <v>0.5</v>
      </c>
      <c r="BS212" s="54">
        <v>0</v>
      </c>
      <c r="BT212" s="60">
        <v>0</v>
      </c>
      <c r="BU212" s="60">
        <v>0</v>
      </c>
      <c r="BV212" s="125" t="str">
        <f t="shared" si="274"/>
        <v xml:space="preserve"> -</v>
      </c>
      <c r="BW212" s="378" t="str">
        <f t="shared" si="275"/>
        <v xml:space="preserve"> -</v>
      </c>
      <c r="BX212" s="55">
        <v>0</v>
      </c>
      <c r="BY212" s="60">
        <v>0</v>
      </c>
      <c r="BZ212" s="60">
        <v>0</v>
      </c>
      <c r="CA212" s="125" t="str">
        <f t="shared" si="276"/>
        <v xml:space="preserve"> -</v>
      </c>
      <c r="CB212" s="378" t="str">
        <f t="shared" si="277"/>
        <v xml:space="preserve"> -</v>
      </c>
      <c r="CC212" s="54">
        <v>0</v>
      </c>
      <c r="CD212" s="60">
        <v>0</v>
      </c>
      <c r="CE212" s="60">
        <v>0</v>
      </c>
      <c r="CF212" s="125" t="str">
        <f t="shared" si="278"/>
        <v xml:space="preserve"> -</v>
      </c>
      <c r="CG212" s="378" t="str">
        <f t="shared" si="279"/>
        <v xml:space="preserve"> -</v>
      </c>
      <c r="CH212" s="55">
        <v>0</v>
      </c>
      <c r="CI212" s="60">
        <v>0</v>
      </c>
      <c r="CJ212" s="60">
        <v>0</v>
      </c>
      <c r="CK212" s="125" t="str">
        <f t="shared" si="280"/>
        <v xml:space="preserve"> -</v>
      </c>
      <c r="CL212" s="378" t="str">
        <f t="shared" si="281"/>
        <v xml:space="preserve"> -</v>
      </c>
      <c r="CM212" s="326">
        <f t="shared" si="282"/>
        <v>0</v>
      </c>
      <c r="CN212" s="322">
        <f t="shared" si="283"/>
        <v>0</v>
      </c>
      <c r="CO212" s="322">
        <f t="shared" si="284"/>
        <v>0</v>
      </c>
      <c r="CP212" s="504" t="str">
        <f t="shared" si="285"/>
        <v xml:space="preserve"> -</v>
      </c>
      <c r="CQ212" s="378" t="str">
        <f t="shared" si="286"/>
        <v xml:space="preserve"> -</v>
      </c>
      <c r="CR212" s="591" t="s">
        <v>1220</v>
      </c>
      <c r="CS212" s="99" t="s">
        <v>1252</v>
      </c>
      <c r="CT212" s="102" t="s">
        <v>1964</v>
      </c>
    </row>
    <row r="213" spans="2:98" ht="30" customHeight="1" thickBot="1">
      <c r="B213" s="994"/>
      <c r="C213" s="991"/>
      <c r="D213" s="1211"/>
      <c r="E213" s="947"/>
      <c r="F213" s="956"/>
      <c r="G213" s="840"/>
      <c r="H213" s="840"/>
      <c r="I213" s="825"/>
      <c r="J213" s="840"/>
      <c r="K213" s="825"/>
      <c r="L213" s="840"/>
      <c r="M213" s="840"/>
      <c r="N213" s="825"/>
      <c r="O213" s="840"/>
      <c r="P213" s="840"/>
      <c r="Q213" s="825"/>
      <c r="R213" s="840"/>
      <c r="S213" s="840"/>
      <c r="T213" s="825"/>
      <c r="U213" s="971"/>
      <c r="V213" s="853"/>
      <c r="W213" s="825"/>
      <c r="X213" s="840"/>
      <c r="Y213" s="825"/>
      <c r="Z213" s="840"/>
      <c r="AA213" s="825"/>
      <c r="AB213" s="1023"/>
      <c r="AC213" s="1026"/>
      <c r="AD213" s="1020"/>
      <c r="AE213" s="790"/>
      <c r="AF213" s="798"/>
      <c r="AG213" s="790"/>
      <c r="AH213" s="798"/>
      <c r="AI213" s="790"/>
      <c r="AJ213" s="798"/>
      <c r="AK213" s="790"/>
      <c r="AL213" s="798"/>
      <c r="AM213" s="790"/>
      <c r="AN213" s="1164"/>
      <c r="AO213" s="953"/>
      <c r="AP213" s="942"/>
      <c r="AQ213" s="252" t="s">
        <v>672</v>
      </c>
      <c r="AR213" s="253">
        <v>2210289</v>
      </c>
      <c r="AS213" s="123" t="s">
        <v>1827</v>
      </c>
      <c r="AT213" s="45">
        <v>1</v>
      </c>
      <c r="AU213" s="92">
        <v>1</v>
      </c>
      <c r="AV213" s="92">
        <v>1</v>
      </c>
      <c r="AW213" s="423">
        <v>0.25</v>
      </c>
      <c r="AX213" s="92">
        <v>1</v>
      </c>
      <c r="AY213" s="423">
        <v>0.25</v>
      </c>
      <c r="AZ213" s="92">
        <v>1</v>
      </c>
      <c r="BA213" s="424">
        <v>0.25</v>
      </c>
      <c r="BB213" s="51">
        <v>1</v>
      </c>
      <c r="BC213" s="425">
        <v>0.25</v>
      </c>
      <c r="BD213" s="62">
        <v>1</v>
      </c>
      <c r="BE213" s="92">
        <v>1</v>
      </c>
      <c r="BF213" s="92">
        <v>1</v>
      </c>
      <c r="BG213" s="70">
        <v>0</v>
      </c>
      <c r="BH213" s="331">
        <f t="shared" si="263"/>
        <v>1</v>
      </c>
      <c r="BI213" s="457">
        <f t="shared" si="264"/>
        <v>1</v>
      </c>
      <c r="BJ213" s="332">
        <f t="shared" si="265"/>
        <v>1</v>
      </c>
      <c r="BK213" s="457">
        <f t="shared" si="266"/>
        <v>1</v>
      </c>
      <c r="BL213" s="332">
        <f t="shared" si="267"/>
        <v>1</v>
      </c>
      <c r="BM213" s="457">
        <f t="shared" si="268"/>
        <v>1</v>
      </c>
      <c r="BN213" s="332">
        <f t="shared" si="269"/>
        <v>0</v>
      </c>
      <c r="BO213" s="457">
        <f t="shared" si="270"/>
        <v>0</v>
      </c>
      <c r="BP213" s="658">
        <f t="shared" si="273"/>
        <v>0.75</v>
      </c>
      <c r="BQ213" s="653">
        <f t="shared" si="271"/>
        <v>0.75</v>
      </c>
      <c r="BR213" s="643">
        <f t="shared" si="272"/>
        <v>0.75</v>
      </c>
      <c r="BS213" s="62">
        <v>0</v>
      </c>
      <c r="BT213" s="92">
        <v>0</v>
      </c>
      <c r="BU213" s="92">
        <v>0</v>
      </c>
      <c r="BV213" s="148" t="str">
        <f t="shared" si="274"/>
        <v xml:space="preserve"> -</v>
      </c>
      <c r="BW213" s="385" t="str">
        <f t="shared" si="275"/>
        <v xml:space="preserve"> -</v>
      </c>
      <c r="BX213" s="63">
        <v>0</v>
      </c>
      <c r="BY213" s="92">
        <v>0</v>
      </c>
      <c r="BZ213" s="92">
        <v>0</v>
      </c>
      <c r="CA213" s="148" t="str">
        <f t="shared" si="276"/>
        <v xml:space="preserve"> -</v>
      </c>
      <c r="CB213" s="385" t="str">
        <f t="shared" si="277"/>
        <v xml:space="preserve"> -</v>
      </c>
      <c r="CC213" s="62">
        <v>37333</v>
      </c>
      <c r="CD213" s="92">
        <v>37333</v>
      </c>
      <c r="CE213" s="92">
        <v>0</v>
      </c>
      <c r="CF213" s="148">
        <f t="shared" si="278"/>
        <v>1</v>
      </c>
      <c r="CG213" s="385" t="str">
        <f t="shared" si="279"/>
        <v xml:space="preserve"> -</v>
      </c>
      <c r="CH213" s="63">
        <v>300000</v>
      </c>
      <c r="CI213" s="92">
        <v>0</v>
      </c>
      <c r="CJ213" s="92">
        <v>0</v>
      </c>
      <c r="CK213" s="148">
        <f t="shared" si="280"/>
        <v>0</v>
      </c>
      <c r="CL213" s="385" t="str">
        <f t="shared" si="281"/>
        <v xml:space="preserve"> -</v>
      </c>
      <c r="CM213" s="327">
        <f t="shared" si="282"/>
        <v>337333</v>
      </c>
      <c r="CN213" s="328">
        <f t="shared" si="283"/>
        <v>37333</v>
      </c>
      <c r="CO213" s="328">
        <f t="shared" si="284"/>
        <v>0</v>
      </c>
      <c r="CP213" s="505">
        <f t="shared" si="285"/>
        <v>0.11067105797535373</v>
      </c>
      <c r="CQ213" s="385" t="str">
        <f t="shared" si="286"/>
        <v xml:space="preserve"> -</v>
      </c>
      <c r="CR213" s="592" t="s">
        <v>1220</v>
      </c>
      <c r="CS213" s="106" t="s">
        <v>1252</v>
      </c>
      <c r="CT213" s="107" t="s">
        <v>1964</v>
      </c>
    </row>
    <row r="214" spans="2:98" ht="30" customHeight="1">
      <c r="B214" s="994"/>
      <c r="C214" s="991"/>
      <c r="D214" s="1211"/>
      <c r="E214" s="947"/>
      <c r="F214" s="956"/>
      <c r="G214" s="840"/>
      <c r="H214" s="840"/>
      <c r="I214" s="825"/>
      <c r="J214" s="840"/>
      <c r="K214" s="825"/>
      <c r="L214" s="840"/>
      <c r="M214" s="840"/>
      <c r="N214" s="825"/>
      <c r="O214" s="840"/>
      <c r="P214" s="840"/>
      <c r="Q214" s="825"/>
      <c r="R214" s="840"/>
      <c r="S214" s="840"/>
      <c r="T214" s="825"/>
      <c r="U214" s="971"/>
      <c r="V214" s="853"/>
      <c r="W214" s="825"/>
      <c r="X214" s="840"/>
      <c r="Y214" s="825"/>
      <c r="Z214" s="840"/>
      <c r="AA214" s="825"/>
      <c r="AB214" s="1023"/>
      <c r="AC214" s="1026"/>
      <c r="AD214" s="1020"/>
      <c r="AE214" s="790"/>
      <c r="AF214" s="798"/>
      <c r="AG214" s="790"/>
      <c r="AH214" s="798"/>
      <c r="AI214" s="790"/>
      <c r="AJ214" s="798"/>
      <c r="AK214" s="790"/>
      <c r="AL214" s="798"/>
      <c r="AM214" s="790"/>
      <c r="AN214" s="1164"/>
      <c r="AO214" s="949">
        <f>+RESUMEN!J119</f>
        <v>0.625</v>
      </c>
      <c r="AP214" s="938" t="s">
        <v>685</v>
      </c>
      <c r="AQ214" s="129" t="s">
        <v>673</v>
      </c>
      <c r="AR214" s="369">
        <v>0</v>
      </c>
      <c r="AS214" s="129" t="s">
        <v>1828</v>
      </c>
      <c r="AT214" s="41">
        <v>6</v>
      </c>
      <c r="AU214" s="59">
        <v>7</v>
      </c>
      <c r="AV214" s="59">
        <v>1</v>
      </c>
      <c r="AW214" s="419">
        <f t="shared" si="287"/>
        <v>0.14285714285714285</v>
      </c>
      <c r="AX214" s="59">
        <v>2</v>
      </c>
      <c r="AY214" s="419">
        <f>+AX214/AU214</f>
        <v>0.2857142857142857</v>
      </c>
      <c r="AZ214" s="59">
        <v>2</v>
      </c>
      <c r="BA214" s="420">
        <f>+AZ214/AU214</f>
        <v>0.2857142857142857</v>
      </c>
      <c r="BB214" s="48">
        <v>2</v>
      </c>
      <c r="BC214" s="420">
        <f t="shared" si="288"/>
        <v>0.2857142857142857</v>
      </c>
      <c r="BD214" s="52">
        <v>0</v>
      </c>
      <c r="BE214" s="90">
        <v>2</v>
      </c>
      <c r="BF214" s="90">
        <v>7</v>
      </c>
      <c r="BG214" s="69">
        <v>0</v>
      </c>
      <c r="BH214" s="458">
        <f t="shared" si="263"/>
        <v>0</v>
      </c>
      <c r="BI214" s="459">
        <f t="shared" si="264"/>
        <v>0</v>
      </c>
      <c r="BJ214" s="460">
        <f t="shared" si="265"/>
        <v>1</v>
      </c>
      <c r="BK214" s="459">
        <f t="shared" si="266"/>
        <v>1</v>
      </c>
      <c r="BL214" s="460">
        <f t="shared" si="267"/>
        <v>3.5</v>
      </c>
      <c r="BM214" s="459">
        <f t="shared" si="268"/>
        <v>1</v>
      </c>
      <c r="BN214" s="460">
        <f t="shared" si="269"/>
        <v>0</v>
      </c>
      <c r="BO214" s="459">
        <f t="shared" si="270"/>
        <v>0</v>
      </c>
      <c r="BP214" s="659">
        <f t="shared" ref="BP214" si="290">+SUM(BD214:BG214)/AU214</f>
        <v>1.2857142857142858</v>
      </c>
      <c r="BQ214" s="654">
        <f t="shared" si="271"/>
        <v>1</v>
      </c>
      <c r="BR214" s="644">
        <f t="shared" si="272"/>
        <v>1</v>
      </c>
      <c r="BS214" s="61">
        <v>0</v>
      </c>
      <c r="BT214" s="59">
        <v>0</v>
      </c>
      <c r="BU214" s="59">
        <v>0</v>
      </c>
      <c r="BV214" s="145" t="str">
        <f t="shared" si="274"/>
        <v xml:space="preserve"> -</v>
      </c>
      <c r="BW214" s="377" t="str">
        <f t="shared" si="275"/>
        <v xml:space="preserve"> -</v>
      </c>
      <c r="BX214" s="61">
        <v>0</v>
      </c>
      <c r="BY214" s="59">
        <v>0</v>
      </c>
      <c r="BZ214" s="59">
        <v>0</v>
      </c>
      <c r="CA214" s="145" t="str">
        <f t="shared" si="276"/>
        <v xml:space="preserve"> -</v>
      </c>
      <c r="CB214" s="377" t="str">
        <f t="shared" si="277"/>
        <v xml:space="preserve"> -</v>
      </c>
      <c r="CC214" s="58">
        <v>0</v>
      </c>
      <c r="CD214" s="59">
        <v>0</v>
      </c>
      <c r="CE214" s="59">
        <v>0</v>
      </c>
      <c r="CF214" s="145" t="str">
        <f t="shared" si="278"/>
        <v xml:space="preserve"> -</v>
      </c>
      <c r="CG214" s="377" t="str">
        <f t="shared" si="279"/>
        <v xml:space="preserve"> -</v>
      </c>
      <c r="CH214" s="61">
        <v>51246</v>
      </c>
      <c r="CI214" s="59">
        <v>0</v>
      </c>
      <c r="CJ214" s="59">
        <v>0</v>
      </c>
      <c r="CK214" s="145">
        <f t="shared" si="280"/>
        <v>0</v>
      </c>
      <c r="CL214" s="377" t="str">
        <f t="shared" si="281"/>
        <v xml:space="preserve"> -</v>
      </c>
      <c r="CM214" s="379">
        <f t="shared" si="282"/>
        <v>51246</v>
      </c>
      <c r="CN214" s="380">
        <f t="shared" si="283"/>
        <v>0</v>
      </c>
      <c r="CO214" s="380">
        <f t="shared" si="284"/>
        <v>0</v>
      </c>
      <c r="CP214" s="506">
        <f t="shared" si="285"/>
        <v>0</v>
      </c>
      <c r="CQ214" s="377" t="str">
        <f t="shared" si="286"/>
        <v xml:space="preserve"> -</v>
      </c>
      <c r="CR214" s="590" t="s">
        <v>1220</v>
      </c>
      <c r="CS214" s="98" t="s">
        <v>1252</v>
      </c>
      <c r="CT214" s="101" t="s">
        <v>1964</v>
      </c>
    </row>
    <row r="215" spans="2:98" ht="30" customHeight="1">
      <c r="B215" s="994"/>
      <c r="C215" s="991"/>
      <c r="D215" s="1211"/>
      <c r="E215" s="947"/>
      <c r="F215" s="956"/>
      <c r="G215" s="840"/>
      <c r="H215" s="840"/>
      <c r="I215" s="825"/>
      <c r="J215" s="840"/>
      <c r="K215" s="825"/>
      <c r="L215" s="840"/>
      <c r="M215" s="840"/>
      <c r="N215" s="825"/>
      <c r="O215" s="840"/>
      <c r="P215" s="840"/>
      <c r="Q215" s="825"/>
      <c r="R215" s="840"/>
      <c r="S215" s="840"/>
      <c r="T215" s="825"/>
      <c r="U215" s="971"/>
      <c r="V215" s="853"/>
      <c r="W215" s="825"/>
      <c r="X215" s="840"/>
      <c r="Y215" s="825"/>
      <c r="Z215" s="840"/>
      <c r="AA215" s="825"/>
      <c r="AB215" s="1023"/>
      <c r="AC215" s="1026"/>
      <c r="AD215" s="1020"/>
      <c r="AE215" s="790"/>
      <c r="AF215" s="798"/>
      <c r="AG215" s="790"/>
      <c r="AH215" s="798"/>
      <c r="AI215" s="790"/>
      <c r="AJ215" s="798"/>
      <c r="AK215" s="790"/>
      <c r="AL215" s="798"/>
      <c r="AM215" s="790"/>
      <c r="AN215" s="1164"/>
      <c r="AO215" s="950"/>
      <c r="AP215" s="939"/>
      <c r="AQ215" s="236" t="s">
        <v>674</v>
      </c>
      <c r="AR215" s="231">
        <v>0</v>
      </c>
      <c r="AS215" s="119" t="s">
        <v>1829</v>
      </c>
      <c r="AT215" s="43">
        <v>1</v>
      </c>
      <c r="AU215" s="85">
        <v>1</v>
      </c>
      <c r="AV215" s="85">
        <v>1</v>
      </c>
      <c r="AW215" s="413">
        <v>0.25</v>
      </c>
      <c r="AX215" s="85">
        <v>1</v>
      </c>
      <c r="AY215" s="413">
        <v>0.25</v>
      </c>
      <c r="AZ215" s="85">
        <v>1</v>
      </c>
      <c r="BA215" s="415">
        <v>0.25</v>
      </c>
      <c r="BB215" s="125">
        <v>1</v>
      </c>
      <c r="BC215" s="415">
        <v>0.25</v>
      </c>
      <c r="BD215" s="318">
        <v>1</v>
      </c>
      <c r="BE215" s="85">
        <v>1</v>
      </c>
      <c r="BF215" s="85">
        <v>1</v>
      </c>
      <c r="BG215" s="71">
        <v>0</v>
      </c>
      <c r="BH215" s="333">
        <f t="shared" si="263"/>
        <v>1</v>
      </c>
      <c r="BI215" s="453">
        <f t="shared" si="264"/>
        <v>1</v>
      </c>
      <c r="BJ215" s="334">
        <f t="shared" si="265"/>
        <v>1</v>
      </c>
      <c r="BK215" s="453">
        <f t="shared" si="266"/>
        <v>1</v>
      </c>
      <c r="BL215" s="334">
        <f t="shared" si="267"/>
        <v>1</v>
      </c>
      <c r="BM215" s="453">
        <f t="shared" si="268"/>
        <v>1</v>
      </c>
      <c r="BN215" s="334">
        <f t="shared" si="269"/>
        <v>0</v>
      </c>
      <c r="BO215" s="453">
        <f t="shared" si="270"/>
        <v>0</v>
      </c>
      <c r="BP215" s="657">
        <f t="shared" si="273"/>
        <v>0.75</v>
      </c>
      <c r="BQ215" s="652">
        <f t="shared" si="271"/>
        <v>0.75</v>
      </c>
      <c r="BR215" s="642">
        <f t="shared" si="272"/>
        <v>0.75</v>
      </c>
      <c r="BS215" s="55">
        <v>0</v>
      </c>
      <c r="BT215" s="60">
        <v>0</v>
      </c>
      <c r="BU215" s="60">
        <v>0</v>
      </c>
      <c r="BV215" s="125" t="str">
        <f t="shared" si="274"/>
        <v xml:space="preserve"> -</v>
      </c>
      <c r="BW215" s="378" t="str">
        <f t="shared" si="275"/>
        <v xml:space="preserve"> -</v>
      </c>
      <c r="BX215" s="55">
        <v>0</v>
      </c>
      <c r="BY215" s="60">
        <v>0</v>
      </c>
      <c r="BZ215" s="60">
        <v>0</v>
      </c>
      <c r="CA215" s="125" t="str">
        <f t="shared" si="276"/>
        <v xml:space="preserve"> -</v>
      </c>
      <c r="CB215" s="378" t="str">
        <f t="shared" si="277"/>
        <v xml:space="preserve"> -</v>
      </c>
      <c r="CC215" s="54">
        <v>0</v>
      </c>
      <c r="CD215" s="60">
        <v>0</v>
      </c>
      <c r="CE215" s="60">
        <v>0</v>
      </c>
      <c r="CF215" s="125" t="str">
        <f t="shared" si="278"/>
        <v xml:space="preserve"> -</v>
      </c>
      <c r="CG215" s="378" t="str">
        <f t="shared" si="279"/>
        <v xml:space="preserve"> -</v>
      </c>
      <c r="CH215" s="55">
        <v>50000</v>
      </c>
      <c r="CI215" s="60">
        <v>0</v>
      </c>
      <c r="CJ215" s="60">
        <v>0</v>
      </c>
      <c r="CK215" s="125">
        <f t="shared" si="280"/>
        <v>0</v>
      </c>
      <c r="CL215" s="378" t="str">
        <f t="shared" si="281"/>
        <v xml:space="preserve"> -</v>
      </c>
      <c r="CM215" s="326">
        <f t="shared" si="282"/>
        <v>50000</v>
      </c>
      <c r="CN215" s="322">
        <f t="shared" si="283"/>
        <v>0</v>
      </c>
      <c r="CO215" s="322">
        <f t="shared" si="284"/>
        <v>0</v>
      </c>
      <c r="CP215" s="504">
        <f t="shared" si="285"/>
        <v>0</v>
      </c>
      <c r="CQ215" s="378" t="str">
        <f t="shared" si="286"/>
        <v xml:space="preserve"> -</v>
      </c>
      <c r="CR215" s="591" t="s">
        <v>1220</v>
      </c>
      <c r="CS215" s="99" t="s">
        <v>1395</v>
      </c>
      <c r="CT215" s="102" t="s">
        <v>1964</v>
      </c>
    </row>
    <row r="216" spans="2:98" ht="45.75" customHeight="1">
      <c r="B216" s="994"/>
      <c r="C216" s="991"/>
      <c r="D216" s="1211"/>
      <c r="E216" s="947"/>
      <c r="F216" s="956"/>
      <c r="G216" s="840"/>
      <c r="H216" s="840"/>
      <c r="I216" s="825"/>
      <c r="J216" s="840"/>
      <c r="K216" s="825"/>
      <c r="L216" s="840"/>
      <c r="M216" s="840"/>
      <c r="N216" s="825"/>
      <c r="O216" s="840"/>
      <c r="P216" s="840"/>
      <c r="Q216" s="825"/>
      <c r="R216" s="840"/>
      <c r="S216" s="840"/>
      <c r="T216" s="825"/>
      <c r="U216" s="971"/>
      <c r="V216" s="853"/>
      <c r="W216" s="825"/>
      <c r="X216" s="840"/>
      <c r="Y216" s="825"/>
      <c r="Z216" s="840"/>
      <c r="AA216" s="825"/>
      <c r="AB216" s="1023"/>
      <c r="AC216" s="1026"/>
      <c r="AD216" s="1020"/>
      <c r="AE216" s="790"/>
      <c r="AF216" s="798"/>
      <c r="AG216" s="790"/>
      <c r="AH216" s="798"/>
      <c r="AI216" s="790"/>
      <c r="AJ216" s="798"/>
      <c r="AK216" s="790"/>
      <c r="AL216" s="798"/>
      <c r="AM216" s="790"/>
      <c r="AN216" s="1164"/>
      <c r="AO216" s="950"/>
      <c r="AP216" s="939"/>
      <c r="AQ216" s="27" t="s">
        <v>675</v>
      </c>
      <c r="AR216" s="133" t="s">
        <v>1217</v>
      </c>
      <c r="AS216" s="27" t="s">
        <v>1830</v>
      </c>
      <c r="AT216" s="40">
        <v>3</v>
      </c>
      <c r="AU216" s="60">
        <v>4</v>
      </c>
      <c r="AV216" s="60">
        <v>1</v>
      </c>
      <c r="AW216" s="413">
        <f t="shared" si="287"/>
        <v>0.25</v>
      </c>
      <c r="AX216" s="60">
        <v>1</v>
      </c>
      <c r="AY216" s="413">
        <f>+AX216/AU216</f>
        <v>0.25</v>
      </c>
      <c r="AZ216" s="60">
        <v>1</v>
      </c>
      <c r="BA216" s="415">
        <f>+AZ216/AU216</f>
        <v>0.25</v>
      </c>
      <c r="BB216" s="47">
        <v>1</v>
      </c>
      <c r="BC216" s="415">
        <f t="shared" si="288"/>
        <v>0.25</v>
      </c>
      <c r="BD216" s="54">
        <v>1</v>
      </c>
      <c r="BE216" s="60">
        <v>1</v>
      </c>
      <c r="BF216" s="60">
        <v>1</v>
      </c>
      <c r="BG216" s="49">
        <v>0</v>
      </c>
      <c r="BH216" s="333">
        <f t="shared" si="263"/>
        <v>1</v>
      </c>
      <c r="BI216" s="453">
        <f t="shared" si="264"/>
        <v>1</v>
      </c>
      <c r="BJ216" s="334">
        <f t="shared" si="265"/>
        <v>1</v>
      </c>
      <c r="BK216" s="453">
        <f t="shared" si="266"/>
        <v>1</v>
      </c>
      <c r="BL216" s="334">
        <f t="shared" si="267"/>
        <v>1</v>
      </c>
      <c r="BM216" s="453">
        <f t="shared" si="268"/>
        <v>1</v>
      </c>
      <c r="BN216" s="334">
        <f t="shared" si="269"/>
        <v>0</v>
      </c>
      <c r="BO216" s="453">
        <f t="shared" si="270"/>
        <v>0</v>
      </c>
      <c r="BP216" s="657">
        <f t="shared" ref="BP216" si="291">+SUM(BD216:BG216)/AU216</f>
        <v>0.75</v>
      </c>
      <c r="BQ216" s="652">
        <f t="shared" si="271"/>
        <v>0.75</v>
      </c>
      <c r="BR216" s="642">
        <f t="shared" si="272"/>
        <v>0.75</v>
      </c>
      <c r="BS216" s="55">
        <v>0</v>
      </c>
      <c r="BT216" s="60">
        <v>0</v>
      </c>
      <c r="BU216" s="60">
        <v>0</v>
      </c>
      <c r="BV216" s="125" t="str">
        <f t="shared" si="274"/>
        <v xml:space="preserve"> -</v>
      </c>
      <c r="BW216" s="378" t="str">
        <f t="shared" si="275"/>
        <v xml:space="preserve"> -</v>
      </c>
      <c r="BX216" s="55">
        <v>0</v>
      </c>
      <c r="BY216" s="60">
        <v>0</v>
      </c>
      <c r="BZ216" s="60">
        <v>0</v>
      </c>
      <c r="CA216" s="125" t="str">
        <f t="shared" si="276"/>
        <v xml:space="preserve"> -</v>
      </c>
      <c r="CB216" s="378" t="str">
        <f t="shared" si="277"/>
        <v xml:space="preserve"> -</v>
      </c>
      <c r="CC216" s="54">
        <v>0</v>
      </c>
      <c r="CD216" s="60">
        <v>0</v>
      </c>
      <c r="CE216" s="60">
        <v>0</v>
      </c>
      <c r="CF216" s="125" t="str">
        <f t="shared" si="278"/>
        <v xml:space="preserve"> -</v>
      </c>
      <c r="CG216" s="378" t="str">
        <f t="shared" si="279"/>
        <v xml:space="preserve"> -</v>
      </c>
      <c r="CH216" s="55">
        <v>0</v>
      </c>
      <c r="CI216" s="60">
        <v>0</v>
      </c>
      <c r="CJ216" s="60">
        <v>0</v>
      </c>
      <c r="CK216" s="125" t="str">
        <f t="shared" si="280"/>
        <v xml:space="preserve"> -</v>
      </c>
      <c r="CL216" s="378" t="str">
        <f t="shared" si="281"/>
        <v xml:space="preserve"> -</v>
      </c>
      <c r="CM216" s="326">
        <f t="shared" si="282"/>
        <v>0</v>
      </c>
      <c r="CN216" s="322">
        <f t="shared" si="283"/>
        <v>0</v>
      </c>
      <c r="CO216" s="322">
        <f t="shared" si="284"/>
        <v>0</v>
      </c>
      <c r="CP216" s="504" t="str">
        <f t="shared" si="285"/>
        <v xml:space="preserve"> -</v>
      </c>
      <c r="CQ216" s="378" t="str">
        <f t="shared" si="286"/>
        <v xml:space="preserve"> -</v>
      </c>
      <c r="CR216" s="591" t="s">
        <v>1220</v>
      </c>
      <c r="CS216" s="99" t="s">
        <v>1395</v>
      </c>
      <c r="CT216" s="102" t="s">
        <v>1964</v>
      </c>
    </row>
    <row r="217" spans="2:98" ht="30" customHeight="1" thickBot="1">
      <c r="B217" s="994"/>
      <c r="C217" s="991"/>
      <c r="D217" s="1211"/>
      <c r="E217" s="947"/>
      <c r="F217" s="956"/>
      <c r="G217" s="840"/>
      <c r="H217" s="840"/>
      <c r="I217" s="825"/>
      <c r="J217" s="840"/>
      <c r="K217" s="825"/>
      <c r="L217" s="840"/>
      <c r="M217" s="840"/>
      <c r="N217" s="825"/>
      <c r="O217" s="840"/>
      <c r="P217" s="840"/>
      <c r="Q217" s="825"/>
      <c r="R217" s="840"/>
      <c r="S217" s="840"/>
      <c r="T217" s="825"/>
      <c r="U217" s="971"/>
      <c r="V217" s="853"/>
      <c r="W217" s="825"/>
      <c r="X217" s="840"/>
      <c r="Y217" s="825"/>
      <c r="Z217" s="840"/>
      <c r="AA217" s="825"/>
      <c r="AB217" s="1023"/>
      <c r="AC217" s="1026"/>
      <c r="AD217" s="1020"/>
      <c r="AE217" s="790"/>
      <c r="AF217" s="798"/>
      <c r="AG217" s="790"/>
      <c r="AH217" s="798"/>
      <c r="AI217" s="790"/>
      <c r="AJ217" s="798"/>
      <c r="AK217" s="790"/>
      <c r="AL217" s="798"/>
      <c r="AM217" s="790"/>
      <c r="AN217" s="1164"/>
      <c r="AO217" s="951"/>
      <c r="AP217" s="940"/>
      <c r="AQ217" s="250" t="s">
        <v>676</v>
      </c>
      <c r="AR217" s="241">
        <v>2210294</v>
      </c>
      <c r="AS217" s="29" t="s">
        <v>1831</v>
      </c>
      <c r="AT217" s="44">
        <v>0</v>
      </c>
      <c r="AU217" s="105">
        <v>1</v>
      </c>
      <c r="AV217" s="105">
        <v>0</v>
      </c>
      <c r="AW217" s="416">
        <f t="shared" si="287"/>
        <v>0</v>
      </c>
      <c r="AX217" s="105">
        <v>1</v>
      </c>
      <c r="AY217" s="416">
        <v>0.33</v>
      </c>
      <c r="AZ217" s="105">
        <v>1</v>
      </c>
      <c r="BA217" s="417">
        <v>0.33</v>
      </c>
      <c r="BB217" s="50">
        <v>1</v>
      </c>
      <c r="BC217" s="417">
        <v>0.34</v>
      </c>
      <c r="BD217" s="62">
        <v>0</v>
      </c>
      <c r="BE217" s="92">
        <v>0</v>
      </c>
      <c r="BF217" s="92">
        <v>0</v>
      </c>
      <c r="BG217" s="70">
        <v>0</v>
      </c>
      <c r="BH217" s="455" t="str">
        <f t="shared" si="263"/>
        <v xml:space="preserve"> -</v>
      </c>
      <c r="BI217" s="456" t="str">
        <f t="shared" si="264"/>
        <v xml:space="preserve"> -</v>
      </c>
      <c r="BJ217" s="365">
        <f t="shared" si="265"/>
        <v>0</v>
      </c>
      <c r="BK217" s="456">
        <f t="shared" si="266"/>
        <v>0</v>
      </c>
      <c r="BL217" s="365">
        <f t="shared" si="267"/>
        <v>0</v>
      </c>
      <c r="BM217" s="456">
        <f t="shared" si="268"/>
        <v>0</v>
      </c>
      <c r="BN217" s="365">
        <f t="shared" si="269"/>
        <v>0</v>
      </c>
      <c r="BO217" s="456">
        <f t="shared" si="270"/>
        <v>0</v>
      </c>
      <c r="BP217" s="660">
        <f>+AVERAGE(BE217:BG217)/AU217</f>
        <v>0</v>
      </c>
      <c r="BQ217" s="655">
        <f t="shared" si="271"/>
        <v>0</v>
      </c>
      <c r="BR217" s="645">
        <f t="shared" si="272"/>
        <v>0</v>
      </c>
      <c r="BS217" s="57">
        <v>0</v>
      </c>
      <c r="BT217" s="105">
        <v>0</v>
      </c>
      <c r="BU217" s="105">
        <v>0</v>
      </c>
      <c r="BV217" s="147" t="str">
        <f t="shared" si="274"/>
        <v xml:space="preserve"> -</v>
      </c>
      <c r="BW217" s="381" t="str">
        <f t="shared" si="275"/>
        <v xml:space="preserve"> -</v>
      </c>
      <c r="BX217" s="57">
        <v>0</v>
      </c>
      <c r="BY217" s="105">
        <v>0</v>
      </c>
      <c r="BZ217" s="105">
        <v>0</v>
      </c>
      <c r="CA217" s="147" t="str">
        <f t="shared" si="276"/>
        <v xml:space="preserve"> -</v>
      </c>
      <c r="CB217" s="381" t="str">
        <f t="shared" si="277"/>
        <v xml:space="preserve"> -</v>
      </c>
      <c r="CC217" s="56">
        <v>0</v>
      </c>
      <c r="CD217" s="105">
        <v>0</v>
      </c>
      <c r="CE217" s="105">
        <v>0</v>
      </c>
      <c r="CF217" s="147" t="str">
        <f t="shared" si="278"/>
        <v xml:space="preserve"> -</v>
      </c>
      <c r="CG217" s="381" t="str">
        <f t="shared" si="279"/>
        <v xml:space="preserve"> -</v>
      </c>
      <c r="CH217" s="57">
        <v>0</v>
      </c>
      <c r="CI217" s="105">
        <v>0</v>
      </c>
      <c r="CJ217" s="105">
        <v>0</v>
      </c>
      <c r="CK217" s="147" t="str">
        <f t="shared" si="280"/>
        <v xml:space="preserve"> -</v>
      </c>
      <c r="CL217" s="381" t="str">
        <f t="shared" si="281"/>
        <v xml:space="preserve"> -</v>
      </c>
      <c r="CM217" s="355">
        <f t="shared" si="282"/>
        <v>0</v>
      </c>
      <c r="CN217" s="323">
        <f t="shared" si="283"/>
        <v>0</v>
      </c>
      <c r="CO217" s="323">
        <f t="shared" si="284"/>
        <v>0</v>
      </c>
      <c r="CP217" s="507" t="str">
        <f t="shared" si="285"/>
        <v xml:space="preserve"> -</v>
      </c>
      <c r="CQ217" s="381" t="str">
        <f t="shared" si="286"/>
        <v xml:space="preserve"> -</v>
      </c>
      <c r="CR217" s="593" t="s">
        <v>1220</v>
      </c>
      <c r="CS217" s="100" t="s">
        <v>1395</v>
      </c>
      <c r="CT217" s="103" t="s">
        <v>1964</v>
      </c>
    </row>
    <row r="218" spans="2:98" ht="60" customHeight="1">
      <c r="B218" s="994"/>
      <c r="C218" s="991"/>
      <c r="D218" s="1211"/>
      <c r="E218" s="947"/>
      <c r="F218" s="956"/>
      <c r="G218" s="840"/>
      <c r="H218" s="840"/>
      <c r="I218" s="825"/>
      <c r="J218" s="840"/>
      <c r="K218" s="825"/>
      <c r="L218" s="840"/>
      <c r="M218" s="840"/>
      <c r="N218" s="825"/>
      <c r="O218" s="840"/>
      <c r="P218" s="840"/>
      <c r="Q218" s="825"/>
      <c r="R218" s="840"/>
      <c r="S218" s="840"/>
      <c r="T218" s="825"/>
      <c r="U218" s="971"/>
      <c r="V218" s="853"/>
      <c r="W218" s="825"/>
      <c r="X218" s="840"/>
      <c r="Y218" s="825"/>
      <c r="Z218" s="840"/>
      <c r="AA218" s="825"/>
      <c r="AB218" s="1023"/>
      <c r="AC218" s="1026"/>
      <c r="AD218" s="1020"/>
      <c r="AE218" s="790"/>
      <c r="AF218" s="798"/>
      <c r="AG218" s="790"/>
      <c r="AH218" s="798"/>
      <c r="AI218" s="790"/>
      <c r="AJ218" s="798"/>
      <c r="AK218" s="790"/>
      <c r="AL218" s="798"/>
      <c r="AM218" s="790"/>
      <c r="AN218" s="1164"/>
      <c r="AO218" s="952">
        <f>+RESUMEN!J120</f>
        <v>0.66666666666666663</v>
      </c>
      <c r="AP218" s="941" t="s">
        <v>686</v>
      </c>
      <c r="AQ218" s="26" t="s">
        <v>689</v>
      </c>
      <c r="AR218" s="138" t="s">
        <v>1217</v>
      </c>
      <c r="AS218" s="26" t="s">
        <v>1832</v>
      </c>
      <c r="AT218" s="39">
        <v>0</v>
      </c>
      <c r="AU218" s="90">
        <v>1</v>
      </c>
      <c r="AV218" s="90">
        <v>0</v>
      </c>
      <c r="AW218" s="412">
        <f t="shared" si="287"/>
        <v>0</v>
      </c>
      <c r="AX218" s="90">
        <v>1</v>
      </c>
      <c r="AY218" s="412">
        <f>+AX218/AU218</f>
        <v>1</v>
      </c>
      <c r="AZ218" s="90">
        <v>0</v>
      </c>
      <c r="BA218" s="414">
        <f>+AZ218/AU218</f>
        <v>0</v>
      </c>
      <c r="BB218" s="46">
        <v>0</v>
      </c>
      <c r="BC218" s="421">
        <f t="shared" si="288"/>
        <v>0</v>
      </c>
      <c r="BD218" s="52">
        <v>0</v>
      </c>
      <c r="BE218" s="90">
        <v>1</v>
      </c>
      <c r="BF218" s="90">
        <v>1</v>
      </c>
      <c r="BG218" s="69">
        <v>0</v>
      </c>
      <c r="BH218" s="329" t="str">
        <f t="shared" si="263"/>
        <v xml:space="preserve"> -</v>
      </c>
      <c r="BI218" s="452" t="str">
        <f t="shared" si="264"/>
        <v xml:space="preserve"> -</v>
      </c>
      <c r="BJ218" s="330">
        <f t="shared" si="265"/>
        <v>1</v>
      </c>
      <c r="BK218" s="452">
        <f t="shared" si="266"/>
        <v>1</v>
      </c>
      <c r="BL218" s="330" t="str">
        <f t="shared" si="267"/>
        <v xml:space="preserve"> -</v>
      </c>
      <c r="BM218" s="452" t="str">
        <f t="shared" si="268"/>
        <v xml:space="preserve"> -</v>
      </c>
      <c r="BN218" s="330" t="str">
        <f t="shared" si="269"/>
        <v xml:space="preserve"> -</v>
      </c>
      <c r="BO218" s="452" t="str">
        <f t="shared" si="270"/>
        <v xml:space="preserve"> -</v>
      </c>
      <c r="BP218" s="656">
        <f t="shared" ref="BP218:BP220" si="292">+SUM(BD218:BG218)/AU218</f>
        <v>2</v>
      </c>
      <c r="BQ218" s="651">
        <f t="shared" si="271"/>
        <v>1</v>
      </c>
      <c r="BR218" s="641">
        <f t="shared" si="272"/>
        <v>1</v>
      </c>
      <c r="BS218" s="52">
        <v>0</v>
      </c>
      <c r="BT218" s="90">
        <v>0</v>
      </c>
      <c r="BU218" s="90">
        <v>0</v>
      </c>
      <c r="BV218" s="146" t="str">
        <f t="shared" si="274"/>
        <v xml:space="preserve"> -</v>
      </c>
      <c r="BW218" s="384" t="str">
        <f t="shared" si="275"/>
        <v xml:space="preserve"> -</v>
      </c>
      <c r="BX218" s="53">
        <v>0</v>
      </c>
      <c r="BY218" s="90">
        <v>0</v>
      </c>
      <c r="BZ218" s="90">
        <v>0</v>
      </c>
      <c r="CA218" s="146" t="str">
        <f t="shared" si="276"/>
        <v xml:space="preserve"> -</v>
      </c>
      <c r="CB218" s="384" t="str">
        <f t="shared" si="277"/>
        <v xml:space="preserve"> -</v>
      </c>
      <c r="CC218" s="52">
        <v>0</v>
      </c>
      <c r="CD218" s="90">
        <v>0</v>
      </c>
      <c r="CE218" s="90">
        <v>0</v>
      </c>
      <c r="CF218" s="146" t="str">
        <f t="shared" si="278"/>
        <v xml:space="preserve"> -</v>
      </c>
      <c r="CG218" s="384" t="str">
        <f t="shared" si="279"/>
        <v xml:space="preserve"> -</v>
      </c>
      <c r="CH218" s="53">
        <v>0</v>
      </c>
      <c r="CI218" s="90">
        <v>0</v>
      </c>
      <c r="CJ218" s="90">
        <v>0</v>
      </c>
      <c r="CK218" s="146" t="str">
        <f t="shared" si="280"/>
        <v xml:space="preserve"> -</v>
      </c>
      <c r="CL218" s="384" t="str">
        <f t="shared" si="281"/>
        <v xml:space="preserve"> -</v>
      </c>
      <c r="CM218" s="324">
        <f t="shared" si="282"/>
        <v>0</v>
      </c>
      <c r="CN218" s="325">
        <f t="shared" si="283"/>
        <v>0</v>
      </c>
      <c r="CO218" s="325">
        <f t="shared" si="284"/>
        <v>0</v>
      </c>
      <c r="CP218" s="503" t="str">
        <f t="shared" si="285"/>
        <v xml:space="preserve"> -</v>
      </c>
      <c r="CQ218" s="384" t="str">
        <f t="shared" si="286"/>
        <v xml:space="preserve"> -</v>
      </c>
      <c r="CR218" s="594" t="s">
        <v>1220</v>
      </c>
      <c r="CS218" s="108" t="s">
        <v>1249</v>
      </c>
      <c r="CT218" s="75" t="s">
        <v>1964</v>
      </c>
    </row>
    <row r="219" spans="2:98" ht="45.75" customHeight="1">
      <c r="B219" s="994"/>
      <c r="C219" s="991"/>
      <c r="D219" s="1211"/>
      <c r="E219" s="947"/>
      <c r="F219" s="956"/>
      <c r="G219" s="840"/>
      <c r="H219" s="840"/>
      <c r="I219" s="825"/>
      <c r="J219" s="840"/>
      <c r="K219" s="825"/>
      <c r="L219" s="840"/>
      <c r="M219" s="840"/>
      <c r="N219" s="825"/>
      <c r="O219" s="840"/>
      <c r="P219" s="840"/>
      <c r="Q219" s="825"/>
      <c r="R219" s="840"/>
      <c r="S219" s="840"/>
      <c r="T219" s="825"/>
      <c r="U219" s="971"/>
      <c r="V219" s="853"/>
      <c r="W219" s="825"/>
      <c r="X219" s="840"/>
      <c r="Y219" s="825"/>
      <c r="Z219" s="840"/>
      <c r="AA219" s="825"/>
      <c r="AB219" s="1023"/>
      <c r="AC219" s="1026"/>
      <c r="AD219" s="1020"/>
      <c r="AE219" s="790"/>
      <c r="AF219" s="798"/>
      <c r="AG219" s="790"/>
      <c r="AH219" s="798"/>
      <c r="AI219" s="790"/>
      <c r="AJ219" s="798"/>
      <c r="AK219" s="790"/>
      <c r="AL219" s="798"/>
      <c r="AM219" s="790"/>
      <c r="AN219" s="1164"/>
      <c r="AO219" s="950"/>
      <c r="AP219" s="939"/>
      <c r="AQ219" s="27" t="s">
        <v>677</v>
      </c>
      <c r="AR219" s="133" t="s">
        <v>1217</v>
      </c>
      <c r="AS219" s="27" t="s">
        <v>1833</v>
      </c>
      <c r="AT219" s="40">
        <v>0</v>
      </c>
      <c r="AU219" s="60">
        <v>1</v>
      </c>
      <c r="AV219" s="60">
        <v>1</v>
      </c>
      <c r="AW219" s="413">
        <f t="shared" si="287"/>
        <v>1</v>
      </c>
      <c r="AX219" s="60">
        <v>0</v>
      </c>
      <c r="AY219" s="413">
        <f>+AX219/AU219</f>
        <v>0</v>
      </c>
      <c r="AZ219" s="60">
        <v>0</v>
      </c>
      <c r="BA219" s="415">
        <f>+AZ219/AU219</f>
        <v>0</v>
      </c>
      <c r="BB219" s="47">
        <v>0</v>
      </c>
      <c r="BC219" s="422">
        <f t="shared" si="288"/>
        <v>0</v>
      </c>
      <c r="BD219" s="54">
        <v>0.5</v>
      </c>
      <c r="BE219" s="60">
        <v>0</v>
      </c>
      <c r="BF219" s="60">
        <v>1</v>
      </c>
      <c r="BG219" s="49">
        <v>0</v>
      </c>
      <c r="BH219" s="333">
        <f t="shared" si="263"/>
        <v>0.5</v>
      </c>
      <c r="BI219" s="453">
        <f t="shared" si="264"/>
        <v>0.5</v>
      </c>
      <c r="BJ219" s="334" t="str">
        <f t="shared" si="265"/>
        <v xml:space="preserve"> -</v>
      </c>
      <c r="BK219" s="453" t="str">
        <f t="shared" si="266"/>
        <v xml:space="preserve"> -</v>
      </c>
      <c r="BL219" s="334" t="str">
        <f t="shared" si="267"/>
        <v xml:space="preserve"> -</v>
      </c>
      <c r="BM219" s="453" t="str">
        <f t="shared" si="268"/>
        <v xml:space="preserve"> -</v>
      </c>
      <c r="BN219" s="334" t="str">
        <f t="shared" si="269"/>
        <v xml:space="preserve"> -</v>
      </c>
      <c r="BO219" s="453" t="str">
        <f t="shared" si="270"/>
        <v xml:space="preserve"> -</v>
      </c>
      <c r="BP219" s="657">
        <f t="shared" si="292"/>
        <v>1.5</v>
      </c>
      <c r="BQ219" s="652">
        <f t="shared" si="271"/>
        <v>1</v>
      </c>
      <c r="BR219" s="642">
        <f t="shared" si="272"/>
        <v>1</v>
      </c>
      <c r="BS219" s="54">
        <v>0</v>
      </c>
      <c r="BT219" s="60">
        <v>0</v>
      </c>
      <c r="BU219" s="60">
        <v>0</v>
      </c>
      <c r="BV219" s="125" t="str">
        <f t="shared" si="274"/>
        <v xml:space="preserve"> -</v>
      </c>
      <c r="BW219" s="378" t="str">
        <f t="shared" si="275"/>
        <v xml:space="preserve"> -</v>
      </c>
      <c r="BX219" s="55">
        <v>0</v>
      </c>
      <c r="BY219" s="60">
        <v>0</v>
      </c>
      <c r="BZ219" s="60">
        <v>0</v>
      </c>
      <c r="CA219" s="125" t="str">
        <f t="shared" si="276"/>
        <v xml:space="preserve"> -</v>
      </c>
      <c r="CB219" s="378" t="str">
        <f t="shared" si="277"/>
        <v xml:space="preserve"> -</v>
      </c>
      <c r="CC219" s="54">
        <v>0</v>
      </c>
      <c r="CD219" s="60">
        <v>0</v>
      </c>
      <c r="CE219" s="60">
        <v>0</v>
      </c>
      <c r="CF219" s="125" t="str">
        <f t="shared" si="278"/>
        <v xml:space="preserve"> -</v>
      </c>
      <c r="CG219" s="378" t="str">
        <f t="shared" si="279"/>
        <v xml:space="preserve"> -</v>
      </c>
      <c r="CH219" s="55">
        <v>0</v>
      </c>
      <c r="CI219" s="60">
        <v>0</v>
      </c>
      <c r="CJ219" s="60">
        <v>0</v>
      </c>
      <c r="CK219" s="125" t="str">
        <f t="shared" si="280"/>
        <v xml:space="preserve"> -</v>
      </c>
      <c r="CL219" s="378" t="str">
        <f t="shared" si="281"/>
        <v xml:space="preserve"> -</v>
      </c>
      <c r="CM219" s="326">
        <f t="shared" si="282"/>
        <v>0</v>
      </c>
      <c r="CN219" s="322">
        <f t="shared" si="283"/>
        <v>0</v>
      </c>
      <c r="CO219" s="322">
        <f t="shared" si="284"/>
        <v>0</v>
      </c>
      <c r="CP219" s="504" t="str">
        <f t="shared" si="285"/>
        <v xml:space="preserve"> -</v>
      </c>
      <c r="CQ219" s="378" t="str">
        <f t="shared" si="286"/>
        <v xml:space="preserve"> -</v>
      </c>
      <c r="CR219" s="591" t="s">
        <v>1220</v>
      </c>
      <c r="CS219" s="99" t="s">
        <v>1252</v>
      </c>
      <c r="CT219" s="102" t="s">
        <v>1964</v>
      </c>
    </row>
    <row r="220" spans="2:98" ht="30" customHeight="1" thickBot="1">
      <c r="B220" s="994"/>
      <c r="C220" s="991"/>
      <c r="D220" s="1212"/>
      <c r="E220" s="948"/>
      <c r="F220" s="957"/>
      <c r="G220" s="849"/>
      <c r="H220" s="849"/>
      <c r="I220" s="833"/>
      <c r="J220" s="849"/>
      <c r="K220" s="833"/>
      <c r="L220" s="849"/>
      <c r="M220" s="849"/>
      <c r="N220" s="833"/>
      <c r="O220" s="849"/>
      <c r="P220" s="849"/>
      <c r="Q220" s="833"/>
      <c r="R220" s="849"/>
      <c r="S220" s="849"/>
      <c r="T220" s="833"/>
      <c r="U220" s="1083"/>
      <c r="V220" s="854"/>
      <c r="W220" s="833"/>
      <c r="X220" s="849"/>
      <c r="Y220" s="833"/>
      <c r="Z220" s="849"/>
      <c r="AA220" s="833"/>
      <c r="AB220" s="1024"/>
      <c r="AC220" s="1027"/>
      <c r="AD220" s="1021"/>
      <c r="AE220" s="791"/>
      <c r="AF220" s="799"/>
      <c r="AG220" s="791"/>
      <c r="AH220" s="799"/>
      <c r="AI220" s="791"/>
      <c r="AJ220" s="799"/>
      <c r="AK220" s="791"/>
      <c r="AL220" s="799"/>
      <c r="AM220" s="791"/>
      <c r="AN220" s="1165"/>
      <c r="AO220" s="953"/>
      <c r="AP220" s="942"/>
      <c r="AQ220" s="30" t="s">
        <v>700</v>
      </c>
      <c r="AR220" s="142" t="s">
        <v>1217</v>
      </c>
      <c r="AS220" s="30" t="s">
        <v>1834</v>
      </c>
      <c r="AT220" s="45">
        <v>0</v>
      </c>
      <c r="AU220" s="92">
        <v>1</v>
      </c>
      <c r="AV220" s="92">
        <v>0</v>
      </c>
      <c r="AW220" s="423">
        <f t="shared" si="287"/>
        <v>0</v>
      </c>
      <c r="AX220" s="92">
        <v>0</v>
      </c>
      <c r="AY220" s="423">
        <f>+AX220/AU220</f>
        <v>0</v>
      </c>
      <c r="AZ220" s="92">
        <v>1</v>
      </c>
      <c r="BA220" s="424">
        <f>+AZ220/AU220</f>
        <v>1</v>
      </c>
      <c r="BB220" s="51">
        <v>0</v>
      </c>
      <c r="BC220" s="425">
        <f t="shared" si="288"/>
        <v>0</v>
      </c>
      <c r="BD220" s="62">
        <v>0</v>
      </c>
      <c r="BE220" s="92">
        <v>0</v>
      </c>
      <c r="BF220" s="92">
        <v>0</v>
      </c>
      <c r="BG220" s="70">
        <v>0</v>
      </c>
      <c r="BH220" s="331" t="str">
        <f t="shared" si="263"/>
        <v xml:space="preserve"> -</v>
      </c>
      <c r="BI220" s="457" t="str">
        <f t="shared" si="264"/>
        <v xml:space="preserve"> -</v>
      </c>
      <c r="BJ220" s="332" t="str">
        <f t="shared" si="265"/>
        <v xml:space="preserve"> -</v>
      </c>
      <c r="BK220" s="457" t="str">
        <f t="shared" si="266"/>
        <v xml:space="preserve"> -</v>
      </c>
      <c r="BL220" s="332">
        <f t="shared" si="267"/>
        <v>0</v>
      </c>
      <c r="BM220" s="457">
        <f t="shared" si="268"/>
        <v>0</v>
      </c>
      <c r="BN220" s="332" t="str">
        <f t="shared" si="269"/>
        <v xml:space="preserve"> -</v>
      </c>
      <c r="BO220" s="457" t="str">
        <f t="shared" si="270"/>
        <v xml:space="preserve"> -</v>
      </c>
      <c r="BP220" s="658">
        <f t="shared" si="292"/>
        <v>0</v>
      </c>
      <c r="BQ220" s="653">
        <f t="shared" si="271"/>
        <v>0</v>
      </c>
      <c r="BR220" s="643">
        <f t="shared" si="272"/>
        <v>0</v>
      </c>
      <c r="BS220" s="62">
        <v>0</v>
      </c>
      <c r="BT220" s="92">
        <v>0</v>
      </c>
      <c r="BU220" s="92">
        <v>0</v>
      </c>
      <c r="BV220" s="148" t="str">
        <f t="shared" si="274"/>
        <v xml:space="preserve"> -</v>
      </c>
      <c r="BW220" s="385" t="str">
        <f t="shared" si="275"/>
        <v xml:space="preserve"> -</v>
      </c>
      <c r="BX220" s="63">
        <v>0</v>
      </c>
      <c r="BY220" s="92">
        <v>0</v>
      </c>
      <c r="BZ220" s="92">
        <v>0</v>
      </c>
      <c r="CA220" s="148" t="str">
        <f t="shared" si="276"/>
        <v xml:space="preserve"> -</v>
      </c>
      <c r="CB220" s="385" t="str">
        <f t="shared" si="277"/>
        <v xml:space="preserve"> -</v>
      </c>
      <c r="CC220" s="62">
        <v>0</v>
      </c>
      <c r="CD220" s="92">
        <v>0</v>
      </c>
      <c r="CE220" s="92">
        <v>0</v>
      </c>
      <c r="CF220" s="148" t="str">
        <f t="shared" si="278"/>
        <v xml:space="preserve"> -</v>
      </c>
      <c r="CG220" s="385" t="str">
        <f t="shared" si="279"/>
        <v xml:space="preserve"> -</v>
      </c>
      <c r="CH220" s="63">
        <v>0</v>
      </c>
      <c r="CI220" s="92">
        <v>0</v>
      </c>
      <c r="CJ220" s="92">
        <v>0</v>
      </c>
      <c r="CK220" s="148" t="str">
        <f t="shared" si="280"/>
        <v xml:space="preserve"> -</v>
      </c>
      <c r="CL220" s="385" t="str">
        <f t="shared" si="281"/>
        <v xml:space="preserve"> -</v>
      </c>
      <c r="CM220" s="327">
        <f t="shared" si="282"/>
        <v>0</v>
      </c>
      <c r="CN220" s="328">
        <f t="shared" si="283"/>
        <v>0</v>
      </c>
      <c r="CO220" s="328">
        <f t="shared" si="284"/>
        <v>0</v>
      </c>
      <c r="CP220" s="505" t="str">
        <f t="shared" si="285"/>
        <v xml:space="preserve"> -</v>
      </c>
      <c r="CQ220" s="385" t="str">
        <f t="shared" si="286"/>
        <v xml:space="preserve"> -</v>
      </c>
      <c r="CR220" s="593" t="s">
        <v>1220</v>
      </c>
      <c r="CS220" s="100" t="s">
        <v>1252</v>
      </c>
      <c r="CT220" s="103" t="s">
        <v>1964</v>
      </c>
    </row>
    <row r="221" spans="2:98" ht="16" customHeight="1" thickBot="1">
      <c r="B221" s="995"/>
      <c r="C221" s="992"/>
      <c r="D221" s="182"/>
      <c r="E221" s="14"/>
      <c r="F221" s="15"/>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34"/>
      <c r="AP221" s="34"/>
      <c r="AQ221" s="35"/>
      <c r="AR221" s="34"/>
      <c r="AS221" s="35"/>
      <c r="AT221" s="34"/>
      <c r="AU221" s="34"/>
      <c r="AV221" s="34"/>
      <c r="AW221" s="446">
        <f>+AVERAGE(AW191:AW220)</f>
        <v>0.15142857142857141</v>
      </c>
      <c r="AX221" s="446"/>
      <c r="AY221" s="446">
        <f t="shared" ref="AY221:BC221" si="293">+AVERAGE(AY191:AY220)</f>
        <v>0.35314428393080083</v>
      </c>
      <c r="AZ221" s="446"/>
      <c r="BA221" s="446">
        <f t="shared" si="293"/>
        <v>0.24771357232031391</v>
      </c>
      <c r="BB221" s="446"/>
      <c r="BC221" s="446">
        <f t="shared" si="293"/>
        <v>0.24771357232031388</v>
      </c>
      <c r="BD221" s="34"/>
      <c r="BE221" s="34"/>
      <c r="BF221" s="34"/>
      <c r="BG221" s="34"/>
      <c r="BH221" s="34"/>
      <c r="BI221" s="446">
        <f t="shared" ref="BI221:BO221" si="294">+AVERAGE(BI191:BI220)</f>
        <v>0.67399999999999993</v>
      </c>
      <c r="BJ221" s="446"/>
      <c r="BK221" s="446">
        <f t="shared" si="294"/>
        <v>0.86401456531634047</v>
      </c>
      <c r="BL221" s="446"/>
      <c r="BM221" s="446">
        <f t="shared" si="294"/>
        <v>0.76791158562730477</v>
      </c>
      <c r="BN221" s="446"/>
      <c r="BO221" s="446">
        <f t="shared" si="294"/>
        <v>0</v>
      </c>
      <c r="BP221" s="446"/>
      <c r="BQ221" s="446">
        <f>+AVERAGE(BQ191:BQ220)</f>
        <v>0.63503232084155159</v>
      </c>
      <c r="BR221" s="638"/>
      <c r="BS221" s="36"/>
      <c r="BT221" s="36"/>
      <c r="BU221" s="36"/>
      <c r="BV221" s="36"/>
      <c r="BW221" s="208"/>
      <c r="BX221" s="36"/>
      <c r="BY221" s="36"/>
      <c r="BZ221" s="36"/>
      <c r="CA221" s="36"/>
      <c r="CB221" s="208"/>
      <c r="CC221" s="36"/>
      <c r="CD221" s="36"/>
      <c r="CE221" s="36"/>
      <c r="CF221" s="36"/>
      <c r="CG221" s="208"/>
      <c r="CH221" s="36"/>
      <c r="CI221" s="36"/>
      <c r="CJ221" s="36"/>
      <c r="CK221" s="36"/>
      <c r="CL221" s="208"/>
      <c r="CM221" s="208"/>
      <c r="CN221" s="208"/>
      <c r="CO221" s="208"/>
      <c r="CP221" s="208"/>
      <c r="CQ221" s="208"/>
      <c r="CR221" s="16"/>
      <c r="CS221" s="16"/>
      <c r="CT221" s="601"/>
    </row>
    <row r="222" spans="2:98" ht="16" customHeight="1" thickBot="1">
      <c r="B222" s="19"/>
      <c r="C222" s="20"/>
      <c r="D222" s="21"/>
      <c r="E222" s="21"/>
      <c r="F222" s="22"/>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2"/>
      <c r="AR222" s="21"/>
      <c r="AS222" s="22"/>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639"/>
      <c r="BS222" s="23"/>
      <c r="BT222" s="23"/>
      <c r="BU222" s="23"/>
      <c r="BV222" s="23"/>
      <c r="BW222" s="24"/>
      <c r="BX222" s="23"/>
      <c r="BY222" s="23"/>
      <c r="BZ222" s="23"/>
      <c r="CA222" s="23"/>
      <c r="CB222" s="24"/>
      <c r="CC222" s="23"/>
      <c r="CD222" s="23"/>
      <c r="CE222" s="23"/>
      <c r="CF222" s="23"/>
      <c r="CG222" s="24"/>
      <c r="CH222" s="23"/>
      <c r="CI222" s="23"/>
      <c r="CJ222" s="23"/>
      <c r="CK222" s="23"/>
      <c r="CL222" s="24"/>
      <c r="CM222" s="209"/>
      <c r="CN222" s="209"/>
      <c r="CO222" s="209"/>
      <c r="CP222" s="209"/>
      <c r="CQ222" s="209"/>
      <c r="CR222" s="23"/>
      <c r="CS222" s="23"/>
      <c r="CT222" s="598"/>
    </row>
    <row r="223" spans="2:98" ht="15" customHeight="1">
      <c r="CS223" s="201"/>
    </row>
    <row r="224" spans="2:98" ht="15" customHeight="1" thickBot="1"/>
    <row r="225" spans="52:70" ht="20" customHeight="1" thickBot="1">
      <c r="BD225" s="669">
        <v>2016</v>
      </c>
      <c r="BE225" s="670">
        <v>2017</v>
      </c>
      <c r="BF225" s="670">
        <v>2018</v>
      </c>
      <c r="BG225" s="670">
        <v>2019</v>
      </c>
      <c r="BH225" s="628" t="s">
        <v>1218</v>
      </c>
      <c r="BI225" s="676"/>
    </row>
    <row r="226" spans="52:70" ht="18" customHeight="1">
      <c r="AZ226" s="996" t="s">
        <v>156</v>
      </c>
      <c r="BA226" s="997"/>
      <c r="BB226" s="997"/>
      <c r="BC226" s="998"/>
      <c r="BD226" s="575">
        <f>+AVERAGE(BI169:BI171)</f>
        <v>1</v>
      </c>
      <c r="BE226" s="576">
        <f>+AVERAGE(BK169:BK171)</f>
        <v>1</v>
      </c>
      <c r="BF226" s="576">
        <f>+AVERAGE(BM169:BM171)</f>
        <v>1</v>
      </c>
      <c r="BG226" s="576">
        <f>+AVERAGE(BO169:BO171)</f>
        <v>0</v>
      </c>
      <c r="BH226" s="682">
        <f>+AVERAGE(BQ169:BQ171)</f>
        <v>1</v>
      </c>
      <c r="BI226" s="677"/>
    </row>
    <row r="227" spans="52:70" s="201" customFormat="1" ht="18" customHeight="1">
      <c r="AZ227" s="983" t="s">
        <v>1204</v>
      </c>
      <c r="BA227" s="984"/>
      <c r="BB227" s="984"/>
      <c r="BC227" s="985"/>
      <c r="BD227" s="572">
        <f>+AVERAGE(BI11:BI38,BI40:BI62)</f>
        <v>0.77423177806794397</v>
      </c>
      <c r="BE227" s="571">
        <f>+AVERAGE(BK11:BK38,BK40:BK62)</f>
        <v>0.82505958916769928</v>
      </c>
      <c r="BF227" s="571">
        <f>+AVERAGE(BM11:BM38,BM40:BM62)</f>
        <v>0.77795169674769715</v>
      </c>
      <c r="BG227" s="571">
        <f>+AVERAGE(BO11:BO38,BO40:BO62)</f>
        <v>0</v>
      </c>
      <c r="BH227" s="675">
        <f>+AVERAGE(BQ11:BQ38,BQ40:BQ62)</f>
        <v>0.66314663285537778</v>
      </c>
      <c r="BI227" s="677"/>
      <c r="BR227" s="640"/>
    </row>
    <row r="228" spans="52:70" ht="18" customHeight="1">
      <c r="AZ228" s="983" t="s">
        <v>95</v>
      </c>
      <c r="BA228" s="984"/>
      <c r="BB228" s="984"/>
      <c r="BC228" s="985"/>
      <c r="BD228" s="572">
        <f>+AVERAGE(BI121:BI163,BI188:BI189)</f>
        <v>0.82258064516129037</v>
      </c>
      <c r="BE228" s="571">
        <f>+AVERAGE(BK121:BK163,BK188:BK189)</f>
        <v>0.8597560975609756</v>
      </c>
      <c r="BF228" s="571">
        <f>+AVERAGE(BM121:BM163,BM188:BM189)</f>
        <v>0.82882882882882891</v>
      </c>
      <c r="BG228" s="571">
        <f>+AVERAGE(BO121:BO163,BO188:BO189)</f>
        <v>0</v>
      </c>
      <c r="BH228" s="675">
        <f>+AVERAGE(BQ121:BQ163,BQ188:BQ189)</f>
        <v>0.68001082251082257</v>
      </c>
      <c r="BI228" s="677"/>
    </row>
    <row r="229" spans="52:70" ht="18" customHeight="1">
      <c r="AZ229" s="983" t="s">
        <v>213</v>
      </c>
      <c r="BA229" s="984"/>
      <c r="BB229" s="984"/>
      <c r="BC229" s="985"/>
      <c r="BD229" s="572">
        <f>+AVERAGE(BI39,BI164:BI166)</f>
        <v>1</v>
      </c>
      <c r="BE229" s="571">
        <f>+AVERAGE(BK39,BK164:BK166)</f>
        <v>1</v>
      </c>
      <c r="BF229" s="571">
        <f>+AVERAGE(BM39,BM164:BM166)</f>
        <v>0.5</v>
      </c>
      <c r="BG229" s="571">
        <f>+AVERAGE(BO39,BO164:BO166)</f>
        <v>0</v>
      </c>
      <c r="BH229" s="675">
        <f>+AVERAGE(BQ39,BQ164:BQ166)</f>
        <v>0.77083333333333326</v>
      </c>
      <c r="BI229" s="677"/>
    </row>
    <row r="230" spans="52:70" ht="18" customHeight="1">
      <c r="AZ230" s="983" t="s">
        <v>365</v>
      </c>
      <c r="BA230" s="984"/>
      <c r="BB230" s="984"/>
      <c r="BC230" s="985"/>
      <c r="BD230" s="572">
        <f>+AVERAGE(BI105:BI114,BI117:BI119)</f>
        <v>1</v>
      </c>
      <c r="BE230" s="571">
        <f>+AVERAGE(BK105:BK114,BK117:BK119)</f>
        <v>1</v>
      </c>
      <c r="BF230" s="571">
        <f>+AVERAGE(BM105:BM114,BM117:BM119)</f>
        <v>0.89230769230769225</v>
      </c>
      <c r="BG230" s="571">
        <f>+AVERAGE(BO105:BO114,BO117:BO119)</f>
        <v>0</v>
      </c>
      <c r="BH230" s="675">
        <f>+AVERAGE(BQ105:BQ114,BQ117:BQ119)</f>
        <v>0.84566708480802832</v>
      </c>
      <c r="BI230" s="677"/>
    </row>
    <row r="231" spans="52:70" ht="18" customHeight="1">
      <c r="AZ231" s="983" t="s">
        <v>1206</v>
      </c>
      <c r="BA231" s="984"/>
      <c r="BB231" s="984"/>
      <c r="BC231" s="985"/>
      <c r="BD231" s="572">
        <f>+AVERAGE(BI74:BI75,BI115:BI116,BI167,BI172:BI183)</f>
        <v>0.9</v>
      </c>
      <c r="BE231" s="571">
        <f>+AVERAGE(BK74:BK75,BK115:BK116,BK167,BK172:BK183)</f>
        <v>0.54999999999999993</v>
      </c>
      <c r="BF231" s="571">
        <f>+AVERAGE(BM74:BM75,BM115:BM116,BM167,BM172:BM183)</f>
        <v>0.37343749999999998</v>
      </c>
      <c r="BG231" s="571">
        <f>+AVERAGE(BO74:BO75,BO115:BO116,BO167,BO172:BO183)</f>
        <v>0</v>
      </c>
      <c r="BH231" s="675">
        <f>+AVERAGE(BQ74:BQ75,BQ115:BQ116,BQ167,BQ172:BQ183)</f>
        <v>0.33882352941176475</v>
      </c>
      <c r="BI231" s="677"/>
    </row>
    <row r="232" spans="52:70" ht="18" customHeight="1">
      <c r="AZ232" s="983" t="s">
        <v>1207</v>
      </c>
      <c r="BA232" s="984"/>
      <c r="BB232" s="984"/>
      <c r="BC232" s="985"/>
      <c r="BD232" s="572">
        <f>+AVERAGE(BI184:BI186,BI191:BI220)</f>
        <v>0.69633333333333325</v>
      </c>
      <c r="BE232" s="571">
        <f>+AVERAGE(BK184:BK186,BK191:BK220)</f>
        <v>0.87808202407671909</v>
      </c>
      <c r="BF232" s="571">
        <f>+AVERAGE(BM184:BM186,BM191:BM220)</f>
        <v>0.78647865877712031</v>
      </c>
      <c r="BG232" s="571">
        <f>+AVERAGE(BO184:BO186,BO191:BO220)</f>
        <v>0</v>
      </c>
      <c r="BH232" s="675">
        <f>+AVERAGE(BQ184:BQ186,BQ191:BQ220)</f>
        <v>0.6587415037953499</v>
      </c>
      <c r="BI232" s="677"/>
    </row>
    <row r="233" spans="52:70" ht="18" customHeight="1">
      <c r="AZ233" s="983" t="s">
        <v>540</v>
      </c>
      <c r="BA233" s="984"/>
      <c r="BB233" s="984"/>
      <c r="BC233" s="985"/>
      <c r="BD233" s="572">
        <f>+AVERAGE(BI99:BI103)</f>
        <v>1</v>
      </c>
      <c r="BE233" s="571">
        <f>+AVERAGE(BK99:BK103)</f>
        <v>1</v>
      </c>
      <c r="BF233" s="571">
        <f>+AVERAGE(BM99:BM103)</f>
        <v>0.84</v>
      </c>
      <c r="BG233" s="571">
        <f>+AVERAGE(BO99:BO103)</f>
        <v>0</v>
      </c>
      <c r="BH233" s="675">
        <f>+AVERAGE(BQ99:BQ103)</f>
        <v>0.83433333333333337</v>
      </c>
      <c r="BI233" s="677"/>
    </row>
    <row r="234" spans="52:70" ht="18" customHeight="1">
      <c r="AZ234" s="983" t="s">
        <v>1210</v>
      </c>
      <c r="BA234" s="984"/>
      <c r="BB234" s="984"/>
      <c r="BC234" s="985"/>
      <c r="BD234" s="572" t="str">
        <f>+BI187</f>
        <v xml:space="preserve"> -</v>
      </c>
      <c r="BE234" s="571">
        <f>+BK187</f>
        <v>0.2</v>
      </c>
      <c r="BF234" s="571" t="str">
        <f>+BM187</f>
        <v xml:space="preserve"> -</v>
      </c>
      <c r="BG234" s="571" t="str">
        <f>+BO187</f>
        <v xml:space="preserve"> -</v>
      </c>
      <c r="BH234" s="675">
        <f>+BQ187</f>
        <v>0.2</v>
      </c>
      <c r="BI234" s="677"/>
    </row>
    <row r="235" spans="52:70" ht="18" customHeight="1" thickBot="1">
      <c r="AZ235" s="980" t="s">
        <v>1212</v>
      </c>
      <c r="BA235" s="981"/>
      <c r="BB235" s="981"/>
      <c r="BC235" s="982"/>
      <c r="BD235" s="573">
        <f>+AVERAGE(BI64:BI73,BI76:BI98)</f>
        <v>0.74623770129104849</v>
      </c>
      <c r="BE235" s="574">
        <f>+AVERAGE(BK64:BK73,BK76:BK98)</f>
        <v>0.77446621278361139</v>
      </c>
      <c r="BF235" s="574">
        <f>+AVERAGE(BM64:BM73,BM76:BM98)</f>
        <v>0.87925466240716021</v>
      </c>
      <c r="BG235" s="574">
        <f>+AVERAGE(BO64:BO73,BO76:BO98)</f>
        <v>0</v>
      </c>
      <c r="BH235" s="672">
        <f>+AVERAGE(BQ64:BQ73,BQ76:BQ98)</f>
        <v>0.67939443750257966</v>
      </c>
      <c r="BI235" s="677"/>
    </row>
  </sheetData>
  <mergeCells count="972">
    <mergeCell ref="AZ235:BC235"/>
    <mergeCell ref="AZ234:BC234"/>
    <mergeCell ref="AZ233:BC233"/>
    <mergeCell ref="AZ232:BC232"/>
    <mergeCell ref="AZ231:BC231"/>
    <mergeCell ref="AZ230:BC230"/>
    <mergeCell ref="AZ229:BC229"/>
    <mergeCell ref="AZ228:BC228"/>
    <mergeCell ref="AZ227:BC227"/>
    <mergeCell ref="AZ226:BC226"/>
    <mergeCell ref="B3:CT3"/>
    <mergeCell ref="B4:CT4"/>
    <mergeCell ref="B5:CT5"/>
    <mergeCell ref="B8:B10"/>
    <mergeCell ref="C8:C10"/>
    <mergeCell ref="D8:D10"/>
    <mergeCell ref="E8:E10"/>
    <mergeCell ref="F8:F10"/>
    <mergeCell ref="G8:G10"/>
    <mergeCell ref="AO8:AO10"/>
    <mergeCell ref="AP8:AP10"/>
    <mergeCell ref="AQ8:AQ10"/>
    <mergeCell ref="AR8:AR10"/>
    <mergeCell ref="BS8:CQ8"/>
    <mergeCell ref="CS8:CS10"/>
    <mergeCell ref="BS9:BW9"/>
    <mergeCell ref="BX9:CB9"/>
    <mergeCell ref="CC9:CG9"/>
    <mergeCell ref="CH9:CL9"/>
    <mergeCell ref="CM9:CQ9"/>
    <mergeCell ref="J8:U9"/>
    <mergeCell ref="H8:I10"/>
    <mergeCell ref="J10:L10"/>
    <mergeCell ref="M10:O10"/>
    <mergeCell ref="AP44:AP62"/>
    <mergeCell ref="AO44:AO62"/>
    <mergeCell ref="AP40:AP43"/>
    <mergeCell ref="AO40:AO43"/>
    <mergeCell ref="AP24:AP39"/>
    <mergeCell ref="AO24:AO39"/>
    <mergeCell ref="F59:F62"/>
    <mergeCell ref="AP11:AP23"/>
    <mergeCell ref="AO11:AO23"/>
    <mergeCell ref="F11:F15"/>
    <mergeCell ref="F16:F20"/>
    <mergeCell ref="F21:F25"/>
    <mergeCell ref="F26:F30"/>
    <mergeCell ref="G11:G15"/>
    <mergeCell ref="H11:H15"/>
    <mergeCell ref="J11:J15"/>
    <mergeCell ref="F31:F35"/>
    <mergeCell ref="F36:F40"/>
    <mergeCell ref="F41:F45"/>
    <mergeCell ref="F46:F50"/>
    <mergeCell ref="F51:F54"/>
    <mergeCell ref="F55:F58"/>
    <mergeCell ref="P11:P15"/>
    <mergeCell ref="S11:S15"/>
    <mergeCell ref="G16:G20"/>
    <mergeCell ref="H16:H20"/>
    <mergeCell ref="J16:J20"/>
    <mergeCell ref="M16:M20"/>
    <mergeCell ref="P16:P20"/>
    <mergeCell ref="S16:S20"/>
    <mergeCell ref="M11:M15"/>
    <mergeCell ref="G21:G25"/>
    <mergeCell ref="H21:H25"/>
    <mergeCell ref="J21:J25"/>
    <mergeCell ref="M21:M25"/>
    <mergeCell ref="P21:P25"/>
    <mergeCell ref="S21:S25"/>
    <mergeCell ref="I11:I15"/>
    <mergeCell ref="I16:I20"/>
    <mergeCell ref="I21:I25"/>
    <mergeCell ref="K11:K15"/>
    <mergeCell ref="L11:L15"/>
    <mergeCell ref="K16:K20"/>
    <mergeCell ref="L16:L20"/>
    <mergeCell ref="K21:K25"/>
    <mergeCell ref="L21:L25"/>
    <mergeCell ref="N11:N15"/>
    <mergeCell ref="O11:O15"/>
    <mergeCell ref="G26:G30"/>
    <mergeCell ref="H26:H30"/>
    <mergeCell ref="J26:J30"/>
    <mergeCell ref="M26:M30"/>
    <mergeCell ref="P26:P30"/>
    <mergeCell ref="S26:S30"/>
    <mergeCell ref="G31:G35"/>
    <mergeCell ref="H31:H35"/>
    <mergeCell ref="J31:J35"/>
    <mergeCell ref="M31:M35"/>
    <mergeCell ref="P31:P35"/>
    <mergeCell ref="S31:S35"/>
    <mergeCell ref="I26:I30"/>
    <mergeCell ref="I31:I35"/>
    <mergeCell ref="K26:K30"/>
    <mergeCell ref="L26:L30"/>
    <mergeCell ref="K31:K35"/>
    <mergeCell ref="L31:L35"/>
    <mergeCell ref="N16:N20"/>
    <mergeCell ref="O16:O20"/>
    <mergeCell ref="N21:N25"/>
    <mergeCell ref="O21:O25"/>
    <mergeCell ref="N26:N30"/>
    <mergeCell ref="G36:G40"/>
    <mergeCell ref="H36:H40"/>
    <mergeCell ref="J36:J40"/>
    <mergeCell ref="M36:M40"/>
    <mergeCell ref="P36:P40"/>
    <mergeCell ref="S36:S40"/>
    <mergeCell ref="G41:G45"/>
    <mergeCell ref="H41:H45"/>
    <mergeCell ref="J41:J45"/>
    <mergeCell ref="M41:M45"/>
    <mergeCell ref="P41:P45"/>
    <mergeCell ref="S41:S45"/>
    <mergeCell ref="I36:I40"/>
    <mergeCell ref="I41:I45"/>
    <mergeCell ref="K36:K40"/>
    <mergeCell ref="L36:L40"/>
    <mergeCell ref="K41:K45"/>
    <mergeCell ref="L41:L45"/>
    <mergeCell ref="N41:N45"/>
    <mergeCell ref="O41:O45"/>
    <mergeCell ref="Q36:Q40"/>
    <mergeCell ref="R36:R40"/>
    <mergeCell ref="Q41:Q45"/>
    <mergeCell ref="R41:R45"/>
    <mergeCell ref="G46:G50"/>
    <mergeCell ref="H46:H50"/>
    <mergeCell ref="J46:J50"/>
    <mergeCell ref="M46:M50"/>
    <mergeCell ref="P46:P50"/>
    <mergeCell ref="S46:S50"/>
    <mergeCell ref="G51:G54"/>
    <mergeCell ref="H51:H54"/>
    <mergeCell ref="J51:J54"/>
    <mergeCell ref="M51:M54"/>
    <mergeCell ref="P51:P54"/>
    <mergeCell ref="S51:S54"/>
    <mergeCell ref="I46:I50"/>
    <mergeCell ref="I51:I54"/>
    <mergeCell ref="K46:K50"/>
    <mergeCell ref="L46:L50"/>
    <mergeCell ref="K51:K54"/>
    <mergeCell ref="L51:L54"/>
    <mergeCell ref="N46:N50"/>
    <mergeCell ref="O46:O50"/>
    <mergeCell ref="N51:N54"/>
    <mergeCell ref="O51:O54"/>
    <mergeCell ref="Q46:Q50"/>
    <mergeCell ref="R46:R50"/>
    <mergeCell ref="G55:G58"/>
    <mergeCell ref="H55:H58"/>
    <mergeCell ref="J55:J58"/>
    <mergeCell ref="M55:M58"/>
    <mergeCell ref="P55:P58"/>
    <mergeCell ref="S55:S58"/>
    <mergeCell ref="G59:G62"/>
    <mergeCell ref="H59:H62"/>
    <mergeCell ref="J59:J62"/>
    <mergeCell ref="M59:M62"/>
    <mergeCell ref="P59:P62"/>
    <mergeCell ref="S59:S62"/>
    <mergeCell ref="I55:I58"/>
    <mergeCell ref="I59:I62"/>
    <mergeCell ref="K55:K58"/>
    <mergeCell ref="L55:L58"/>
    <mergeCell ref="K59:K62"/>
    <mergeCell ref="L59:L62"/>
    <mergeCell ref="N55:N58"/>
    <mergeCell ref="O55:O58"/>
    <mergeCell ref="N59:N62"/>
    <mergeCell ref="O59:O62"/>
    <mergeCell ref="Q59:Q62"/>
    <mergeCell ref="R59:R62"/>
    <mergeCell ref="E11:E62"/>
    <mergeCell ref="D11:D62"/>
    <mergeCell ref="AO96:AO103"/>
    <mergeCell ref="AP96:AP103"/>
    <mergeCell ref="AO94:AO95"/>
    <mergeCell ref="AP94:AP95"/>
    <mergeCell ref="AO90:AO93"/>
    <mergeCell ref="AP90:AP93"/>
    <mergeCell ref="AO87:AO89"/>
    <mergeCell ref="AP87:AP89"/>
    <mergeCell ref="AO83:AO86"/>
    <mergeCell ref="AP83:AP86"/>
    <mergeCell ref="AO77:AO82"/>
    <mergeCell ref="AP77:AP82"/>
    <mergeCell ref="AO68:AO75"/>
    <mergeCell ref="AP68:AP75"/>
    <mergeCell ref="AO64:AO67"/>
    <mergeCell ref="AP64:AP67"/>
    <mergeCell ref="E64:E103"/>
    <mergeCell ref="D64:D103"/>
    <mergeCell ref="F64:F69"/>
    <mergeCell ref="F70:F74"/>
    <mergeCell ref="F75:F79"/>
    <mergeCell ref="F80:F84"/>
    <mergeCell ref="F85:F90"/>
    <mergeCell ref="F91:F97"/>
    <mergeCell ref="F98:F103"/>
    <mergeCell ref="G64:G69"/>
    <mergeCell ref="H64:H69"/>
    <mergeCell ref="J64:J69"/>
    <mergeCell ref="M64:M69"/>
    <mergeCell ref="P64:P69"/>
    <mergeCell ref="G75:G79"/>
    <mergeCell ref="H75:H79"/>
    <mergeCell ref="J75:J79"/>
    <mergeCell ref="M75:M79"/>
    <mergeCell ref="G98:G103"/>
    <mergeCell ref="G91:G97"/>
    <mergeCell ref="H91:H97"/>
    <mergeCell ref="J91:J97"/>
    <mergeCell ref="M91:M97"/>
    <mergeCell ref="P91:P97"/>
    <mergeCell ref="I80:I84"/>
    <mergeCell ref="I85:I90"/>
    <mergeCell ref="K64:K69"/>
    <mergeCell ref="L64:L69"/>
    <mergeCell ref="K70:K74"/>
    <mergeCell ref="L70:L74"/>
    <mergeCell ref="S64:S69"/>
    <mergeCell ref="G70:G74"/>
    <mergeCell ref="H70:H74"/>
    <mergeCell ref="J70:J74"/>
    <mergeCell ref="M70:M74"/>
    <mergeCell ref="P70:P74"/>
    <mergeCell ref="S70:S74"/>
    <mergeCell ref="S85:S90"/>
    <mergeCell ref="P75:P79"/>
    <mergeCell ref="S75:S79"/>
    <mergeCell ref="G80:G84"/>
    <mergeCell ref="H80:H84"/>
    <mergeCell ref="J80:J84"/>
    <mergeCell ref="M80:M84"/>
    <mergeCell ref="P80:P84"/>
    <mergeCell ref="S80:S84"/>
    <mergeCell ref="G85:G90"/>
    <mergeCell ref="H85:H90"/>
    <mergeCell ref="J85:J90"/>
    <mergeCell ref="M85:M90"/>
    <mergeCell ref="P85:P90"/>
    <mergeCell ref="I64:I69"/>
    <mergeCell ref="I70:I74"/>
    <mergeCell ref="I75:I79"/>
    <mergeCell ref="S91:S97"/>
    <mergeCell ref="H98:H103"/>
    <mergeCell ref="J98:J103"/>
    <mergeCell ref="M98:M103"/>
    <mergeCell ref="P98:P103"/>
    <mergeCell ref="S98:S103"/>
    <mergeCell ref="AO105:AO106"/>
    <mergeCell ref="S105:S119"/>
    <mergeCell ref="AO117:AO119"/>
    <mergeCell ref="I91:I97"/>
    <mergeCell ref="I98:I103"/>
    <mergeCell ref="N91:N97"/>
    <mergeCell ref="O91:O97"/>
    <mergeCell ref="N98:N103"/>
    <mergeCell ref="O98:O103"/>
    <mergeCell ref="Q91:Q97"/>
    <mergeCell ref="R91:R97"/>
    <mergeCell ref="Q98:Q103"/>
    <mergeCell ref="R98:R103"/>
    <mergeCell ref="T91:T97"/>
    <mergeCell ref="U91:U97"/>
    <mergeCell ref="T98:T103"/>
    <mergeCell ref="U98:U103"/>
    <mergeCell ref="I105:I119"/>
    <mergeCell ref="AP105:AP106"/>
    <mergeCell ref="AO149:AO156"/>
    <mergeCell ref="F121:F167"/>
    <mergeCell ref="E121:E167"/>
    <mergeCell ref="D121:D167"/>
    <mergeCell ref="G121:G167"/>
    <mergeCell ref="H121:H167"/>
    <mergeCell ref="J121:J167"/>
    <mergeCell ref="D105:D119"/>
    <mergeCell ref="G105:G119"/>
    <mergeCell ref="AP117:AP119"/>
    <mergeCell ref="AO114:AO116"/>
    <mergeCell ref="AP114:AP116"/>
    <mergeCell ref="AO110:AO112"/>
    <mergeCell ref="AP110:AP112"/>
    <mergeCell ref="AO107:AO109"/>
    <mergeCell ref="AP107:AP109"/>
    <mergeCell ref="H105:H119"/>
    <mergeCell ref="J105:J119"/>
    <mergeCell ref="M105:M119"/>
    <mergeCell ref="P105:P119"/>
    <mergeCell ref="AP149:AP156"/>
    <mergeCell ref="AO158:AO167"/>
    <mergeCell ref="AP158:AP167"/>
    <mergeCell ref="AO169:AO171"/>
    <mergeCell ref="AO172:AO189"/>
    <mergeCell ref="P169:P189"/>
    <mergeCell ref="S169:S189"/>
    <mergeCell ref="AP169:AP171"/>
    <mergeCell ref="M121:M167"/>
    <mergeCell ref="P121:P167"/>
    <mergeCell ref="S121:S167"/>
    <mergeCell ref="AO122:AO133"/>
    <mergeCell ref="AP122:AP133"/>
    <mergeCell ref="AO134:AO140"/>
    <mergeCell ref="AP134:AP140"/>
    <mergeCell ref="AO141:AO147"/>
    <mergeCell ref="AP141:AP147"/>
    <mergeCell ref="V169:V189"/>
    <mergeCell ref="W169:W189"/>
    <mergeCell ref="X169:X189"/>
    <mergeCell ref="Y169:Y189"/>
    <mergeCell ref="Z169:Z189"/>
    <mergeCell ref="AA169:AA189"/>
    <mergeCell ref="AB169:AB189"/>
    <mergeCell ref="AC169:AC189"/>
    <mergeCell ref="AD169:AD189"/>
    <mergeCell ref="AE169:AE189"/>
    <mergeCell ref="AO218:AO220"/>
    <mergeCell ref="AP218:AP220"/>
    <mergeCell ref="AO214:AO217"/>
    <mergeCell ref="AP214:AP217"/>
    <mergeCell ref="AO205:AO213"/>
    <mergeCell ref="AP205:AP213"/>
    <mergeCell ref="AO195:AO204"/>
    <mergeCell ref="AP172:AP189"/>
    <mergeCell ref="AP195:AP204"/>
    <mergeCell ref="AO191:AO194"/>
    <mergeCell ref="AP191:AP194"/>
    <mergeCell ref="P211:P220"/>
    <mergeCell ref="S211:S220"/>
    <mergeCell ref="J191:J200"/>
    <mergeCell ref="M191:M200"/>
    <mergeCell ref="P191:P200"/>
    <mergeCell ref="S191:S200"/>
    <mergeCell ref="J201:J210"/>
    <mergeCell ref="M201:M210"/>
    <mergeCell ref="P201:P210"/>
    <mergeCell ref="S201:S210"/>
    <mergeCell ref="N191:N200"/>
    <mergeCell ref="O191:O200"/>
    <mergeCell ref="N201:N210"/>
    <mergeCell ref="O201:O210"/>
    <mergeCell ref="N211:N220"/>
    <mergeCell ref="O211:O220"/>
    <mergeCell ref="Q191:Q200"/>
    <mergeCell ref="R191:R200"/>
    <mergeCell ref="Q201:Q210"/>
    <mergeCell ref="R201:R210"/>
    <mergeCell ref="Q211:Q220"/>
    <mergeCell ref="R211:R220"/>
    <mergeCell ref="B11:B221"/>
    <mergeCell ref="C11:C221"/>
    <mergeCell ref="G211:G220"/>
    <mergeCell ref="H211:H220"/>
    <mergeCell ref="J211:J220"/>
    <mergeCell ref="M211:M220"/>
    <mergeCell ref="G201:G210"/>
    <mergeCell ref="H201:H210"/>
    <mergeCell ref="M169:M189"/>
    <mergeCell ref="F169:F189"/>
    <mergeCell ref="E191:E220"/>
    <mergeCell ref="D191:D220"/>
    <mergeCell ref="F191:F200"/>
    <mergeCell ref="F201:F210"/>
    <mergeCell ref="F211:F220"/>
    <mergeCell ref="G191:G200"/>
    <mergeCell ref="H191:H200"/>
    <mergeCell ref="E169:E189"/>
    <mergeCell ref="D169:D189"/>
    <mergeCell ref="G169:G189"/>
    <mergeCell ref="H169:H189"/>
    <mergeCell ref="J169:J189"/>
    <mergeCell ref="F105:F119"/>
    <mergeCell ref="E105:E119"/>
    <mergeCell ref="T11:T15"/>
    <mergeCell ref="U11:U15"/>
    <mergeCell ref="T16:T20"/>
    <mergeCell ref="U16:U20"/>
    <mergeCell ref="T21:T25"/>
    <mergeCell ref="U21:U25"/>
    <mergeCell ref="T26:T30"/>
    <mergeCell ref="U26:U30"/>
    <mergeCell ref="T31:T35"/>
    <mergeCell ref="U31:U35"/>
    <mergeCell ref="P10:R10"/>
    <mergeCell ref="S10:U10"/>
    <mergeCell ref="Q51:Q54"/>
    <mergeCell ref="R51:R54"/>
    <mergeCell ref="Q55:Q58"/>
    <mergeCell ref="R55:R58"/>
    <mergeCell ref="Q21:Q25"/>
    <mergeCell ref="R21:R25"/>
    <mergeCell ref="Q26:Q30"/>
    <mergeCell ref="R26:R30"/>
    <mergeCell ref="Q31:Q35"/>
    <mergeCell ref="R31:R35"/>
    <mergeCell ref="T36:T40"/>
    <mergeCell ref="U36:U40"/>
    <mergeCell ref="T41:T45"/>
    <mergeCell ref="U41:U45"/>
    <mergeCell ref="T46:T50"/>
    <mergeCell ref="U46:U50"/>
    <mergeCell ref="T51:T54"/>
    <mergeCell ref="U51:U54"/>
    <mergeCell ref="Q11:Q15"/>
    <mergeCell ref="R11:R15"/>
    <mergeCell ref="Q16:Q20"/>
    <mergeCell ref="R16:R20"/>
    <mergeCell ref="O26:O30"/>
    <mergeCell ref="N31:N35"/>
    <mergeCell ref="O31:O35"/>
    <mergeCell ref="K75:K79"/>
    <mergeCell ref="L75:L79"/>
    <mergeCell ref="O64:O69"/>
    <mergeCell ref="O70:O74"/>
    <mergeCell ref="O75:O79"/>
    <mergeCell ref="N36:N40"/>
    <mergeCell ref="O36:O40"/>
    <mergeCell ref="K80:K84"/>
    <mergeCell ref="L80:L84"/>
    <mergeCell ref="K85:K90"/>
    <mergeCell ref="L85:L90"/>
    <mergeCell ref="K91:K97"/>
    <mergeCell ref="L91:L97"/>
    <mergeCell ref="K98:K103"/>
    <mergeCell ref="L98:L103"/>
    <mergeCell ref="N64:N69"/>
    <mergeCell ref="N70:N74"/>
    <mergeCell ref="N75:N79"/>
    <mergeCell ref="N80:N84"/>
    <mergeCell ref="O80:O84"/>
    <mergeCell ref="N85:N90"/>
    <mergeCell ref="O85:O90"/>
    <mergeCell ref="Q64:Q69"/>
    <mergeCell ref="R64:R69"/>
    <mergeCell ref="Q70:Q74"/>
    <mergeCell ref="R70:R74"/>
    <mergeCell ref="Q75:Q79"/>
    <mergeCell ref="R75:R79"/>
    <mergeCell ref="Q80:Q84"/>
    <mergeCell ref="R80:R84"/>
    <mergeCell ref="Q85:Q90"/>
    <mergeCell ref="R85:R90"/>
    <mergeCell ref="K105:K119"/>
    <mergeCell ref="L105:L119"/>
    <mergeCell ref="N105:N119"/>
    <mergeCell ref="O105:O119"/>
    <mergeCell ref="Q105:Q119"/>
    <mergeCell ref="R105:R119"/>
    <mergeCell ref="T105:T119"/>
    <mergeCell ref="U105:U119"/>
    <mergeCell ref="I121:I167"/>
    <mergeCell ref="K121:K167"/>
    <mergeCell ref="L121:L167"/>
    <mergeCell ref="N121:N167"/>
    <mergeCell ref="O121:O167"/>
    <mergeCell ref="Q121:Q167"/>
    <mergeCell ref="R121:R167"/>
    <mergeCell ref="T121:T167"/>
    <mergeCell ref="U121:U167"/>
    <mergeCell ref="I169:I189"/>
    <mergeCell ref="K169:K189"/>
    <mergeCell ref="L169:L189"/>
    <mergeCell ref="N169:N189"/>
    <mergeCell ref="O169:O189"/>
    <mergeCell ref="Q169:Q189"/>
    <mergeCell ref="R169:R189"/>
    <mergeCell ref="T169:T189"/>
    <mergeCell ref="U169:U189"/>
    <mergeCell ref="I191:I200"/>
    <mergeCell ref="I201:I210"/>
    <mergeCell ref="I211:I220"/>
    <mergeCell ref="K191:K200"/>
    <mergeCell ref="L191:L200"/>
    <mergeCell ref="K201:K210"/>
    <mergeCell ref="L201:L210"/>
    <mergeCell ref="K211:K220"/>
    <mergeCell ref="L211:L220"/>
    <mergeCell ref="T201:T210"/>
    <mergeCell ref="U201:U210"/>
    <mergeCell ref="T211:T220"/>
    <mergeCell ref="U211:U220"/>
    <mergeCell ref="V8:AC9"/>
    <mergeCell ref="AD8:AN9"/>
    <mergeCell ref="V10:W10"/>
    <mergeCell ref="X10:Y10"/>
    <mergeCell ref="Z10:AA10"/>
    <mergeCell ref="AB10:AC10"/>
    <mergeCell ref="AD10:AE10"/>
    <mergeCell ref="AF10:AG10"/>
    <mergeCell ref="AH10:AI10"/>
    <mergeCell ref="AJ10:AK10"/>
    <mergeCell ref="AL10:AN10"/>
    <mergeCell ref="V11:V15"/>
    <mergeCell ref="W11:W15"/>
    <mergeCell ref="X11:X15"/>
    <mergeCell ref="Y11:Y15"/>
    <mergeCell ref="Z11:Z15"/>
    <mergeCell ref="AA11:AA15"/>
    <mergeCell ref="AB11:AB15"/>
    <mergeCell ref="T64:T69"/>
    <mergeCell ref="U64:U69"/>
    <mergeCell ref="AE11:AE15"/>
    <mergeCell ref="AF11:AF15"/>
    <mergeCell ref="AG11:AG15"/>
    <mergeCell ref="AH11:AH15"/>
    <mergeCell ref="AI11:AI15"/>
    <mergeCell ref="AJ11:AJ15"/>
    <mergeCell ref="AK11:AK15"/>
    <mergeCell ref="T191:T200"/>
    <mergeCell ref="U191:U200"/>
    <mergeCell ref="T70:T74"/>
    <mergeCell ref="U70:U74"/>
    <mergeCell ref="T75:T79"/>
    <mergeCell ref="U75:U79"/>
    <mergeCell ref="T80:T84"/>
    <mergeCell ref="U80:U84"/>
    <mergeCell ref="T85:T90"/>
    <mergeCell ref="U85:U90"/>
    <mergeCell ref="T55:T58"/>
    <mergeCell ref="U55:U58"/>
    <mergeCell ref="T59:T62"/>
    <mergeCell ref="U59:U62"/>
    <mergeCell ref="AI21:AI25"/>
    <mergeCell ref="AJ21:AJ25"/>
    <mergeCell ref="AK21:AK25"/>
    <mergeCell ref="AL11:AL15"/>
    <mergeCell ref="AM11:AM15"/>
    <mergeCell ref="AN11:AN15"/>
    <mergeCell ref="V16:V20"/>
    <mergeCell ref="W16:W20"/>
    <mergeCell ref="X16:X20"/>
    <mergeCell ref="Y16:Y20"/>
    <mergeCell ref="Z16:Z20"/>
    <mergeCell ref="AA16:AA20"/>
    <mergeCell ref="AB16:AB20"/>
    <mergeCell ref="AC16:AC20"/>
    <mergeCell ref="AD16:AD20"/>
    <mergeCell ref="AE16:AE20"/>
    <mergeCell ref="AF16:AF20"/>
    <mergeCell ref="AG16:AG20"/>
    <mergeCell ref="AH16:AH20"/>
    <mergeCell ref="AI16:AI20"/>
    <mergeCell ref="AJ16:AJ20"/>
    <mergeCell ref="AK16:AK20"/>
    <mergeCell ref="AL16:AL20"/>
    <mergeCell ref="AM16:AM20"/>
    <mergeCell ref="AN16:AN20"/>
    <mergeCell ref="AC11:AC15"/>
    <mergeCell ref="AD11:AD15"/>
    <mergeCell ref="AL21:AL25"/>
    <mergeCell ref="AM21:AM25"/>
    <mergeCell ref="V21:V25"/>
    <mergeCell ref="W21:W25"/>
    <mergeCell ref="X21:X25"/>
    <mergeCell ref="Y21:Y25"/>
    <mergeCell ref="Z21:Z25"/>
    <mergeCell ref="AA21:AA25"/>
    <mergeCell ref="AB21:AB25"/>
    <mergeCell ref="AC21:AC25"/>
    <mergeCell ref="AD21:AD25"/>
    <mergeCell ref="AN21:AN25"/>
    <mergeCell ref="V26:V30"/>
    <mergeCell ref="W26:W30"/>
    <mergeCell ref="X26:X30"/>
    <mergeCell ref="Y26:Y30"/>
    <mergeCell ref="Z26:Z30"/>
    <mergeCell ref="AA26:AA30"/>
    <mergeCell ref="AB26:AB30"/>
    <mergeCell ref="AC26:AC30"/>
    <mergeCell ref="AD26:AD30"/>
    <mergeCell ref="AE26:AE30"/>
    <mergeCell ref="AF26:AF30"/>
    <mergeCell ref="AG26:AG30"/>
    <mergeCell ref="AH26:AH30"/>
    <mergeCell ref="AI26:AI30"/>
    <mergeCell ref="AJ26:AJ30"/>
    <mergeCell ref="AK26:AK30"/>
    <mergeCell ref="AL26:AL30"/>
    <mergeCell ref="AM26:AM30"/>
    <mergeCell ref="AN26:AN30"/>
    <mergeCell ref="AE21:AE25"/>
    <mergeCell ref="AF21:AF25"/>
    <mergeCell ref="AG21:AG25"/>
    <mergeCell ref="AH21:AH25"/>
    <mergeCell ref="AI31:AI35"/>
    <mergeCell ref="AJ31:AJ35"/>
    <mergeCell ref="AK31:AK35"/>
    <mergeCell ref="AL31:AL35"/>
    <mergeCell ref="AM31:AM35"/>
    <mergeCell ref="V31:V35"/>
    <mergeCell ref="W31:W35"/>
    <mergeCell ref="X31:X35"/>
    <mergeCell ref="Y31:Y35"/>
    <mergeCell ref="Z31:Z35"/>
    <mergeCell ref="AA31:AA35"/>
    <mergeCell ref="AB31:AB35"/>
    <mergeCell ref="AC31:AC35"/>
    <mergeCell ref="AD31:AD35"/>
    <mergeCell ref="AN31:AN35"/>
    <mergeCell ref="V36:V40"/>
    <mergeCell ref="W36:W40"/>
    <mergeCell ref="X36:X40"/>
    <mergeCell ref="Y36:Y40"/>
    <mergeCell ref="Z36:Z40"/>
    <mergeCell ref="AA36:AA40"/>
    <mergeCell ref="AB36:AB40"/>
    <mergeCell ref="AC36:AC40"/>
    <mergeCell ref="AD36:AD40"/>
    <mergeCell ref="AE36:AE40"/>
    <mergeCell ref="AF36:AF40"/>
    <mergeCell ref="AG36:AG40"/>
    <mergeCell ref="AH36:AH40"/>
    <mergeCell ref="AI36:AI40"/>
    <mergeCell ref="AJ36:AJ40"/>
    <mergeCell ref="AK36:AK40"/>
    <mergeCell ref="AL36:AL40"/>
    <mergeCell ref="AM36:AM40"/>
    <mergeCell ref="AN36:AN40"/>
    <mergeCell ref="AE31:AE35"/>
    <mergeCell ref="AF31:AF35"/>
    <mergeCell ref="AG31:AG35"/>
    <mergeCell ref="AH31:AH35"/>
    <mergeCell ref="AI41:AI45"/>
    <mergeCell ref="AJ41:AJ45"/>
    <mergeCell ref="AK41:AK45"/>
    <mergeCell ref="AL41:AL45"/>
    <mergeCell ref="AM41:AM45"/>
    <mergeCell ref="V41:V45"/>
    <mergeCell ref="W41:W45"/>
    <mergeCell ref="X41:X45"/>
    <mergeCell ref="Y41:Y45"/>
    <mergeCell ref="Z41:Z45"/>
    <mergeCell ref="AA41:AA45"/>
    <mergeCell ref="AB41:AB45"/>
    <mergeCell ref="AC41:AC45"/>
    <mergeCell ref="AD41:AD45"/>
    <mergeCell ref="AN41:AN45"/>
    <mergeCell ref="V46:V50"/>
    <mergeCell ref="W46:W50"/>
    <mergeCell ref="X46:X50"/>
    <mergeCell ref="Y46:Y50"/>
    <mergeCell ref="Z46:Z50"/>
    <mergeCell ref="AA46:AA50"/>
    <mergeCell ref="AB46:AB50"/>
    <mergeCell ref="AC46:AC50"/>
    <mergeCell ref="AD46:AD50"/>
    <mergeCell ref="AE46:AE50"/>
    <mergeCell ref="AF46:AF50"/>
    <mergeCell ref="AG46:AG50"/>
    <mergeCell ref="AH46:AH50"/>
    <mergeCell ref="AI46:AI50"/>
    <mergeCell ref="AJ46:AJ50"/>
    <mergeCell ref="AK46:AK50"/>
    <mergeCell ref="AL46:AL50"/>
    <mergeCell ref="AM46:AM50"/>
    <mergeCell ref="AN46:AN50"/>
    <mergeCell ref="AE41:AE45"/>
    <mergeCell ref="AF41:AF45"/>
    <mergeCell ref="AG41:AG45"/>
    <mergeCell ref="AH41:AH45"/>
    <mergeCell ref="AI51:AI54"/>
    <mergeCell ref="AJ51:AJ54"/>
    <mergeCell ref="AK51:AK54"/>
    <mergeCell ref="AL51:AL54"/>
    <mergeCell ref="AM51:AM54"/>
    <mergeCell ref="V51:V54"/>
    <mergeCell ref="W51:W54"/>
    <mergeCell ref="X51:X54"/>
    <mergeCell ref="Y51:Y54"/>
    <mergeCell ref="Z51:Z54"/>
    <mergeCell ref="AA51:AA54"/>
    <mergeCell ref="AB51:AB54"/>
    <mergeCell ref="AC51:AC54"/>
    <mergeCell ref="AD51:AD54"/>
    <mergeCell ref="AN51:AN54"/>
    <mergeCell ref="V55:V58"/>
    <mergeCell ref="W55:W58"/>
    <mergeCell ref="X55:X58"/>
    <mergeCell ref="Y55:Y58"/>
    <mergeCell ref="Z55:Z58"/>
    <mergeCell ref="AA55:AA58"/>
    <mergeCell ref="AB55:AB58"/>
    <mergeCell ref="AC55:AC58"/>
    <mergeCell ref="AD55:AD58"/>
    <mergeCell ref="AE55:AE58"/>
    <mergeCell ref="AF55:AF58"/>
    <mergeCell ref="AG55:AG58"/>
    <mergeCell ref="AH55:AH58"/>
    <mergeCell ref="AI55:AI58"/>
    <mergeCell ref="AJ55:AJ58"/>
    <mergeCell ref="AK55:AK58"/>
    <mergeCell ref="AL55:AL58"/>
    <mergeCell ref="AM55:AM58"/>
    <mergeCell ref="AN55:AN58"/>
    <mergeCell ref="AE51:AE54"/>
    <mergeCell ref="AF51:AF54"/>
    <mergeCell ref="AG51:AG54"/>
    <mergeCell ref="AH51:AH54"/>
    <mergeCell ref="V59:V62"/>
    <mergeCell ref="W59:W62"/>
    <mergeCell ref="X59:X62"/>
    <mergeCell ref="Y59:Y62"/>
    <mergeCell ref="Z59:Z62"/>
    <mergeCell ref="AA59:AA62"/>
    <mergeCell ref="AB59:AB62"/>
    <mergeCell ref="AC59:AC62"/>
    <mergeCell ref="AD59:AD62"/>
    <mergeCell ref="AN64:AN69"/>
    <mergeCell ref="AE59:AE62"/>
    <mergeCell ref="AF59:AF62"/>
    <mergeCell ref="AG59:AG62"/>
    <mergeCell ref="AH59:AH62"/>
    <mergeCell ref="AI59:AI62"/>
    <mergeCell ref="AJ59:AJ62"/>
    <mergeCell ref="AK59:AK62"/>
    <mergeCell ref="AL59:AL62"/>
    <mergeCell ref="AM59:AM62"/>
    <mergeCell ref="AE64:AE69"/>
    <mergeCell ref="AF64:AF69"/>
    <mergeCell ref="AG64:AG69"/>
    <mergeCell ref="AH64:AH69"/>
    <mergeCell ref="AI64:AI69"/>
    <mergeCell ref="AJ64:AJ69"/>
    <mergeCell ref="AK64:AK69"/>
    <mergeCell ref="AL64:AL69"/>
    <mergeCell ref="AM64:AM69"/>
    <mergeCell ref="AN59:AN62"/>
    <mergeCell ref="V64:V69"/>
    <mergeCell ref="W64:W69"/>
    <mergeCell ref="X64:X69"/>
    <mergeCell ref="Y64:Y69"/>
    <mergeCell ref="Z64:Z69"/>
    <mergeCell ref="AA64:AA69"/>
    <mergeCell ref="AB64:AB69"/>
    <mergeCell ref="AC64:AC69"/>
    <mergeCell ref="AD64:AD69"/>
    <mergeCell ref="V70:V74"/>
    <mergeCell ref="W70:W74"/>
    <mergeCell ref="X70:X74"/>
    <mergeCell ref="Y70:Y74"/>
    <mergeCell ref="Z70:Z74"/>
    <mergeCell ref="AA70:AA74"/>
    <mergeCell ref="AB70:AB74"/>
    <mergeCell ref="AC70:AC74"/>
    <mergeCell ref="AD70:AD74"/>
    <mergeCell ref="AE70:AE74"/>
    <mergeCell ref="AF70:AF74"/>
    <mergeCell ref="AG70:AG74"/>
    <mergeCell ref="AH70:AH74"/>
    <mergeCell ref="AI70:AI74"/>
    <mergeCell ref="AJ70:AJ74"/>
    <mergeCell ref="AK70:AK74"/>
    <mergeCell ref="AL70:AL74"/>
    <mergeCell ref="AM70:AM74"/>
    <mergeCell ref="AE75:AE79"/>
    <mergeCell ref="AF75:AF79"/>
    <mergeCell ref="AG75:AG79"/>
    <mergeCell ref="AH75:AH79"/>
    <mergeCell ref="AI75:AI79"/>
    <mergeCell ref="AJ75:AJ79"/>
    <mergeCell ref="AK75:AK79"/>
    <mergeCell ref="AL75:AL79"/>
    <mergeCell ref="AM75:AM79"/>
    <mergeCell ref="V75:V79"/>
    <mergeCell ref="W75:W79"/>
    <mergeCell ref="X75:X79"/>
    <mergeCell ref="Y75:Y79"/>
    <mergeCell ref="Z75:Z79"/>
    <mergeCell ref="AA75:AA79"/>
    <mergeCell ref="AB75:AB79"/>
    <mergeCell ref="AC75:AC79"/>
    <mergeCell ref="AD75:AD79"/>
    <mergeCell ref="V80:V84"/>
    <mergeCell ref="W80:W84"/>
    <mergeCell ref="X80:X84"/>
    <mergeCell ref="Y80:Y84"/>
    <mergeCell ref="Z80:Z84"/>
    <mergeCell ref="AA80:AA84"/>
    <mergeCell ref="AB80:AB84"/>
    <mergeCell ref="AC80:AC84"/>
    <mergeCell ref="AD80:AD84"/>
    <mergeCell ref="AE80:AE84"/>
    <mergeCell ref="AF80:AF84"/>
    <mergeCell ref="AG80:AG84"/>
    <mergeCell ref="AH80:AH84"/>
    <mergeCell ref="AI80:AI84"/>
    <mergeCell ref="AJ80:AJ84"/>
    <mergeCell ref="AK80:AK84"/>
    <mergeCell ref="AL80:AL84"/>
    <mergeCell ref="AM80:AM84"/>
    <mergeCell ref="AE85:AE90"/>
    <mergeCell ref="AF85:AF90"/>
    <mergeCell ref="AG85:AG90"/>
    <mergeCell ref="AH85:AH90"/>
    <mergeCell ref="AI85:AI90"/>
    <mergeCell ref="AJ85:AJ90"/>
    <mergeCell ref="AK85:AK90"/>
    <mergeCell ref="AL85:AL90"/>
    <mergeCell ref="AM85:AM90"/>
    <mergeCell ref="V85:V90"/>
    <mergeCell ref="W85:W90"/>
    <mergeCell ref="X85:X90"/>
    <mergeCell ref="Y85:Y90"/>
    <mergeCell ref="Z85:Z90"/>
    <mergeCell ref="AA85:AA90"/>
    <mergeCell ref="AB85:AB90"/>
    <mergeCell ref="AC85:AC90"/>
    <mergeCell ref="AD85:AD90"/>
    <mergeCell ref="V91:V97"/>
    <mergeCell ref="W91:W97"/>
    <mergeCell ref="X91:X97"/>
    <mergeCell ref="Y91:Y97"/>
    <mergeCell ref="Z91:Z97"/>
    <mergeCell ref="AA91:AA97"/>
    <mergeCell ref="AB91:AB97"/>
    <mergeCell ref="AC91:AC97"/>
    <mergeCell ref="AD91:AD97"/>
    <mergeCell ref="AE91:AE97"/>
    <mergeCell ref="AF91:AF97"/>
    <mergeCell ref="AG91:AG97"/>
    <mergeCell ref="AH91:AH97"/>
    <mergeCell ref="AI91:AI97"/>
    <mergeCell ref="AJ91:AJ97"/>
    <mergeCell ref="AK91:AK97"/>
    <mergeCell ref="AL91:AL97"/>
    <mergeCell ref="AM91:AM97"/>
    <mergeCell ref="AE98:AE103"/>
    <mergeCell ref="AF98:AF103"/>
    <mergeCell ref="AG98:AG103"/>
    <mergeCell ref="AH98:AH103"/>
    <mergeCell ref="AI98:AI103"/>
    <mergeCell ref="AJ98:AJ103"/>
    <mergeCell ref="AK98:AK103"/>
    <mergeCell ref="AL98:AL103"/>
    <mergeCell ref="AM98:AM103"/>
    <mergeCell ref="V98:V103"/>
    <mergeCell ref="W98:W103"/>
    <mergeCell ref="X98:X103"/>
    <mergeCell ref="Y98:Y103"/>
    <mergeCell ref="Z98:Z103"/>
    <mergeCell ref="AA98:AA103"/>
    <mergeCell ref="AB98:AB103"/>
    <mergeCell ref="AC98:AC103"/>
    <mergeCell ref="AD98:AD103"/>
    <mergeCell ref="V105:V119"/>
    <mergeCell ref="W105:W119"/>
    <mergeCell ref="X105:X119"/>
    <mergeCell ref="Y105:Y119"/>
    <mergeCell ref="Z105:Z119"/>
    <mergeCell ref="AA105:AA119"/>
    <mergeCell ref="AB105:AB119"/>
    <mergeCell ref="AC105:AC119"/>
    <mergeCell ref="AD105:AD119"/>
    <mergeCell ref="AE105:AE119"/>
    <mergeCell ref="AF105:AF119"/>
    <mergeCell ref="AG105:AG119"/>
    <mergeCell ref="AH105:AH119"/>
    <mergeCell ref="AI105:AI119"/>
    <mergeCell ref="AJ105:AJ119"/>
    <mergeCell ref="AK105:AK119"/>
    <mergeCell ref="AL105:AL119"/>
    <mergeCell ref="AM105:AM119"/>
    <mergeCell ref="AK169:AK189"/>
    <mergeCell ref="AL169:AL189"/>
    <mergeCell ref="AM169:AM189"/>
    <mergeCell ref="AN169:AN189"/>
    <mergeCell ref="V121:V167"/>
    <mergeCell ref="W121:W167"/>
    <mergeCell ref="X121:X167"/>
    <mergeCell ref="Y121:Y167"/>
    <mergeCell ref="Z121:Z167"/>
    <mergeCell ref="AA121:AA167"/>
    <mergeCell ref="AB121:AB167"/>
    <mergeCell ref="AC121:AC167"/>
    <mergeCell ref="AD121:AD167"/>
    <mergeCell ref="AE121:AE167"/>
    <mergeCell ref="AF121:AF167"/>
    <mergeCell ref="AG121:AG167"/>
    <mergeCell ref="AH121:AH167"/>
    <mergeCell ref="AI121:AI167"/>
    <mergeCell ref="AJ121:AJ167"/>
    <mergeCell ref="AK121:AK167"/>
    <mergeCell ref="AL121:AL167"/>
    <mergeCell ref="AM121:AM167"/>
    <mergeCell ref="AF169:AF189"/>
    <mergeCell ref="AG169:AG189"/>
    <mergeCell ref="V191:V200"/>
    <mergeCell ref="W191:W200"/>
    <mergeCell ref="X191:X200"/>
    <mergeCell ref="Y191:Y200"/>
    <mergeCell ref="Z191:Z200"/>
    <mergeCell ref="AA191:AA200"/>
    <mergeCell ref="AB191:AB200"/>
    <mergeCell ref="AC191:AC200"/>
    <mergeCell ref="AD191:AD200"/>
    <mergeCell ref="V201:V210"/>
    <mergeCell ref="W201:W210"/>
    <mergeCell ref="X201:X210"/>
    <mergeCell ref="Y201:Y210"/>
    <mergeCell ref="Z201:Z210"/>
    <mergeCell ref="AA201:AA210"/>
    <mergeCell ref="AB201:AB210"/>
    <mergeCell ref="AC201:AC210"/>
    <mergeCell ref="AD201:AD210"/>
    <mergeCell ref="AK211:AK220"/>
    <mergeCell ref="AL211:AL220"/>
    <mergeCell ref="AM211:AM220"/>
    <mergeCell ref="V211:V220"/>
    <mergeCell ref="W211:W220"/>
    <mergeCell ref="X211:X220"/>
    <mergeCell ref="Y211:Y220"/>
    <mergeCell ref="Z211:Z220"/>
    <mergeCell ref="AA211:AA220"/>
    <mergeCell ref="AB211:AB220"/>
    <mergeCell ref="AC211:AC220"/>
    <mergeCell ref="AD211:AD220"/>
    <mergeCell ref="AH169:AH189"/>
    <mergeCell ref="AI169:AI189"/>
    <mergeCell ref="AJ169:AJ189"/>
    <mergeCell ref="AE211:AE220"/>
    <mergeCell ref="AF211:AF220"/>
    <mergeCell ref="AG211:AG220"/>
    <mergeCell ref="AH211:AH220"/>
    <mergeCell ref="AI211:AI220"/>
    <mergeCell ref="AJ211:AJ220"/>
    <mergeCell ref="AJ191:AJ200"/>
    <mergeCell ref="AK191:AK200"/>
    <mergeCell ref="AL191:AL200"/>
    <mergeCell ref="AM191:AM200"/>
    <mergeCell ref="AE191:AE200"/>
    <mergeCell ref="AF191:AF200"/>
    <mergeCell ref="AG191:AG200"/>
    <mergeCell ref="AH191:AH200"/>
    <mergeCell ref="AI191:AI200"/>
    <mergeCell ref="AE201:AE210"/>
    <mergeCell ref="AF201:AF210"/>
    <mergeCell ref="AG201:AG210"/>
    <mergeCell ref="AH201:AH210"/>
    <mergeCell ref="AI201:AI210"/>
    <mergeCell ref="AJ201:AJ210"/>
    <mergeCell ref="AK201:AK210"/>
    <mergeCell ref="AL201:AL210"/>
    <mergeCell ref="AM201:AM210"/>
    <mergeCell ref="CR8:CR10"/>
    <mergeCell ref="AN211:AN220"/>
    <mergeCell ref="AV10:AW10"/>
    <mergeCell ref="AX10:AY10"/>
    <mergeCell ref="AZ10:BA10"/>
    <mergeCell ref="BB10:BC10"/>
    <mergeCell ref="AS8:BC9"/>
    <mergeCell ref="BD8:BG9"/>
    <mergeCell ref="BH8:BR9"/>
    <mergeCell ref="BH10:BI10"/>
    <mergeCell ref="BJ10:BK10"/>
    <mergeCell ref="BL10:BM10"/>
    <mergeCell ref="BN10:BO10"/>
    <mergeCell ref="BP10:BR10"/>
    <mergeCell ref="AN191:AN200"/>
    <mergeCell ref="AN201:AN210"/>
    <mergeCell ref="AN105:AN119"/>
    <mergeCell ref="AN121:AN167"/>
    <mergeCell ref="AN91:AN97"/>
    <mergeCell ref="AN98:AN103"/>
    <mergeCell ref="AN80:AN84"/>
    <mergeCell ref="AN85:AN90"/>
    <mergeCell ref="AN70:AN74"/>
    <mergeCell ref="AN75:AN79"/>
  </mergeCells>
  <conditionalFormatting sqref="BR1:BR1048576">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B1:CT60"/>
  <sheetViews>
    <sheetView topLeftCell="AJ7" workbookViewId="0">
      <pane ySplit="4" topLeftCell="A11" activePane="bottomLeft" state="frozen"/>
      <selection activeCell="A7" sqref="A7"/>
      <selection pane="bottomLeft" activeCell="AP11" sqref="AP11:AP15"/>
    </sheetView>
  </sheetViews>
  <sheetFormatPr baseColWidth="10" defaultRowHeight="26" x14ac:dyDescent="0"/>
  <cols>
    <col min="1" max="1" width="2.42578125" style="2" customWidth="1"/>
    <col min="2" max="2" width="10.7109375" style="2"/>
    <col min="3" max="3" width="18.85546875" style="2" customWidth="1"/>
    <col min="4" max="4" width="11" style="2" customWidth="1"/>
    <col min="5" max="5" width="19.7109375" style="2" customWidth="1"/>
    <col min="6" max="6" width="20.85546875" style="2" customWidth="1"/>
    <col min="7" max="7" width="10.7109375" style="2"/>
    <col min="8" max="8" width="13.5703125" style="2" customWidth="1"/>
    <col min="9" max="9" width="6.7109375" style="201" hidden="1" customWidth="1"/>
    <col min="10" max="10" width="10.7109375" style="2"/>
    <col min="11" max="12" width="6.7109375" style="201" hidden="1" customWidth="1"/>
    <col min="13" max="13" width="10.7109375" style="2"/>
    <col min="14" max="15" width="6.7109375" style="201" hidden="1" customWidth="1"/>
    <col min="16" max="16" width="10.7109375" style="2"/>
    <col min="17" max="18" width="6.7109375" style="201" hidden="1" customWidth="1"/>
    <col min="19" max="19" width="10.7109375" style="2"/>
    <col min="20" max="21" width="6.7109375" style="201" hidden="1" customWidth="1"/>
    <col min="22" max="22" width="12.7109375" style="201" customWidth="1"/>
    <col min="23" max="23" width="6.7109375" style="201" hidden="1" customWidth="1"/>
    <col min="24" max="24" width="12.7109375" style="201" customWidth="1"/>
    <col min="25" max="25" width="6.7109375" style="201" hidden="1" customWidth="1"/>
    <col min="26" max="26" width="12.7109375" style="201" customWidth="1"/>
    <col min="27" max="27" width="6.7109375" style="201" hidden="1" customWidth="1"/>
    <col min="28" max="28" width="12.7109375" style="201" customWidth="1"/>
    <col min="29" max="29" width="6.7109375" style="201" hidden="1" customWidth="1"/>
    <col min="30" max="30" width="10.7109375" style="201" customWidth="1"/>
    <col min="31" max="31" width="6.7109375" style="201" hidden="1" customWidth="1"/>
    <col min="32" max="32" width="10.7109375" style="201" customWidth="1"/>
    <col min="33" max="33" width="6.7109375" style="201" hidden="1" customWidth="1"/>
    <col min="34" max="34" width="10.7109375" style="201" customWidth="1"/>
    <col min="35" max="35" width="6.7109375" style="201" hidden="1" customWidth="1"/>
    <col min="36" max="36" width="10.7109375" style="201" customWidth="1"/>
    <col min="37" max="37" width="6.7109375" style="201" hidden="1" customWidth="1"/>
    <col min="38" max="38" width="12.7109375" style="201" customWidth="1"/>
    <col min="39" max="39" width="6.7109375" style="201" hidden="1" customWidth="1"/>
    <col min="40" max="40" width="8.7109375" style="201" customWidth="1"/>
    <col min="41" max="41" width="10.7109375" style="2"/>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640" customWidth="1"/>
    <col min="71" max="73" width="16.28515625" style="2" customWidth="1"/>
    <col min="74" max="74" width="14.7109375" style="201" customWidth="1"/>
    <col min="75" max="75" width="14.7109375" style="2" customWidth="1"/>
    <col min="76" max="78" width="16.28515625" style="2" customWidth="1"/>
    <col min="79" max="79" width="14.7109375" style="201" customWidth="1"/>
    <col min="80" max="80" width="14.7109375" style="2" customWidth="1"/>
    <col min="81" max="83" width="16.28515625" style="2" customWidth="1"/>
    <col min="84" max="84" width="14.7109375" style="201" customWidth="1"/>
    <col min="85" max="85" width="14.7109375" style="2" customWidth="1"/>
    <col min="86" max="88" width="16.28515625" style="2" customWidth="1"/>
    <col min="89" max="89" width="14.7109375" style="201" customWidth="1"/>
    <col min="90" max="90" width="14.7109375" style="2" customWidth="1"/>
    <col min="91" max="93" width="16.28515625" style="201" customWidth="1"/>
    <col min="94" max="94" width="14.7109375" style="201" customWidth="1"/>
    <col min="95" max="95" width="14.7109375" style="2" customWidth="1"/>
    <col min="96" max="96" width="30.7109375" style="2" customWidth="1"/>
    <col min="97" max="97" width="21.28515625" style="2" customWidth="1"/>
    <col min="98" max="98" width="20.7109375" style="2" customWidth="1"/>
    <col min="99" max="16384" width="10.7109375" style="2"/>
  </cols>
  <sheetData>
    <row r="1" spans="2:9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629"/>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2:9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629"/>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2:98" ht="15">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ht="15">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ht="15">
      <c r="B5" s="918" t="s">
        <v>19</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59"/>
      <c r="J6" s="3"/>
      <c r="K6" s="359"/>
      <c r="L6" s="359"/>
      <c r="M6" s="3"/>
      <c r="N6" s="359"/>
      <c r="O6" s="359"/>
      <c r="P6" s="3"/>
      <c r="Q6" s="359"/>
      <c r="R6" s="359"/>
      <c r="S6" s="3"/>
      <c r="T6" s="359"/>
      <c r="U6" s="359"/>
      <c r="V6" s="359"/>
      <c r="W6" s="359"/>
      <c r="X6" s="359"/>
      <c r="Y6" s="359"/>
      <c r="Z6" s="359"/>
      <c r="AA6" s="359"/>
      <c r="AB6" s="359"/>
      <c r="AC6" s="359"/>
      <c r="AD6" s="359"/>
      <c r="AE6" s="359"/>
      <c r="AF6" s="359"/>
      <c r="AG6" s="359"/>
      <c r="AH6" s="359"/>
      <c r="AI6" s="359"/>
      <c r="AJ6" s="359"/>
      <c r="AK6" s="359"/>
      <c r="AL6" s="359"/>
      <c r="AM6" s="359"/>
      <c r="AN6" s="359"/>
      <c r="AO6" s="3"/>
      <c r="AP6" s="3"/>
      <c r="AQ6" s="3"/>
      <c r="AR6" s="3"/>
      <c r="AS6" s="3"/>
      <c r="AT6" s="3"/>
      <c r="AU6" s="3"/>
      <c r="AV6" s="3"/>
      <c r="AW6" s="359"/>
      <c r="AX6" s="3"/>
      <c r="AY6" s="359"/>
      <c r="AZ6" s="3"/>
      <c r="BA6" s="359"/>
      <c r="BB6" s="3"/>
      <c r="BC6" s="359"/>
      <c r="BD6" s="359"/>
      <c r="BE6" s="359"/>
      <c r="BF6" s="359"/>
      <c r="BG6" s="359"/>
      <c r="BH6" s="359"/>
      <c r="BI6" s="359"/>
      <c r="BJ6" s="359"/>
      <c r="BK6" s="359"/>
      <c r="BL6" s="359"/>
      <c r="BM6" s="359"/>
      <c r="BN6" s="359"/>
      <c r="BO6" s="359"/>
      <c r="BP6" s="359"/>
      <c r="BQ6" s="359"/>
      <c r="BR6" s="630"/>
      <c r="BS6" s="3"/>
      <c r="BT6" s="3"/>
      <c r="BU6" s="3"/>
      <c r="BV6" s="359"/>
      <c r="BW6" s="3"/>
      <c r="BX6" s="3"/>
      <c r="BY6" s="3"/>
      <c r="BZ6" s="3"/>
      <c r="CA6" s="359"/>
      <c r="CB6" s="3"/>
      <c r="CC6" s="3"/>
      <c r="CD6" s="3"/>
      <c r="CE6" s="3"/>
      <c r="CF6" s="359"/>
      <c r="CG6" s="3"/>
      <c r="CH6" s="3"/>
      <c r="CI6" s="3"/>
      <c r="CJ6" s="3"/>
      <c r="CK6" s="359"/>
      <c r="CL6" s="3"/>
      <c r="CM6" s="359"/>
      <c r="CN6" s="359"/>
      <c r="CO6" s="359"/>
      <c r="CP6" s="359"/>
      <c r="CQ6" s="3"/>
      <c r="CR6" s="3"/>
      <c r="CS6" s="3"/>
      <c r="CT6" s="3"/>
    </row>
    <row r="7" spans="2:98" ht="14.25" customHeight="1" thickBot="1">
      <c r="B7" s="4"/>
      <c r="C7" s="4"/>
      <c r="D7" s="5"/>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631"/>
      <c r="BS7" s="8"/>
      <c r="BT7" s="8"/>
      <c r="BU7" s="4"/>
      <c r="BV7" s="4"/>
      <c r="BW7" s="4"/>
      <c r="BX7" s="8"/>
      <c r="BY7" s="8"/>
      <c r="BZ7" s="8"/>
      <c r="CA7" s="8"/>
      <c r="CB7" s="4"/>
      <c r="CC7" s="8"/>
      <c r="CD7" s="8"/>
      <c r="CE7" s="8"/>
      <c r="CF7" s="8"/>
      <c r="CG7" s="4"/>
      <c r="CH7" s="8"/>
      <c r="CI7" s="8"/>
      <c r="CJ7" s="8"/>
      <c r="CK7" s="8"/>
      <c r="CL7" s="4"/>
      <c r="CM7" s="4"/>
      <c r="CN7" s="4"/>
      <c r="CO7" s="4"/>
      <c r="CP7" s="4"/>
      <c r="CQ7" s="4"/>
      <c r="CR7" s="4"/>
      <c r="CS7" s="4"/>
    </row>
    <row r="8" spans="2:98" ht="15" customHeight="1" thickBot="1">
      <c r="B8" s="919" t="s">
        <v>7</v>
      </c>
      <c r="C8" s="919" t="s">
        <v>12</v>
      </c>
      <c r="D8" s="919" t="s">
        <v>7</v>
      </c>
      <c r="E8" s="919" t="s">
        <v>13</v>
      </c>
      <c r="F8" s="921" t="s">
        <v>8</v>
      </c>
      <c r="G8" s="759" t="s">
        <v>9</v>
      </c>
      <c r="H8" s="758" t="s">
        <v>1</v>
      </c>
      <c r="I8" s="921"/>
      <c r="J8" s="758" t="s">
        <v>1952</v>
      </c>
      <c r="K8" s="759"/>
      <c r="L8" s="759"/>
      <c r="M8" s="759"/>
      <c r="N8" s="759"/>
      <c r="O8" s="759"/>
      <c r="P8" s="759"/>
      <c r="Q8" s="759"/>
      <c r="R8" s="759"/>
      <c r="S8" s="759"/>
      <c r="T8" s="759"/>
      <c r="U8" s="766"/>
      <c r="V8" s="814" t="s">
        <v>1187</v>
      </c>
      <c r="W8" s="815"/>
      <c r="X8" s="815"/>
      <c r="Y8" s="815"/>
      <c r="Z8" s="815"/>
      <c r="AA8" s="815"/>
      <c r="AB8" s="815"/>
      <c r="AC8" s="816"/>
      <c r="AD8" s="805" t="s">
        <v>1188</v>
      </c>
      <c r="AE8" s="806"/>
      <c r="AF8" s="806"/>
      <c r="AG8" s="806"/>
      <c r="AH8" s="806"/>
      <c r="AI8" s="806"/>
      <c r="AJ8" s="806"/>
      <c r="AK8" s="806"/>
      <c r="AL8" s="806"/>
      <c r="AM8" s="806"/>
      <c r="AN8" s="807"/>
      <c r="AO8" s="765" t="s">
        <v>7</v>
      </c>
      <c r="AP8" s="924" t="s">
        <v>2</v>
      </c>
      <c r="AQ8" s="924" t="s">
        <v>10</v>
      </c>
      <c r="AR8" s="924" t="s">
        <v>14</v>
      </c>
      <c r="AS8" s="758" t="s">
        <v>3</v>
      </c>
      <c r="AT8" s="759"/>
      <c r="AU8" s="759"/>
      <c r="AV8" s="759"/>
      <c r="AW8" s="759"/>
      <c r="AX8" s="759"/>
      <c r="AY8" s="759"/>
      <c r="AZ8" s="759"/>
      <c r="BA8" s="759"/>
      <c r="BB8" s="759"/>
      <c r="BC8" s="766"/>
      <c r="BD8" s="765" t="s">
        <v>1187</v>
      </c>
      <c r="BE8" s="759"/>
      <c r="BF8" s="759"/>
      <c r="BG8" s="766"/>
      <c r="BH8" s="769" t="s">
        <v>1188</v>
      </c>
      <c r="BI8" s="770"/>
      <c r="BJ8" s="770"/>
      <c r="BK8" s="770"/>
      <c r="BL8" s="770"/>
      <c r="BM8" s="770"/>
      <c r="BN8" s="770"/>
      <c r="BO8" s="770"/>
      <c r="BP8" s="770"/>
      <c r="BQ8" s="770"/>
      <c r="BR8" s="771"/>
      <c r="BS8" s="1043" t="s">
        <v>1199</v>
      </c>
      <c r="BT8" s="926"/>
      <c r="BU8" s="926"/>
      <c r="BV8" s="926"/>
      <c r="BW8" s="926"/>
      <c r="BX8" s="926"/>
      <c r="BY8" s="926"/>
      <c r="BZ8" s="926"/>
      <c r="CA8" s="926"/>
      <c r="CB8" s="926"/>
      <c r="CC8" s="926"/>
      <c r="CD8" s="926"/>
      <c r="CE8" s="926"/>
      <c r="CF8" s="926"/>
      <c r="CG8" s="926"/>
      <c r="CH8" s="926"/>
      <c r="CI8" s="926"/>
      <c r="CJ8" s="926"/>
      <c r="CK8" s="926"/>
      <c r="CL8" s="926"/>
      <c r="CM8" s="1044"/>
      <c r="CN8" s="1044"/>
      <c r="CO8" s="1044"/>
      <c r="CP8" s="1044"/>
      <c r="CQ8" s="1045"/>
      <c r="CR8" s="999" t="s">
        <v>1216</v>
      </c>
      <c r="CS8" s="1046" t="s">
        <v>11</v>
      </c>
    </row>
    <row r="9" spans="2:98" ht="15" customHeight="1" thickBot="1">
      <c r="B9" s="920"/>
      <c r="C9" s="920"/>
      <c r="D9" s="920"/>
      <c r="E9" s="920"/>
      <c r="F9" s="922"/>
      <c r="G9" s="923"/>
      <c r="H9" s="931"/>
      <c r="I9" s="922"/>
      <c r="J9" s="760"/>
      <c r="K9" s="761"/>
      <c r="L9" s="761"/>
      <c r="M9" s="761"/>
      <c r="N9" s="761"/>
      <c r="O9" s="761"/>
      <c r="P9" s="761"/>
      <c r="Q9" s="761"/>
      <c r="R9" s="761"/>
      <c r="S9" s="761"/>
      <c r="T9" s="761"/>
      <c r="U9" s="768"/>
      <c r="V9" s="817"/>
      <c r="W9" s="818"/>
      <c r="X9" s="818"/>
      <c r="Y9" s="818"/>
      <c r="Z9" s="818"/>
      <c r="AA9" s="818"/>
      <c r="AB9" s="818"/>
      <c r="AC9" s="819"/>
      <c r="AD9" s="808"/>
      <c r="AE9" s="809"/>
      <c r="AF9" s="809"/>
      <c r="AG9" s="809"/>
      <c r="AH9" s="809"/>
      <c r="AI9" s="809"/>
      <c r="AJ9" s="809"/>
      <c r="AK9" s="809"/>
      <c r="AL9" s="809"/>
      <c r="AM9" s="809"/>
      <c r="AN9" s="810"/>
      <c r="AO9" s="1042"/>
      <c r="AP9" s="925"/>
      <c r="AQ9" s="925"/>
      <c r="AR9" s="925"/>
      <c r="AS9" s="760"/>
      <c r="AT9" s="761"/>
      <c r="AU9" s="761"/>
      <c r="AV9" s="761"/>
      <c r="AW9" s="761"/>
      <c r="AX9" s="761"/>
      <c r="AY9" s="761"/>
      <c r="AZ9" s="761"/>
      <c r="BA9" s="761"/>
      <c r="BB9" s="761"/>
      <c r="BC9" s="768"/>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1085" t="s">
        <v>931</v>
      </c>
      <c r="CN9" s="1086"/>
      <c r="CO9" s="1086"/>
      <c r="CP9" s="1086"/>
      <c r="CQ9" s="1087"/>
      <c r="CR9" s="1000"/>
      <c r="CS9" s="1047"/>
    </row>
    <row r="10" spans="2:98" ht="30" customHeight="1" thickBot="1">
      <c r="B10" s="1041"/>
      <c r="C10" s="1041"/>
      <c r="D10" s="1041"/>
      <c r="E10" s="1041"/>
      <c r="F10" s="922"/>
      <c r="G10" s="923"/>
      <c r="H10" s="932"/>
      <c r="I10" s="933"/>
      <c r="J10" s="932">
        <v>2016</v>
      </c>
      <c r="K10" s="1219"/>
      <c r="L10" s="933"/>
      <c r="M10" s="932">
        <v>2017</v>
      </c>
      <c r="N10" s="1219"/>
      <c r="O10" s="933"/>
      <c r="P10" s="932">
        <v>2018</v>
      </c>
      <c r="Q10" s="1219"/>
      <c r="R10" s="933"/>
      <c r="S10" s="932">
        <v>2019</v>
      </c>
      <c r="T10" s="1219"/>
      <c r="U10" s="1220"/>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1042"/>
      <c r="AP10" s="925"/>
      <c r="AQ10" s="925"/>
      <c r="AR10" s="925"/>
      <c r="AS10" s="31" t="s">
        <v>4</v>
      </c>
      <c r="AT10" s="31" t="s">
        <v>9</v>
      </c>
      <c r="AU10" s="31" t="s">
        <v>5</v>
      </c>
      <c r="AV10" s="1221">
        <v>2016</v>
      </c>
      <c r="AW10" s="1222"/>
      <c r="AX10" s="1221">
        <v>2017</v>
      </c>
      <c r="AY10" s="1222"/>
      <c r="AZ10" s="1221">
        <v>2018</v>
      </c>
      <c r="BA10" s="1222"/>
      <c r="BB10" s="1221">
        <v>2019</v>
      </c>
      <c r="BC10" s="1225"/>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07" t="s">
        <v>1183</v>
      </c>
      <c r="BT10" s="31" t="s">
        <v>1184</v>
      </c>
      <c r="BU10" s="31" t="s">
        <v>1185</v>
      </c>
      <c r="BV10" s="32" t="s">
        <v>1189</v>
      </c>
      <c r="BW10" s="312" t="s">
        <v>1190</v>
      </c>
      <c r="BX10" s="307" t="s">
        <v>1183</v>
      </c>
      <c r="BY10" s="31" t="s">
        <v>1184</v>
      </c>
      <c r="BZ10" s="31" t="s">
        <v>1185</v>
      </c>
      <c r="CA10" s="32" t="s">
        <v>1189</v>
      </c>
      <c r="CB10" s="312" t="s">
        <v>1190</v>
      </c>
      <c r="CC10" s="307" t="s">
        <v>1183</v>
      </c>
      <c r="CD10" s="31" t="s">
        <v>1184</v>
      </c>
      <c r="CE10" s="31" t="s">
        <v>1185</v>
      </c>
      <c r="CF10" s="32" t="s">
        <v>1189</v>
      </c>
      <c r="CG10" s="312" t="s">
        <v>1190</v>
      </c>
      <c r="CH10" s="307" t="s">
        <v>1183</v>
      </c>
      <c r="CI10" s="31" t="s">
        <v>1184</v>
      </c>
      <c r="CJ10" s="31" t="s">
        <v>1185</v>
      </c>
      <c r="CK10" s="32" t="s">
        <v>1189</v>
      </c>
      <c r="CL10" s="312" t="s">
        <v>1190</v>
      </c>
      <c r="CM10" s="307" t="s">
        <v>1183</v>
      </c>
      <c r="CN10" s="31" t="s">
        <v>1184</v>
      </c>
      <c r="CO10" s="31" t="s">
        <v>1185</v>
      </c>
      <c r="CP10" s="31" t="s">
        <v>1189</v>
      </c>
      <c r="CQ10" s="312" t="s">
        <v>1190</v>
      </c>
      <c r="CR10" s="1001"/>
      <c r="CS10" s="1047"/>
      <c r="CT10" s="151" t="s">
        <v>6</v>
      </c>
    </row>
    <row r="11" spans="2:98" ht="30" customHeight="1">
      <c r="B11" s="993">
        <f>+RESUMEN!J121</f>
        <v>0.43410239332674183</v>
      </c>
      <c r="C11" s="1002" t="s">
        <v>841</v>
      </c>
      <c r="D11" s="993">
        <f>+RESUMEN!J122</f>
        <v>0.24314118629908107</v>
      </c>
      <c r="E11" s="989" t="s">
        <v>796</v>
      </c>
      <c r="F11" s="1162" t="s">
        <v>794</v>
      </c>
      <c r="G11" s="979">
        <v>0</v>
      </c>
      <c r="H11" s="979">
        <v>1000</v>
      </c>
      <c r="I11" s="1013">
        <f>+H11-G11</f>
        <v>1000</v>
      </c>
      <c r="J11" s="979">
        <v>0</v>
      </c>
      <c r="K11" s="1013">
        <f>+J11-G11</f>
        <v>0</v>
      </c>
      <c r="L11" s="979"/>
      <c r="M11" s="979">
        <v>200</v>
      </c>
      <c r="N11" s="1013">
        <f>+M11-J11</f>
        <v>200</v>
      </c>
      <c r="O11" s="979"/>
      <c r="P11" s="979">
        <v>700</v>
      </c>
      <c r="Q11" s="1013">
        <f>+P11-M11</f>
        <v>500</v>
      </c>
      <c r="R11" s="979"/>
      <c r="S11" s="979">
        <v>1000</v>
      </c>
      <c r="T11" s="1013">
        <f>+S11-P11</f>
        <v>300</v>
      </c>
      <c r="U11" s="1030"/>
      <c r="V11" s="1084">
        <v>23</v>
      </c>
      <c r="W11" s="1013">
        <f>+IF(V11=0,0,V11-G11)</f>
        <v>23</v>
      </c>
      <c r="X11" s="979">
        <v>47</v>
      </c>
      <c r="Y11" s="1013">
        <f>+IF(X11=0,0,X11-V11)</f>
        <v>24</v>
      </c>
      <c r="Z11" s="979"/>
      <c r="AA11" s="1013">
        <f>+IF(Z11=0,0,Z11-X11)</f>
        <v>0</v>
      </c>
      <c r="AB11" s="1022"/>
      <c r="AC11" s="1025">
        <f>+IF(AB11=0,0,AB11-Z11)</f>
        <v>0</v>
      </c>
      <c r="AD11" s="1019" t="str">
        <f>+IF(K11=0," -",W11/K11)</f>
        <v xml:space="preserve"> -</v>
      </c>
      <c r="AE11" s="1018" t="str">
        <f>+IF(K11=0," -",IF(AD11&gt;100%,100%,AD11))</f>
        <v xml:space="preserve"> -</v>
      </c>
      <c r="AF11" s="1017">
        <f>+IF(N11=0," -",Y11/N11)</f>
        <v>0.12</v>
      </c>
      <c r="AG11" s="1018">
        <f>+IF(N11=0," -",IF(AF11&gt;100%,100%,AF11))</f>
        <v>0.12</v>
      </c>
      <c r="AH11" s="1017">
        <f>+IF(Q11=0," -",AA11/Q11)</f>
        <v>0</v>
      </c>
      <c r="AI11" s="1018">
        <f>+IF(Q11=0," -",IF(AH11&gt;100%,100%,AH11))</f>
        <v>0</v>
      </c>
      <c r="AJ11" s="1017">
        <f>+IF(T11=0," -",AC11/T11)</f>
        <v>0</v>
      </c>
      <c r="AK11" s="1018">
        <f>+IF(T11=0," -",IF(AJ11&gt;100%,100%,AJ11))</f>
        <v>0</v>
      </c>
      <c r="AL11" s="1017">
        <f>+SUM(AC11,AA11,Y11,W11)/I11</f>
        <v>4.7E-2</v>
      </c>
      <c r="AM11" s="1018">
        <f>+IF(AL11&gt;100%,100%,IF(AL11&lt;0%,0%,AL11))</f>
        <v>4.7E-2</v>
      </c>
      <c r="AN11" s="1166"/>
      <c r="AO11" s="952">
        <f>+RESUMEN!J123</f>
        <v>0.30577276524644947</v>
      </c>
      <c r="AP11" s="941" t="s">
        <v>797</v>
      </c>
      <c r="AQ11" s="120" t="s">
        <v>782</v>
      </c>
      <c r="AR11" s="442" t="s">
        <v>2074</v>
      </c>
      <c r="AS11" s="120" t="s">
        <v>1835</v>
      </c>
      <c r="AT11" s="42">
        <v>0</v>
      </c>
      <c r="AU11" s="93">
        <v>1</v>
      </c>
      <c r="AV11" s="93">
        <v>0</v>
      </c>
      <c r="AW11" s="412">
        <f>+AV11/AU11</f>
        <v>0</v>
      </c>
      <c r="AX11" s="93">
        <v>0.25</v>
      </c>
      <c r="AY11" s="412">
        <f>+AX11/AU11</f>
        <v>0.25</v>
      </c>
      <c r="AZ11" s="93">
        <v>0.4</v>
      </c>
      <c r="BA11" s="414">
        <f>+AZ11/AU11</f>
        <v>0.4</v>
      </c>
      <c r="BB11" s="146">
        <v>0.35</v>
      </c>
      <c r="BC11" s="421">
        <f>+BB11/AU11</f>
        <v>0.35</v>
      </c>
      <c r="BD11" s="314">
        <v>0.05</v>
      </c>
      <c r="BE11" s="93">
        <v>0.25</v>
      </c>
      <c r="BF11" s="93">
        <v>0.3</v>
      </c>
      <c r="BG11" s="74">
        <v>0</v>
      </c>
      <c r="BH11" s="329" t="str">
        <f>IF(AV11=0," -",BD11/AV11)</f>
        <v xml:space="preserve"> -</v>
      </c>
      <c r="BI11" s="452" t="str">
        <f>IF(AV11=0," -",IF(BH11&gt;100%,100%,BH11))</f>
        <v xml:space="preserve"> -</v>
      </c>
      <c r="BJ11" s="330">
        <f>IF(AX11=0," -",BE11/AX11)</f>
        <v>1</v>
      </c>
      <c r="BK11" s="452">
        <f>IF(AX11=0," -",IF(BJ11&gt;100%,100%,BJ11))</f>
        <v>1</v>
      </c>
      <c r="BL11" s="330">
        <f>IF(AZ11=0," -",BF11/AZ11)</f>
        <v>0.74999999999999989</v>
      </c>
      <c r="BM11" s="452">
        <f>IF(AZ11=0," -",IF(BL11&gt;100%,100%,BL11))</f>
        <v>0.74999999999999989</v>
      </c>
      <c r="BN11" s="330">
        <f>IF(BB11=0," -",BG11/BB11)</f>
        <v>0</v>
      </c>
      <c r="BO11" s="452">
        <f>IF(BB11=0," -",IF(BN11&gt;100%,100%,BN11))</f>
        <v>0</v>
      </c>
      <c r="BP11" s="656">
        <f>+SUM(BD11:BG11)/AU11</f>
        <v>0.6</v>
      </c>
      <c r="BQ11" s="651">
        <f>+IF(BP11&gt;100%,100%,BP11)</f>
        <v>0.6</v>
      </c>
      <c r="BR11" s="641">
        <f>+BQ11</f>
        <v>0.6</v>
      </c>
      <c r="BS11" s="52">
        <v>0</v>
      </c>
      <c r="BT11" s="90">
        <v>0</v>
      </c>
      <c r="BU11" s="90">
        <v>0</v>
      </c>
      <c r="BV11" s="146" t="str">
        <f>IF(BS11=0," -",BT11/BS11)</f>
        <v xml:space="preserve"> -</v>
      </c>
      <c r="BW11" s="384" t="str">
        <f>IF(BU11=0," -",IF(BT11=0,100%,BU11/BT11))</f>
        <v xml:space="preserve"> -</v>
      </c>
      <c r="BX11" s="52">
        <v>70833</v>
      </c>
      <c r="BY11" s="90">
        <v>60353</v>
      </c>
      <c r="BZ11" s="90">
        <v>0</v>
      </c>
      <c r="CA11" s="146">
        <f>IF(BX11=0," -",BY11/BX11)</f>
        <v>0.85204636257111799</v>
      </c>
      <c r="CB11" s="384" t="str">
        <f>IF(BZ11=0," -",IF(BY11=0,100%,BZ11/BY11))</f>
        <v xml:space="preserve"> -</v>
      </c>
      <c r="CC11" s="53">
        <v>121696</v>
      </c>
      <c r="CD11" s="90">
        <v>121696</v>
      </c>
      <c r="CE11" s="90">
        <v>40845.5</v>
      </c>
      <c r="CF11" s="146">
        <f>IF(CC11=0," -",CD11/CC11)</f>
        <v>1</v>
      </c>
      <c r="CG11" s="384">
        <f>IF(CE11=0," -",IF(CD11=0,100%,CE11/CD11))</f>
        <v>0.33563551801209573</v>
      </c>
      <c r="CH11" s="52">
        <v>200000</v>
      </c>
      <c r="CI11" s="90">
        <v>0</v>
      </c>
      <c r="CJ11" s="90">
        <v>0</v>
      </c>
      <c r="CK11" s="146">
        <f>IF(CH11=0," -",CI11/CH11)</f>
        <v>0</v>
      </c>
      <c r="CL11" s="384" t="str">
        <f>IF(CJ11=0," -",IF(CI11=0,100%,CJ11/CI11))</f>
        <v xml:space="preserve"> -</v>
      </c>
      <c r="CM11" s="324">
        <f t="shared" ref="CM11:CO12" si="0">+BS11+BX11+CC11+CH11</f>
        <v>392529</v>
      </c>
      <c r="CN11" s="325">
        <f t="shared" si="0"/>
        <v>182049</v>
      </c>
      <c r="CO11" s="325">
        <f t="shared" si="0"/>
        <v>40845.5</v>
      </c>
      <c r="CP11" s="503">
        <f>IF(CM11=0," -",CN11/CM11)</f>
        <v>0.46378484137477738</v>
      </c>
      <c r="CQ11" s="384">
        <f>IF(CO11=0," -",IF(CN11=0,100%,CO11/CN11))</f>
        <v>0.22436541810171987</v>
      </c>
      <c r="CR11" s="590" t="s">
        <v>1499</v>
      </c>
      <c r="CS11" s="98" t="s">
        <v>1786</v>
      </c>
      <c r="CT11" s="101" t="s">
        <v>213</v>
      </c>
    </row>
    <row r="12" spans="2:98" ht="45.75" customHeight="1">
      <c r="B12" s="994"/>
      <c r="C12" s="991"/>
      <c r="D12" s="994"/>
      <c r="E12" s="990"/>
      <c r="F12" s="1154"/>
      <c r="G12" s="840"/>
      <c r="H12" s="840"/>
      <c r="I12" s="825"/>
      <c r="J12" s="840"/>
      <c r="K12" s="825"/>
      <c r="L12" s="840"/>
      <c r="M12" s="840"/>
      <c r="N12" s="825"/>
      <c r="O12" s="840"/>
      <c r="P12" s="840"/>
      <c r="Q12" s="825"/>
      <c r="R12" s="840"/>
      <c r="S12" s="840"/>
      <c r="T12" s="825"/>
      <c r="U12" s="971"/>
      <c r="V12" s="853"/>
      <c r="W12" s="825"/>
      <c r="X12" s="840"/>
      <c r="Y12" s="825"/>
      <c r="Z12" s="840"/>
      <c r="AA12" s="825"/>
      <c r="AB12" s="1023"/>
      <c r="AC12" s="1026"/>
      <c r="AD12" s="1020"/>
      <c r="AE12" s="790"/>
      <c r="AF12" s="798"/>
      <c r="AG12" s="790"/>
      <c r="AH12" s="798"/>
      <c r="AI12" s="790"/>
      <c r="AJ12" s="798"/>
      <c r="AK12" s="790"/>
      <c r="AL12" s="798"/>
      <c r="AM12" s="790"/>
      <c r="AN12" s="1164"/>
      <c r="AO12" s="950"/>
      <c r="AP12" s="939"/>
      <c r="AQ12" s="119" t="s">
        <v>783</v>
      </c>
      <c r="AR12" s="287">
        <v>0</v>
      </c>
      <c r="AS12" s="119" t="s">
        <v>1836</v>
      </c>
      <c r="AT12" s="40">
        <v>3</v>
      </c>
      <c r="AU12" s="60">
        <v>4</v>
      </c>
      <c r="AV12" s="60">
        <v>0</v>
      </c>
      <c r="AW12" s="413">
        <f>+AV12/AU12</f>
        <v>0</v>
      </c>
      <c r="AX12" s="60">
        <v>0</v>
      </c>
      <c r="AY12" s="413">
        <f>+AX12/AU12</f>
        <v>0</v>
      </c>
      <c r="AZ12" s="60">
        <v>0</v>
      </c>
      <c r="BA12" s="415">
        <f>+AZ12/AU12</f>
        <v>0</v>
      </c>
      <c r="BB12" s="47">
        <v>4</v>
      </c>
      <c r="BC12" s="422">
        <f>+BB12/AU12</f>
        <v>1</v>
      </c>
      <c r="BD12" s="54">
        <v>0</v>
      </c>
      <c r="BE12" s="60">
        <v>0</v>
      </c>
      <c r="BF12" s="60">
        <v>0</v>
      </c>
      <c r="BG12" s="49">
        <v>0</v>
      </c>
      <c r="BH12" s="333" t="str">
        <f t="shared" ref="BH12:BH53" si="1">IF(AV12=0," -",BD12/AV12)</f>
        <v xml:space="preserve"> -</v>
      </c>
      <c r="BI12" s="453" t="str">
        <f t="shared" ref="BI12:BI53" si="2">IF(AV12=0," -",IF(BH12&gt;100%,100%,BH12))</f>
        <v xml:space="preserve"> -</v>
      </c>
      <c r="BJ12" s="334" t="str">
        <f t="shared" ref="BJ12:BJ53" si="3">IF(AX12=0," -",BE12/AX12)</f>
        <v xml:space="preserve"> -</v>
      </c>
      <c r="BK12" s="453" t="str">
        <f t="shared" ref="BK12:BK53" si="4">IF(AX12=0," -",IF(BJ12&gt;100%,100%,BJ12))</f>
        <v xml:space="preserve"> -</v>
      </c>
      <c r="BL12" s="334" t="str">
        <f t="shared" ref="BL12:BL53" si="5">IF(AZ12=0," -",BF12/AZ12)</f>
        <v xml:space="preserve"> -</v>
      </c>
      <c r="BM12" s="453" t="str">
        <f t="shared" ref="BM12:BM53" si="6">IF(AZ12=0," -",IF(BL12&gt;100%,100%,BL12))</f>
        <v xml:space="preserve"> -</v>
      </c>
      <c r="BN12" s="334">
        <f t="shared" ref="BN12:BN53" si="7">IF(BB12=0," -",BG12/BB12)</f>
        <v>0</v>
      </c>
      <c r="BO12" s="453">
        <f t="shared" ref="BO12:BO53" si="8">IF(BB12=0," -",IF(BN12&gt;100%,100%,BN12))</f>
        <v>0</v>
      </c>
      <c r="BP12" s="657">
        <f t="shared" ref="BP12:BP53" si="9">+SUM(BD12:BG12)/AU12</f>
        <v>0</v>
      </c>
      <c r="BQ12" s="652">
        <f t="shared" ref="BQ12:BQ53" si="10">+IF(BP12&gt;100%,100%,BP12)</f>
        <v>0</v>
      </c>
      <c r="BR12" s="642">
        <f t="shared" ref="BR12:BR53" si="11">+BQ12</f>
        <v>0</v>
      </c>
      <c r="BS12" s="54">
        <v>0</v>
      </c>
      <c r="BT12" s="60">
        <v>0</v>
      </c>
      <c r="BU12" s="60">
        <v>0</v>
      </c>
      <c r="BV12" s="125" t="str">
        <f>IF(BS12=0," -",BT12/BS12)</f>
        <v xml:space="preserve"> -</v>
      </c>
      <c r="BW12" s="378" t="str">
        <f>IF(BU12=0," -",IF(BT12=0,100%,BU12/BT12))</f>
        <v xml:space="preserve"> -</v>
      </c>
      <c r="BX12" s="54">
        <v>0</v>
      </c>
      <c r="BY12" s="60">
        <v>0</v>
      </c>
      <c r="BZ12" s="60">
        <v>0</v>
      </c>
      <c r="CA12" s="125" t="str">
        <f>IF(BX12=0," -",BY12/BX12)</f>
        <v xml:space="preserve"> -</v>
      </c>
      <c r="CB12" s="378" t="str">
        <f>IF(BZ12=0," -",IF(BY12=0,100%,BZ12/BY12))</f>
        <v xml:space="preserve"> -</v>
      </c>
      <c r="CC12" s="55">
        <v>0</v>
      </c>
      <c r="CD12" s="60">
        <v>0</v>
      </c>
      <c r="CE12" s="60">
        <v>0</v>
      </c>
      <c r="CF12" s="125" t="str">
        <f>IF(CC12=0," -",CD12/CC12)</f>
        <v xml:space="preserve"> -</v>
      </c>
      <c r="CG12" s="378" t="str">
        <f>IF(CE12=0," -",IF(CD12=0,100%,CE12/CD12))</f>
        <v xml:space="preserve"> -</v>
      </c>
      <c r="CH12" s="54">
        <v>500000</v>
      </c>
      <c r="CI12" s="60">
        <v>0</v>
      </c>
      <c r="CJ12" s="60">
        <v>0</v>
      </c>
      <c r="CK12" s="125">
        <f>IF(CH12=0," -",CI12/CH12)</f>
        <v>0</v>
      </c>
      <c r="CL12" s="378" t="str">
        <f>IF(CJ12=0," -",IF(CI12=0,100%,CJ12/CI12))</f>
        <v xml:space="preserve"> -</v>
      </c>
      <c r="CM12" s="326">
        <f t="shared" si="0"/>
        <v>500000</v>
      </c>
      <c r="CN12" s="322">
        <f t="shared" si="0"/>
        <v>0</v>
      </c>
      <c r="CO12" s="322">
        <f t="shared" si="0"/>
        <v>0</v>
      </c>
      <c r="CP12" s="504">
        <f>IF(CM12=0," -",CN12/CM12)</f>
        <v>0</v>
      </c>
      <c r="CQ12" s="378" t="str">
        <f>IF(CO12=0," -",IF(CN12=0,100%,CO12/CN12))</f>
        <v xml:space="preserve"> -</v>
      </c>
      <c r="CR12" s="591" t="s">
        <v>1499</v>
      </c>
      <c r="CS12" s="99" t="s">
        <v>1786</v>
      </c>
      <c r="CT12" s="102" t="s">
        <v>213</v>
      </c>
    </row>
    <row r="13" spans="2:98" ht="45.75" customHeight="1">
      <c r="B13" s="994"/>
      <c r="C13" s="991"/>
      <c r="D13" s="994"/>
      <c r="E13" s="990"/>
      <c r="F13" s="1154"/>
      <c r="G13" s="840"/>
      <c r="H13" s="840"/>
      <c r="I13" s="825"/>
      <c r="J13" s="840"/>
      <c r="K13" s="825"/>
      <c r="L13" s="840"/>
      <c r="M13" s="840"/>
      <c r="N13" s="825"/>
      <c r="O13" s="840"/>
      <c r="P13" s="840"/>
      <c r="Q13" s="825"/>
      <c r="R13" s="840"/>
      <c r="S13" s="840"/>
      <c r="T13" s="825"/>
      <c r="U13" s="971"/>
      <c r="V13" s="853"/>
      <c r="W13" s="825"/>
      <c r="X13" s="840"/>
      <c r="Y13" s="825"/>
      <c r="Z13" s="840"/>
      <c r="AA13" s="825"/>
      <c r="AB13" s="1023"/>
      <c r="AC13" s="1026"/>
      <c r="AD13" s="1020"/>
      <c r="AE13" s="790"/>
      <c r="AF13" s="798"/>
      <c r="AG13" s="790"/>
      <c r="AH13" s="798"/>
      <c r="AI13" s="790"/>
      <c r="AJ13" s="798"/>
      <c r="AK13" s="790"/>
      <c r="AL13" s="798"/>
      <c r="AM13" s="790"/>
      <c r="AN13" s="1164"/>
      <c r="AO13" s="950"/>
      <c r="AP13" s="939"/>
      <c r="AQ13" s="119" t="s">
        <v>784</v>
      </c>
      <c r="AR13" s="287">
        <v>0</v>
      </c>
      <c r="AS13" s="119" t="s">
        <v>1837</v>
      </c>
      <c r="AT13" s="40">
        <v>0</v>
      </c>
      <c r="AU13" s="60">
        <v>4</v>
      </c>
      <c r="AV13" s="60">
        <v>0</v>
      </c>
      <c r="AW13" s="413">
        <f t="shared" ref="AW13:AW53" si="12">+AV13/AU13</f>
        <v>0</v>
      </c>
      <c r="AX13" s="60">
        <v>0</v>
      </c>
      <c r="AY13" s="413">
        <f t="shared" ref="AY13:AY53" si="13">+AX13/AU13</f>
        <v>0</v>
      </c>
      <c r="AZ13" s="60">
        <v>0</v>
      </c>
      <c r="BA13" s="415">
        <f t="shared" ref="BA13:BA53" si="14">+AZ13/AU13</f>
        <v>0</v>
      </c>
      <c r="BB13" s="47">
        <v>4</v>
      </c>
      <c r="BC13" s="422">
        <f t="shared" ref="BC13:BC53" si="15">+BB13/AU13</f>
        <v>1</v>
      </c>
      <c r="BD13" s="54">
        <v>0</v>
      </c>
      <c r="BE13" s="60">
        <v>0</v>
      </c>
      <c r="BF13" s="60">
        <v>0</v>
      </c>
      <c r="BG13" s="49">
        <v>0</v>
      </c>
      <c r="BH13" s="333" t="str">
        <f t="shared" si="1"/>
        <v xml:space="preserve"> -</v>
      </c>
      <c r="BI13" s="453" t="str">
        <f t="shared" si="2"/>
        <v xml:space="preserve"> -</v>
      </c>
      <c r="BJ13" s="334" t="str">
        <f t="shared" si="3"/>
        <v xml:space="preserve"> -</v>
      </c>
      <c r="BK13" s="453" t="str">
        <f t="shared" si="4"/>
        <v xml:space="preserve"> -</v>
      </c>
      <c r="BL13" s="334" t="str">
        <f t="shared" si="5"/>
        <v xml:space="preserve"> -</v>
      </c>
      <c r="BM13" s="453" t="str">
        <f t="shared" si="6"/>
        <v xml:space="preserve"> -</v>
      </c>
      <c r="BN13" s="334">
        <f t="shared" si="7"/>
        <v>0</v>
      </c>
      <c r="BO13" s="453">
        <f t="shared" si="8"/>
        <v>0</v>
      </c>
      <c r="BP13" s="657">
        <f t="shared" si="9"/>
        <v>0</v>
      </c>
      <c r="BQ13" s="652">
        <f t="shared" si="10"/>
        <v>0</v>
      </c>
      <c r="BR13" s="642">
        <f t="shared" si="11"/>
        <v>0</v>
      </c>
      <c r="BS13" s="54">
        <v>0</v>
      </c>
      <c r="BT13" s="60">
        <v>0</v>
      </c>
      <c r="BU13" s="60">
        <v>0</v>
      </c>
      <c r="BV13" s="125" t="str">
        <f t="shared" ref="BV13:BV53" si="16">IF(BS13=0," -",BT13/BS13)</f>
        <v xml:space="preserve"> -</v>
      </c>
      <c r="BW13" s="378" t="str">
        <f t="shared" ref="BW13:BW53" si="17">IF(BU13=0," -",IF(BT13=0,100%,BU13/BT13))</f>
        <v xml:space="preserve"> -</v>
      </c>
      <c r="BX13" s="54">
        <v>0</v>
      </c>
      <c r="BY13" s="60">
        <v>0</v>
      </c>
      <c r="BZ13" s="60">
        <v>0</v>
      </c>
      <c r="CA13" s="125" t="str">
        <f t="shared" ref="CA13:CA53" si="18">IF(BX13=0," -",BY13/BX13)</f>
        <v xml:space="preserve"> -</v>
      </c>
      <c r="CB13" s="378" t="str">
        <f t="shared" ref="CB13:CB53" si="19">IF(BZ13=0," -",IF(BY13=0,100%,BZ13/BY13))</f>
        <v xml:space="preserve"> -</v>
      </c>
      <c r="CC13" s="55">
        <v>0</v>
      </c>
      <c r="CD13" s="60">
        <v>0</v>
      </c>
      <c r="CE13" s="60">
        <v>0</v>
      </c>
      <c r="CF13" s="125" t="str">
        <f t="shared" ref="CF13:CF53" si="20">IF(CC13=0," -",CD13/CC13)</f>
        <v xml:space="preserve"> -</v>
      </c>
      <c r="CG13" s="378" t="str">
        <f t="shared" ref="CG13:CG53" si="21">IF(CE13=0," -",IF(CD13=0,100%,CE13/CD13))</f>
        <v xml:space="preserve"> -</v>
      </c>
      <c r="CH13" s="54">
        <v>800000</v>
      </c>
      <c r="CI13" s="60">
        <v>0</v>
      </c>
      <c r="CJ13" s="60">
        <v>0</v>
      </c>
      <c r="CK13" s="125">
        <f t="shared" ref="CK13:CK53" si="22">IF(CH13=0," -",CI13/CH13)</f>
        <v>0</v>
      </c>
      <c r="CL13" s="378" t="str">
        <f t="shared" ref="CL13:CL53" si="23">IF(CJ13=0," -",IF(CI13=0,100%,CJ13/CI13))</f>
        <v xml:space="preserve"> -</v>
      </c>
      <c r="CM13" s="326">
        <f t="shared" ref="CM13:CM53" si="24">+BS13+BX13+CC13+CH13</f>
        <v>800000</v>
      </c>
      <c r="CN13" s="322">
        <f t="shared" ref="CN13:CN53" si="25">+BT13+BY13+CD13+CI13</f>
        <v>0</v>
      </c>
      <c r="CO13" s="322">
        <f t="shared" ref="CO13:CO53" si="26">+BU13+BZ13+CE13+CJ13</f>
        <v>0</v>
      </c>
      <c r="CP13" s="504">
        <f t="shared" ref="CP13:CP53" si="27">IF(CM13=0," -",CN13/CM13)</f>
        <v>0</v>
      </c>
      <c r="CQ13" s="378" t="str">
        <f t="shared" ref="CQ13:CQ53" si="28">IF(CO13=0," -",IF(CN13=0,100%,CO13/CN13))</f>
        <v xml:space="preserve"> -</v>
      </c>
      <c r="CR13" s="591" t="s">
        <v>1499</v>
      </c>
      <c r="CS13" s="99" t="s">
        <v>1786</v>
      </c>
      <c r="CT13" s="102" t="s">
        <v>213</v>
      </c>
    </row>
    <row r="14" spans="2:98" ht="30" customHeight="1">
      <c r="B14" s="994"/>
      <c r="C14" s="991"/>
      <c r="D14" s="994"/>
      <c r="E14" s="990"/>
      <c r="F14" s="1154"/>
      <c r="G14" s="840"/>
      <c r="H14" s="840"/>
      <c r="I14" s="825"/>
      <c r="J14" s="840"/>
      <c r="K14" s="825"/>
      <c r="L14" s="840"/>
      <c r="M14" s="840"/>
      <c r="N14" s="825"/>
      <c r="O14" s="840"/>
      <c r="P14" s="840"/>
      <c r="Q14" s="825"/>
      <c r="R14" s="840"/>
      <c r="S14" s="840"/>
      <c r="T14" s="825"/>
      <c r="U14" s="971"/>
      <c r="V14" s="853"/>
      <c r="W14" s="825"/>
      <c r="X14" s="840"/>
      <c r="Y14" s="825"/>
      <c r="Z14" s="840"/>
      <c r="AA14" s="825"/>
      <c r="AB14" s="1023"/>
      <c r="AC14" s="1026"/>
      <c r="AD14" s="1020"/>
      <c r="AE14" s="790"/>
      <c r="AF14" s="798"/>
      <c r="AG14" s="790"/>
      <c r="AH14" s="798"/>
      <c r="AI14" s="790"/>
      <c r="AJ14" s="798"/>
      <c r="AK14" s="790"/>
      <c r="AL14" s="798"/>
      <c r="AM14" s="790"/>
      <c r="AN14" s="1164"/>
      <c r="AO14" s="950"/>
      <c r="AP14" s="939"/>
      <c r="AQ14" s="27" t="s">
        <v>785</v>
      </c>
      <c r="AR14" s="287" t="s">
        <v>2069</v>
      </c>
      <c r="AS14" s="27" t="s">
        <v>1838</v>
      </c>
      <c r="AT14" s="40">
        <v>171</v>
      </c>
      <c r="AU14" s="60">
        <v>171</v>
      </c>
      <c r="AV14" s="60">
        <v>15</v>
      </c>
      <c r="AW14" s="413">
        <f t="shared" si="12"/>
        <v>8.771929824561403E-2</v>
      </c>
      <c r="AX14" s="60">
        <v>45</v>
      </c>
      <c r="AY14" s="413">
        <f t="shared" si="13"/>
        <v>0.26315789473684209</v>
      </c>
      <c r="AZ14" s="60">
        <v>60</v>
      </c>
      <c r="BA14" s="415">
        <f t="shared" si="14"/>
        <v>0.35087719298245612</v>
      </c>
      <c r="BB14" s="47">
        <v>51</v>
      </c>
      <c r="BC14" s="422">
        <f t="shared" si="15"/>
        <v>0.2982456140350877</v>
      </c>
      <c r="BD14" s="54">
        <v>23</v>
      </c>
      <c r="BE14" s="60">
        <v>32</v>
      </c>
      <c r="BF14" s="60">
        <v>22</v>
      </c>
      <c r="BG14" s="49">
        <v>0</v>
      </c>
      <c r="BH14" s="333">
        <f t="shared" si="1"/>
        <v>1.5333333333333334</v>
      </c>
      <c r="BI14" s="453">
        <f t="shared" si="2"/>
        <v>1</v>
      </c>
      <c r="BJ14" s="334">
        <f t="shared" si="3"/>
        <v>0.71111111111111114</v>
      </c>
      <c r="BK14" s="453">
        <f t="shared" si="4"/>
        <v>0.71111111111111114</v>
      </c>
      <c r="BL14" s="334">
        <f t="shared" si="5"/>
        <v>0.36666666666666664</v>
      </c>
      <c r="BM14" s="453">
        <f t="shared" si="6"/>
        <v>0.36666666666666664</v>
      </c>
      <c r="BN14" s="334">
        <f t="shared" si="7"/>
        <v>0</v>
      </c>
      <c r="BO14" s="453">
        <f t="shared" si="8"/>
        <v>0</v>
      </c>
      <c r="BP14" s="657">
        <f t="shared" si="9"/>
        <v>0.45029239766081869</v>
      </c>
      <c r="BQ14" s="652">
        <f t="shared" si="10"/>
        <v>0.45029239766081869</v>
      </c>
      <c r="BR14" s="642">
        <f t="shared" si="11"/>
        <v>0.45029239766081869</v>
      </c>
      <c r="BS14" s="54">
        <v>0</v>
      </c>
      <c r="BT14" s="60">
        <v>0</v>
      </c>
      <c r="BU14" s="60">
        <v>0</v>
      </c>
      <c r="BV14" s="125" t="str">
        <f t="shared" si="16"/>
        <v xml:space="preserve"> -</v>
      </c>
      <c r="BW14" s="378" t="str">
        <f t="shared" si="17"/>
        <v xml:space="preserve"> -</v>
      </c>
      <c r="BX14" s="54">
        <v>0</v>
      </c>
      <c r="BY14" s="60">
        <v>0</v>
      </c>
      <c r="BZ14" s="60">
        <v>0</v>
      </c>
      <c r="CA14" s="125" t="str">
        <f t="shared" si="18"/>
        <v xml:space="preserve"> -</v>
      </c>
      <c r="CB14" s="378" t="str">
        <f t="shared" si="19"/>
        <v xml:space="preserve"> -</v>
      </c>
      <c r="CC14" s="55">
        <v>0</v>
      </c>
      <c r="CD14" s="60">
        <v>0</v>
      </c>
      <c r="CE14" s="60">
        <v>0</v>
      </c>
      <c r="CF14" s="125" t="str">
        <f t="shared" si="20"/>
        <v xml:space="preserve"> -</v>
      </c>
      <c r="CG14" s="378" t="str">
        <f t="shared" si="21"/>
        <v xml:space="preserve"> -</v>
      </c>
      <c r="CH14" s="54">
        <v>0</v>
      </c>
      <c r="CI14" s="60">
        <v>0</v>
      </c>
      <c r="CJ14" s="60">
        <v>0</v>
      </c>
      <c r="CK14" s="125" t="str">
        <f t="shared" si="22"/>
        <v xml:space="preserve"> -</v>
      </c>
      <c r="CL14" s="378" t="str">
        <f t="shared" si="23"/>
        <v xml:space="preserve"> -</v>
      </c>
      <c r="CM14" s="326">
        <f t="shared" si="24"/>
        <v>0</v>
      </c>
      <c r="CN14" s="322">
        <f t="shared" si="25"/>
        <v>0</v>
      </c>
      <c r="CO14" s="322">
        <f t="shared" si="26"/>
        <v>0</v>
      </c>
      <c r="CP14" s="504" t="str">
        <f t="shared" si="27"/>
        <v xml:space="preserve"> -</v>
      </c>
      <c r="CQ14" s="378" t="str">
        <f t="shared" si="28"/>
        <v xml:space="preserve"> -</v>
      </c>
      <c r="CR14" s="591" t="s">
        <v>1499</v>
      </c>
      <c r="CS14" s="99" t="s">
        <v>1786</v>
      </c>
      <c r="CT14" s="102" t="s">
        <v>213</v>
      </c>
    </row>
    <row r="15" spans="2:98" ht="45.75" customHeight="1" thickBot="1">
      <c r="B15" s="994"/>
      <c r="C15" s="991"/>
      <c r="D15" s="994"/>
      <c r="E15" s="990"/>
      <c r="F15" s="1154"/>
      <c r="G15" s="840"/>
      <c r="H15" s="840"/>
      <c r="I15" s="825"/>
      <c r="J15" s="840"/>
      <c r="K15" s="825"/>
      <c r="L15" s="840"/>
      <c r="M15" s="840"/>
      <c r="N15" s="825"/>
      <c r="O15" s="840"/>
      <c r="P15" s="840"/>
      <c r="Q15" s="825"/>
      <c r="R15" s="840"/>
      <c r="S15" s="840"/>
      <c r="T15" s="825"/>
      <c r="U15" s="971"/>
      <c r="V15" s="853"/>
      <c r="W15" s="825"/>
      <c r="X15" s="840"/>
      <c r="Y15" s="825"/>
      <c r="Z15" s="840"/>
      <c r="AA15" s="825"/>
      <c r="AB15" s="1023"/>
      <c r="AC15" s="1026"/>
      <c r="AD15" s="1020"/>
      <c r="AE15" s="790"/>
      <c r="AF15" s="798"/>
      <c r="AG15" s="790"/>
      <c r="AH15" s="798"/>
      <c r="AI15" s="790"/>
      <c r="AJ15" s="798"/>
      <c r="AK15" s="790"/>
      <c r="AL15" s="798"/>
      <c r="AM15" s="790"/>
      <c r="AN15" s="1164"/>
      <c r="AO15" s="951"/>
      <c r="AP15" s="940"/>
      <c r="AQ15" s="29" t="s">
        <v>1944</v>
      </c>
      <c r="AR15" s="721" t="s">
        <v>2075</v>
      </c>
      <c r="AS15" s="29" t="s">
        <v>1943</v>
      </c>
      <c r="AT15" s="44">
        <v>0</v>
      </c>
      <c r="AU15" s="105">
        <v>700</v>
      </c>
      <c r="AV15" s="105">
        <v>0</v>
      </c>
      <c r="AW15" s="416">
        <f t="shared" si="12"/>
        <v>0</v>
      </c>
      <c r="AX15" s="105">
        <v>50</v>
      </c>
      <c r="AY15" s="416">
        <f t="shared" si="13"/>
        <v>7.1428571428571425E-2</v>
      </c>
      <c r="AZ15" s="105">
        <v>0</v>
      </c>
      <c r="BA15" s="417">
        <f t="shared" si="14"/>
        <v>0</v>
      </c>
      <c r="BB15" s="50">
        <v>650</v>
      </c>
      <c r="BC15" s="722">
        <f t="shared" si="15"/>
        <v>0.9285714285714286</v>
      </c>
      <c r="BD15" s="56">
        <v>204</v>
      </c>
      <c r="BE15" s="105">
        <v>71</v>
      </c>
      <c r="BF15" s="105">
        <v>60</v>
      </c>
      <c r="BG15" s="72">
        <v>0</v>
      </c>
      <c r="BH15" s="331" t="str">
        <f t="shared" si="1"/>
        <v xml:space="preserve"> -</v>
      </c>
      <c r="BI15" s="457" t="str">
        <f t="shared" si="2"/>
        <v xml:space="preserve"> -</v>
      </c>
      <c r="BJ15" s="332">
        <f t="shared" si="3"/>
        <v>1.42</v>
      </c>
      <c r="BK15" s="457">
        <f t="shared" si="4"/>
        <v>1</v>
      </c>
      <c r="BL15" s="332" t="str">
        <f t="shared" si="5"/>
        <v xml:space="preserve"> -</v>
      </c>
      <c r="BM15" s="457" t="str">
        <f t="shared" si="6"/>
        <v xml:space="preserve"> -</v>
      </c>
      <c r="BN15" s="332">
        <f t="shared" si="7"/>
        <v>0</v>
      </c>
      <c r="BO15" s="457">
        <f t="shared" si="8"/>
        <v>0</v>
      </c>
      <c r="BP15" s="658">
        <f t="shared" si="9"/>
        <v>0.47857142857142859</v>
      </c>
      <c r="BQ15" s="653">
        <f t="shared" si="10"/>
        <v>0.47857142857142859</v>
      </c>
      <c r="BR15" s="643">
        <f t="shared" si="11"/>
        <v>0.47857142857142859</v>
      </c>
      <c r="BS15" s="62">
        <v>0</v>
      </c>
      <c r="BT15" s="92">
        <v>0</v>
      </c>
      <c r="BU15" s="92">
        <v>0</v>
      </c>
      <c r="BV15" s="148" t="str">
        <f t="shared" si="16"/>
        <v xml:space="preserve"> -</v>
      </c>
      <c r="BW15" s="385" t="str">
        <f t="shared" si="17"/>
        <v xml:space="preserve"> -</v>
      </c>
      <c r="BX15" s="62">
        <v>49900</v>
      </c>
      <c r="BY15" s="92">
        <v>49900</v>
      </c>
      <c r="BZ15" s="92">
        <v>0</v>
      </c>
      <c r="CA15" s="148">
        <f t="shared" si="18"/>
        <v>1</v>
      </c>
      <c r="CB15" s="385" t="str">
        <f t="shared" si="19"/>
        <v xml:space="preserve"> -</v>
      </c>
      <c r="CC15" s="63">
        <v>0</v>
      </c>
      <c r="CD15" s="92">
        <v>0</v>
      </c>
      <c r="CE15" s="92">
        <v>0</v>
      </c>
      <c r="CF15" s="148" t="str">
        <f t="shared" si="20"/>
        <v xml:space="preserve"> -</v>
      </c>
      <c r="CG15" s="385" t="str">
        <f t="shared" si="21"/>
        <v xml:space="preserve"> -</v>
      </c>
      <c r="CH15" s="62">
        <v>400000</v>
      </c>
      <c r="CI15" s="92">
        <v>0</v>
      </c>
      <c r="CJ15" s="92">
        <v>0</v>
      </c>
      <c r="CK15" s="148">
        <f t="shared" si="22"/>
        <v>0</v>
      </c>
      <c r="CL15" s="385" t="str">
        <f t="shared" si="23"/>
        <v xml:space="preserve"> -</v>
      </c>
      <c r="CM15" s="327">
        <f t="shared" si="24"/>
        <v>449900</v>
      </c>
      <c r="CN15" s="328">
        <f t="shared" si="25"/>
        <v>49900</v>
      </c>
      <c r="CO15" s="328">
        <f t="shared" si="26"/>
        <v>0</v>
      </c>
      <c r="CP15" s="505">
        <f t="shared" si="27"/>
        <v>0.1109135363414092</v>
      </c>
      <c r="CQ15" s="385" t="str">
        <f t="shared" si="28"/>
        <v xml:space="preserve"> -</v>
      </c>
      <c r="CR15" s="592" t="s">
        <v>1499</v>
      </c>
      <c r="CS15" s="106" t="s">
        <v>1786</v>
      </c>
      <c r="CT15" s="107" t="s">
        <v>213</v>
      </c>
    </row>
    <row r="16" spans="2:98" ht="30" customHeight="1">
      <c r="B16" s="994"/>
      <c r="C16" s="991"/>
      <c r="D16" s="994"/>
      <c r="E16" s="990"/>
      <c r="F16" s="1154"/>
      <c r="G16" s="840"/>
      <c r="H16" s="840"/>
      <c r="I16" s="825"/>
      <c r="J16" s="840"/>
      <c r="K16" s="825"/>
      <c r="L16" s="840"/>
      <c r="M16" s="840"/>
      <c r="N16" s="825"/>
      <c r="O16" s="840"/>
      <c r="P16" s="840"/>
      <c r="Q16" s="825"/>
      <c r="R16" s="840"/>
      <c r="S16" s="840"/>
      <c r="T16" s="825"/>
      <c r="U16" s="971"/>
      <c r="V16" s="853"/>
      <c r="W16" s="825"/>
      <c r="X16" s="840"/>
      <c r="Y16" s="825"/>
      <c r="Z16" s="840"/>
      <c r="AA16" s="825"/>
      <c r="AB16" s="1023"/>
      <c r="AC16" s="1026"/>
      <c r="AD16" s="1020"/>
      <c r="AE16" s="790"/>
      <c r="AF16" s="798"/>
      <c r="AG16" s="790"/>
      <c r="AH16" s="798"/>
      <c r="AI16" s="790"/>
      <c r="AJ16" s="798"/>
      <c r="AK16" s="790"/>
      <c r="AL16" s="798"/>
      <c r="AM16" s="790"/>
      <c r="AN16" s="1164"/>
      <c r="AO16" s="952">
        <f>+RESUMEN!J124</f>
        <v>0.25142857142857145</v>
      </c>
      <c r="AP16" s="941" t="s">
        <v>798</v>
      </c>
      <c r="AQ16" s="26" t="s">
        <v>786</v>
      </c>
      <c r="AR16" s="288" t="s">
        <v>2076</v>
      </c>
      <c r="AS16" s="26" t="s">
        <v>1839</v>
      </c>
      <c r="AT16" s="39">
        <v>5</v>
      </c>
      <c r="AU16" s="90">
        <v>5</v>
      </c>
      <c r="AV16" s="90">
        <v>0</v>
      </c>
      <c r="AW16" s="412">
        <f t="shared" si="12"/>
        <v>0</v>
      </c>
      <c r="AX16" s="90">
        <v>0</v>
      </c>
      <c r="AY16" s="412">
        <f t="shared" si="13"/>
        <v>0</v>
      </c>
      <c r="AZ16" s="90">
        <v>0</v>
      </c>
      <c r="BA16" s="414">
        <f t="shared" si="14"/>
        <v>0</v>
      </c>
      <c r="BB16" s="46">
        <v>5</v>
      </c>
      <c r="BC16" s="421">
        <f t="shared" si="15"/>
        <v>1</v>
      </c>
      <c r="BD16" s="52">
        <v>0</v>
      </c>
      <c r="BE16" s="90">
        <v>0</v>
      </c>
      <c r="BF16" s="90">
        <v>0</v>
      </c>
      <c r="BG16" s="69">
        <v>0</v>
      </c>
      <c r="BH16" s="458" t="str">
        <f t="shared" si="1"/>
        <v xml:space="preserve"> -</v>
      </c>
      <c r="BI16" s="459" t="str">
        <f t="shared" si="2"/>
        <v xml:space="preserve"> -</v>
      </c>
      <c r="BJ16" s="460" t="str">
        <f t="shared" si="3"/>
        <v xml:space="preserve"> -</v>
      </c>
      <c r="BK16" s="459" t="str">
        <f t="shared" si="4"/>
        <v xml:space="preserve"> -</v>
      </c>
      <c r="BL16" s="460" t="str">
        <f t="shared" si="5"/>
        <v xml:space="preserve"> -</v>
      </c>
      <c r="BM16" s="459" t="str">
        <f t="shared" si="6"/>
        <v xml:space="preserve"> -</v>
      </c>
      <c r="BN16" s="460">
        <f t="shared" si="7"/>
        <v>0</v>
      </c>
      <c r="BO16" s="459">
        <f t="shared" si="8"/>
        <v>0</v>
      </c>
      <c r="BP16" s="659">
        <f t="shared" si="9"/>
        <v>0</v>
      </c>
      <c r="BQ16" s="654">
        <f t="shared" si="10"/>
        <v>0</v>
      </c>
      <c r="BR16" s="644">
        <f t="shared" si="11"/>
        <v>0</v>
      </c>
      <c r="BS16" s="61">
        <v>0</v>
      </c>
      <c r="BT16" s="59">
        <v>0</v>
      </c>
      <c r="BU16" s="59">
        <v>0</v>
      </c>
      <c r="BV16" s="145" t="str">
        <f t="shared" si="16"/>
        <v xml:space="preserve"> -</v>
      </c>
      <c r="BW16" s="377" t="str">
        <f t="shared" si="17"/>
        <v xml:space="preserve"> -</v>
      </c>
      <c r="BX16" s="58">
        <v>0</v>
      </c>
      <c r="BY16" s="59">
        <v>0</v>
      </c>
      <c r="BZ16" s="59">
        <v>0</v>
      </c>
      <c r="CA16" s="145" t="str">
        <f t="shared" si="18"/>
        <v xml:space="preserve"> -</v>
      </c>
      <c r="CB16" s="377" t="str">
        <f t="shared" si="19"/>
        <v xml:space="preserve"> -</v>
      </c>
      <c r="CC16" s="61">
        <v>0</v>
      </c>
      <c r="CD16" s="59">
        <v>0</v>
      </c>
      <c r="CE16" s="59">
        <v>0</v>
      </c>
      <c r="CF16" s="145" t="str">
        <f t="shared" si="20"/>
        <v xml:space="preserve"> -</v>
      </c>
      <c r="CG16" s="377" t="str">
        <f t="shared" si="21"/>
        <v xml:space="preserve"> -</v>
      </c>
      <c r="CH16" s="58">
        <v>100000</v>
      </c>
      <c r="CI16" s="59">
        <v>0</v>
      </c>
      <c r="CJ16" s="59">
        <v>0</v>
      </c>
      <c r="CK16" s="145">
        <f t="shared" si="22"/>
        <v>0</v>
      </c>
      <c r="CL16" s="377" t="str">
        <f t="shared" si="23"/>
        <v xml:space="preserve"> -</v>
      </c>
      <c r="CM16" s="379">
        <f t="shared" si="24"/>
        <v>100000</v>
      </c>
      <c r="CN16" s="380">
        <f t="shared" si="25"/>
        <v>0</v>
      </c>
      <c r="CO16" s="380">
        <f t="shared" si="26"/>
        <v>0</v>
      </c>
      <c r="CP16" s="506">
        <f t="shared" si="27"/>
        <v>0</v>
      </c>
      <c r="CQ16" s="377" t="str">
        <f t="shared" si="28"/>
        <v xml:space="preserve"> -</v>
      </c>
      <c r="CR16" s="590" t="s">
        <v>1499</v>
      </c>
      <c r="CS16" s="98" t="s">
        <v>1786</v>
      </c>
      <c r="CT16" s="101" t="s">
        <v>213</v>
      </c>
    </row>
    <row r="17" spans="2:98" ht="30" customHeight="1">
      <c r="B17" s="994"/>
      <c r="C17" s="991"/>
      <c r="D17" s="994"/>
      <c r="E17" s="990"/>
      <c r="F17" s="1154"/>
      <c r="G17" s="840"/>
      <c r="H17" s="840"/>
      <c r="I17" s="825"/>
      <c r="J17" s="840"/>
      <c r="K17" s="825"/>
      <c r="L17" s="840"/>
      <c r="M17" s="840"/>
      <c r="N17" s="825"/>
      <c r="O17" s="840"/>
      <c r="P17" s="840"/>
      <c r="Q17" s="825"/>
      <c r="R17" s="840"/>
      <c r="S17" s="840"/>
      <c r="T17" s="825"/>
      <c r="U17" s="971"/>
      <c r="V17" s="853"/>
      <c r="W17" s="825"/>
      <c r="X17" s="840"/>
      <c r="Y17" s="825"/>
      <c r="Z17" s="840"/>
      <c r="AA17" s="825"/>
      <c r="AB17" s="1023"/>
      <c r="AC17" s="1026"/>
      <c r="AD17" s="1020"/>
      <c r="AE17" s="790"/>
      <c r="AF17" s="798"/>
      <c r="AG17" s="790"/>
      <c r="AH17" s="798"/>
      <c r="AI17" s="790"/>
      <c r="AJ17" s="798"/>
      <c r="AK17" s="790"/>
      <c r="AL17" s="798"/>
      <c r="AM17" s="790"/>
      <c r="AN17" s="1164"/>
      <c r="AO17" s="950"/>
      <c r="AP17" s="939"/>
      <c r="AQ17" s="27" t="s">
        <v>787</v>
      </c>
      <c r="AR17" s="289" t="s">
        <v>2076</v>
      </c>
      <c r="AS17" s="27" t="s">
        <v>1840</v>
      </c>
      <c r="AT17" s="43">
        <v>0</v>
      </c>
      <c r="AU17" s="85">
        <v>1</v>
      </c>
      <c r="AV17" s="85">
        <v>0</v>
      </c>
      <c r="AW17" s="413">
        <f t="shared" si="12"/>
        <v>0</v>
      </c>
      <c r="AX17" s="85">
        <v>0</v>
      </c>
      <c r="AY17" s="413">
        <f t="shared" si="13"/>
        <v>0</v>
      </c>
      <c r="AZ17" s="85">
        <v>0</v>
      </c>
      <c r="BA17" s="415">
        <f t="shared" si="14"/>
        <v>0</v>
      </c>
      <c r="BB17" s="125">
        <v>1</v>
      </c>
      <c r="BC17" s="422">
        <f t="shared" si="15"/>
        <v>1</v>
      </c>
      <c r="BD17" s="318">
        <v>0</v>
      </c>
      <c r="BE17" s="85">
        <v>0</v>
      </c>
      <c r="BF17" s="85">
        <v>0</v>
      </c>
      <c r="BG17" s="71">
        <v>0</v>
      </c>
      <c r="BH17" s="333" t="str">
        <f t="shared" si="1"/>
        <v xml:space="preserve"> -</v>
      </c>
      <c r="BI17" s="453" t="str">
        <f t="shared" si="2"/>
        <v xml:space="preserve"> -</v>
      </c>
      <c r="BJ17" s="334" t="str">
        <f t="shared" si="3"/>
        <v xml:space="preserve"> -</v>
      </c>
      <c r="BK17" s="453" t="str">
        <f t="shared" si="4"/>
        <v xml:space="preserve"> -</v>
      </c>
      <c r="BL17" s="334" t="str">
        <f t="shared" si="5"/>
        <v xml:space="preserve"> -</v>
      </c>
      <c r="BM17" s="453" t="str">
        <f t="shared" si="6"/>
        <v xml:space="preserve"> -</v>
      </c>
      <c r="BN17" s="334">
        <f t="shared" si="7"/>
        <v>0</v>
      </c>
      <c r="BO17" s="453">
        <f t="shared" si="8"/>
        <v>0</v>
      </c>
      <c r="BP17" s="657">
        <f t="shared" si="9"/>
        <v>0</v>
      </c>
      <c r="BQ17" s="652">
        <f t="shared" si="10"/>
        <v>0</v>
      </c>
      <c r="BR17" s="642">
        <f t="shared" si="11"/>
        <v>0</v>
      </c>
      <c r="BS17" s="55">
        <v>0</v>
      </c>
      <c r="BT17" s="60">
        <v>0</v>
      </c>
      <c r="BU17" s="60">
        <v>0</v>
      </c>
      <c r="BV17" s="125" t="str">
        <f t="shared" si="16"/>
        <v xml:space="preserve"> -</v>
      </c>
      <c r="BW17" s="378" t="str">
        <f t="shared" si="17"/>
        <v xml:space="preserve"> -</v>
      </c>
      <c r="BX17" s="54">
        <v>0</v>
      </c>
      <c r="BY17" s="60">
        <v>0</v>
      </c>
      <c r="BZ17" s="60">
        <v>0</v>
      </c>
      <c r="CA17" s="125" t="str">
        <f t="shared" si="18"/>
        <v xml:space="preserve"> -</v>
      </c>
      <c r="CB17" s="378" t="str">
        <f t="shared" si="19"/>
        <v xml:space="preserve"> -</v>
      </c>
      <c r="CC17" s="55">
        <v>0</v>
      </c>
      <c r="CD17" s="60">
        <v>0</v>
      </c>
      <c r="CE17" s="60">
        <v>0</v>
      </c>
      <c r="CF17" s="125" t="str">
        <f t="shared" si="20"/>
        <v xml:space="preserve"> -</v>
      </c>
      <c r="CG17" s="378" t="str">
        <f t="shared" si="21"/>
        <v xml:space="preserve"> -</v>
      </c>
      <c r="CH17" s="54">
        <v>10000</v>
      </c>
      <c r="CI17" s="60">
        <v>0</v>
      </c>
      <c r="CJ17" s="60">
        <v>0</v>
      </c>
      <c r="CK17" s="125">
        <f t="shared" si="22"/>
        <v>0</v>
      </c>
      <c r="CL17" s="378" t="str">
        <f t="shared" si="23"/>
        <v xml:space="preserve"> -</v>
      </c>
      <c r="CM17" s="326">
        <f t="shared" si="24"/>
        <v>10000</v>
      </c>
      <c r="CN17" s="322">
        <f t="shared" si="25"/>
        <v>0</v>
      </c>
      <c r="CO17" s="322">
        <f t="shared" si="26"/>
        <v>0</v>
      </c>
      <c r="CP17" s="504">
        <f t="shared" si="27"/>
        <v>0</v>
      </c>
      <c r="CQ17" s="378" t="str">
        <f t="shared" si="28"/>
        <v xml:space="preserve"> -</v>
      </c>
      <c r="CR17" s="591" t="s">
        <v>1499</v>
      </c>
      <c r="CS17" s="99" t="s">
        <v>1786</v>
      </c>
      <c r="CT17" s="102" t="s">
        <v>213</v>
      </c>
    </row>
    <row r="18" spans="2:98" ht="30" customHeight="1">
      <c r="B18" s="994"/>
      <c r="C18" s="991"/>
      <c r="D18" s="994"/>
      <c r="E18" s="990"/>
      <c r="F18" s="1154" t="s">
        <v>795</v>
      </c>
      <c r="G18" s="840">
        <v>0</v>
      </c>
      <c r="H18" s="840">
        <v>50</v>
      </c>
      <c r="I18" s="825">
        <f>+H18-G18</f>
        <v>50</v>
      </c>
      <c r="J18" s="840">
        <v>0</v>
      </c>
      <c r="K18" s="825">
        <f>+J18-G18</f>
        <v>0</v>
      </c>
      <c r="L18" s="840"/>
      <c r="M18" s="840">
        <v>0</v>
      </c>
      <c r="N18" s="825">
        <f>+M18-J18</f>
        <v>0</v>
      </c>
      <c r="O18" s="840"/>
      <c r="P18" s="840">
        <v>20</v>
      </c>
      <c r="Q18" s="825">
        <f>+P18-M18</f>
        <v>20</v>
      </c>
      <c r="R18" s="840"/>
      <c r="S18" s="840">
        <v>50</v>
      </c>
      <c r="T18" s="825">
        <f>+S18-P18</f>
        <v>30</v>
      </c>
      <c r="U18" s="971"/>
      <c r="V18" s="853">
        <v>0</v>
      </c>
      <c r="W18" s="825">
        <f>+IF(V18=0,0,V18-G18)</f>
        <v>0</v>
      </c>
      <c r="X18" s="840">
        <v>3</v>
      </c>
      <c r="Y18" s="825">
        <f>+IF(X18=0,0,X18-V18)</f>
        <v>3</v>
      </c>
      <c r="Z18" s="840"/>
      <c r="AA18" s="825">
        <f>+IF(Z18=0,0,Z18-X18)</f>
        <v>0</v>
      </c>
      <c r="AB18" s="1023"/>
      <c r="AC18" s="1026">
        <f>+IF(AB18=0,0,AB18-Z18)</f>
        <v>0</v>
      </c>
      <c r="AD18" s="1020" t="str">
        <f>+IF(K18=0," -",W18/K18)</f>
        <v xml:space="preserve"> -</v>
      </c>
      <c r="AE18" s="790" t="str">
        <f>+IF(K18=0," -",IF(AD18&gt;100%,100%,AD18))</f>
        <v xml:space="preserve"> -</v>
      </c>
      <c r="AF18" s="798" t="str">
        <f>+IF(N18=0," -",Y18/N18)</f>
        <v xml:space="preserve"> -</v>
      </c>
      <c r="AG18" s="790" t="str">
        <f>+IF(N18=0," -",IF(AF18&gt;100%,100%,AF18))</f>
        <v xml:space="preserve"> -</v>
      </c>
      <c r="AH18" s="798">
        <f>+IF(Q18=0," -",AA18/Q18)</f>
        <v>0</v>
      </c>
      <c r="AI18" s="790">
        <f>+IF(Q18=0," -",IF(AH18&gt;100%,100%,AH18))</f>
        <v>0</v>
      </c>
      <c r="AJ18" s="798">
        <f>+IF(T18=0," -",AC18/T18)</f>
        <v>0</v>
      </c>
      <c r="AK18" s="790">
        <f>+IF(T18=0," -",IF(AJ18&gt;100%,100%,AJ18))</f>
        <v>0</v>
      </c>
      <c r="AL18" s="798">
        <f>+SUM(AC18,AA18,Y18,W18)/I18</f>
        <v>0.06</v>
      </c>
      <c r="AM18" s="790">
        <f>+IF(AL18&gt;100%,100%,IF(AL18&lt;0%,0%,AL18))</f>
        <v>0.06</v>
      </c>
      <c r="AN18" s="1164"/>
      <c r="AO18" s="950"/>
      <c r="AP18" s="939"/>
      <c r="AQ18" s="27" t="s">
        <v>788</v>
      </c>
      <c r="AR18" s="290" t="s">
        <v>2077</v>
      </c>
      <c r="AS18" s="27" t="s">
        <v>1841</v>
      </c>
      <c r="AT18" s="40">
        <v>0</v>
      </c>
      <c r="AU18" s="60">
        <v>7</v>
      </c>
      <c r="AV18" s="60">
        <v>1</v>
      </c>
      <c r="AW18" s="413">
        <f t="shared" si="12"/>
        <v>0.14285714285714285</v>
      </c>
      <c r="AX18" s="60">
        <v>0</v>
      </c>
      <c r="AY18" s="413">
        <f t="shared" si="13"/>
        <v>0</v>
      </c>
      <c r="AZ18" s="60">
        <v>0</v>
      </c>
      <c r="BA18" s="415">
        <f t="shared" si="14"/>
        <v>0</v>
      </c>
      <c r="BB18" s="47">
        <v>6</v>
      </c>
      <c r="BC18" s="422">
        <f t="shared" si="15"/>
        <v>0.8571428571428571</v>
      </c>
      <c r="BD18" s="54">
        <v>1</v>
      </c>
      <c r="BE18" s="60">
        <v>2</v>
      </c>
      <c r="BF18" s="60">
        <v>3</v>
      </c>
      <c r="BG18" s="49">
        <v>0</v>
      </c>
      <c r="BH18" s="333">
        <f t="shared" si="1"/>
        <v>1</v>
      </c>
      <c r="BI18" s="453">
        <f t="shared" si="2"/>
        <v>1</v>
      </c>
      <c r="BJ18" s="334" t="str">
        <f t="shared" si="3"/>
        <v xml:space="preserve"> -</v>
      </c>
      <c r="BK18" s="453" t="str">
        <f t="shared" si="4"/>
        <v xml:space="preserve"> -</v>
      </c>
      <c r="BL18" s="334" t="str">
        <f t="shared" si="5"/>
        <v xml:space="preserve"> -</v>
      </c>
      <c r="BM18" s="453" t="str">
        <f t="shared" si="6"/>
        <v xml:space="preserve"> -</v>
      </c>
      <c r="BN18" s="334">
        <f t="shared" si="7"/>
        <v>0</v>
      </c>
      <c r="BO18" s="453">
        <f t="shared" si="8"/>
        <v>0</v>
      </c>
      <c r="BP18" s="657">
        <f t="shared" si="9"/>
        <v>0.8571428571428571</v>
      </c>
      <c r="BQ18" s="652">
        <f t="shared" si="10"/>
        <v>0.8571428571428571</v>
      </c>
      <c r="BR18" s="642">
        <f t="shared" si="11"/>
        <v>0.8571428571428571</v>
      </c>
      <c r="BS18" s="55">
        <v>150000</v>
      </c>
      <c r="BT18" s="60">
        <v>150000</v>
      </c>
      <c r="BU18" s="60">
        <v>325000</v>
      </c>
      <c r="BV18" s="125">
        <f t="shared" si="16"/>
        <v>1</v>
      </c>
      <c r="BW18" s="378">
        <f t="shared" si="17"/>
        <v>2.1666666666666665</v>
      </c>
      <c r="BX18" s="54">
        <v>0</v>
      </c>
      <c r="BY18" s="60">
        <v>0</v>
      </c>
      <c r="BZ18" s="60">
        <v>10000</v>
      </c>
      <c r="CA18" s="125" t="str">
        <f t="shared" si="18"/>
        <v xml:space="preserve"> -</v>
      </c>
      <c r="CB18" s="378">
        <f t="shared" si="19"/>
        <v>1</v>
      </c>
      <c r="CC18" s="55">
        <v>0</v>
      </c>
      <c r="CD18" s="60">
        <v>0</v>
      </c>
      <c r="CE18" s="60">
        <v>0</v>
      </c>
      <c r="CF18" s="125" t="str">
        <f t="shared" si="20"/>
        <v xml:space="preserve"> -</v>
      </c>
      <c r="CG18" s="378" t="str">
        <f t="shared" si="21"/>
        <v xml:space="preserve"> -</v>
      </c>
      <c r="CH18" s="54">
        <v>300000</v>
      </c>
      <c r="CI18" s="60">
        <v>0</v>
      </c>
      <c r="CJ18" s="60">
        <v>0</v>
      </c>
      <c r="CK18" s="125">
        <f t="shared" si="22"/>
        <v>0</v>
      </c>
      <c r="CL18" s="378" t="str">
        <f t="shared" si="23"/>
        <v xml:space="preserve"> -</v>
      </c>
      <c r="CM18" s="326">
        <f t="shared" si="24"/>
        <v>450000</v>
      </c>
      <c r="CN18" s="322">
        <f t="shared" si="25"/>
        <v>150000</v>
      </c>
      <c r="CO18" s="322">
        <f t="shared" si="26"/>
        <v>335000</v>
      </c>
      <c r="CP18" s="504">
        <f t="shared" si="27"/>
        <v>0.33333333333333331</v>
      </c>
      <c r="CQ18" s="378">
        <f t="shared" si="28"/>
        <v>2.2333333333333334</v>
      </c>
      <c r="CR18" s="591" t="s">
        <v>1499</v>
      </c>
      <c r="CS18" s="99" t="s">
        <v>1786</v>
      </c>
      <c r="CT18" s="102" t="s">
        <v>213</v>
      </c>
    </row>
    <row r="19" spans="2:98" ht="45.75" customHeight="1">
      <c r="B19" s="994"/>
      <c r="C19" s="991"/>
      <c r="D19" s="994"/>
      <c r="E19" s="990"/>
      <c r="F19" s="1154"/>
      <c r="G19" s="840"/>
      <c r="H19" s="840"/>
      <c r="I19" s="825"/>
      <c r="J19" s="840"/>
      <c r="K19" s="825"/>
      <c r="L19" s="840"/>
      <c r="M19" s="840"/>
      <c r="N19" s="825"/>
      <c r="O19" s="840"/>
      <c r="P19" s="840"/>
      <c r="Q19" s="825"/>
      <c r="R19" s="840"/>
      <c r="S19" s="840"/>
      <c r="T19" s="825"/>
      <c r="U19" s="971"/>
      <c r="V19" s="853"/>
      <c r="W19" s="825"/>
      <c r="X19" s="840"/>
      <c r="Y19" s="825"/>
      <c r="Z19" s="840"/>
      <c r="AA19" s="825"/>
      <c r="AB19" s="1023"/>
      <c r="AC19" s="1026"/>
      <c r="AD19" s="1020"/>
      <c r="AE19" s="790"/>
      <c r="AF19" s="798"/>
      <c r="AG19" s="790"/>
      <c r="AH19" s="798"/>
      <c r="AI19" s="790"/>
      <c r="AJ19" s="798"/>
      <c r="AK19" s="790"/>
      <c r="AL19" s="798"/>
      <c r="AM19" s="790"/>
      <c r="AN19" s="1164"/>
      <c r="AO19" s="950"/>
      <c r="AP19" s="939"/>
      <c r="AQ19" s="119" t="s">
        <v>789</v>
      </c>
      <c r="AR19" s="291" t="s">
        <v>2078</v>
      </c>
      <c r="AS19" s="119" t="s">
        <v>1842</v>
      </c>
      <c r="AT19" s="43">
        <v>0</v>
      </c>
      <c r="AU19" s="85">
        <v>1</v>
      </c>
      <c r="AV19" s="85">
        <v>0</v>
      </c>
      <c r="AW19" s="413">
        <f t="shared" si="12"/>
        <v>0</v>
      </c>
      <c r="AX19" s="85">
        <v>0</v>
      </c>
      <c r="AY19" s="413">
        <f t="shared" si="13"/>
        <v>0</v>
      </c>
      <c r="AZ19" s="85">
        <v>0.2</v>
      </c>
      <c r="BA19" s="415">
        <f t="shared" si="14"/>
        <v>0.2</v>
      </c>
      <c r="BB19" s="125">
        <v>0.8</v>
      </c>
      <c r="BC19" s="422">
        <f t="shared" si="15"/>
        <v>0.8</v>
      </c>
      <c r="BD19" s="318">
        <v>0</v>
      </c>
      <c r="BE19" s="85">
        <v>0</v>
      </c>
      <c r="BF19" s="85">
        <v>0.2</v>
      </c>
      <c r="BG19" s="71">
        <v>0</v>
      </c>
      <c r="BH19" s="333" t="str">
        <f t="shared" si="1"/>
        <v xml:space="preserve"> -</v>
      </c>
      <c r="BI19" s="453" t="str">
        <f t="shared" si="2"/>
        <v xml:space="preserve"> -</v>
      </c>
      <c r="BJ19" s="334" t="str">
        <f t="shared" si="3"/>
        <v xml:space="preserve"> -</v>
      </c>
      <c r="BK19" s="453" t="str">
        <f t="shared" si="4"/>
        <v xml:space="preserve"> -</v>
      </c>
      <c r="BL19" s="334">
        <f t="shared" si="5"/>
        <v>1</v>
      </c>
      <c r="BM19" s="453">
        <f t="shared" si="6"/>
        <v>1</v>
      </c>
      <c r="BN19" s="334">
        <f t="shared" si="7"/>
        <v>0</v>
      </c>
      <c r="BO19" s="453">
        <f t="shared" si="8"/>
        <v>0</v>
      </c>
      <c r="BP19" s="657">
        <f t="shared" si="9"/>
        <v>0.2</v>
      </c>
      <c r="BQ19" s="652">
        <f t="shared" si="10"/>
        <v>0.2</v>
      </c>
      <c r="BR19" s="642">
        <f t="shared" si="11"/>
        <v>0.2</v>
      </c>
      <c r="BS19" s="55">
        <v>0</v>
      </c>
      <c r="BT19" s="60">
        <v>0</v>
      </c>
      <c r="BU19" s="60">
        <v>0</v>
      </c>
      <c r="BV19" s="125" t="str">
        <f t="shared" si="16"/>
        <v xml:space="preserve"> -</v>
      </c>
      <c r="BW19" s="378" t="str">
        <f t="shared" si="17"/>
        <v xml:space="preserve"> -</v>
      </c>
      <c r="BX19" s="54">
        <v>0</v>
      </c>
      <c r="BY19" s="60">
        <v>0</v>
      </c>
      <c r="BZ19" s="60">
        <v>0</v>
      </c>
      <c r="CA19" s="125" t="str">
        <f t="shared" si="18"/>
        <v xml:space="preserve"> -</v>
      </c>
      <c r="CB19" s="378" t="str">
        <f t="shared" si="19"/>
        <v xml:space="preserve"> -</v>
      </c>
      <c r="CC19" s="55">
        <v>0</v>
      </c>
      <c r="CD19" s="60">
        <v>0</v>
      </c>
      <c r="CE19" s="60">
        <v>0</v>
      </c>
      <c r="CF19" s="125" t="str">
        <f t="shared" si="20"/>
        <v xml:space="preserve"> -</v>
      </c>
      <c r="CG19" s="378" t="str">
        <f t="shared" si="21"/>
        <v xml:space="preserve"> -</v>
      </c>
      <c r="CH19" s="54">
        <v>10000</v>
      </c>
      <c r="CI19" s="60">
        <v>0</v>
      </c>
      <c r="CJ19" s="60">
        <v>0</v>
      </c>
      <c r="CK19" s="125">
        <f t="shared" si="22"/>
        <v>0</v>
      </c>
      <c r="CL19" s="378" t="str">
        <f t="shared" si="23"/>
        <v xml:space="preserve"> -</v>
      </c>
      <c r="CM19" s="326">
        <f t="shared" si="24"/>
        <v>10000</v>
      </c>
      <c r="CN19" s="322">
        <f t="shared" si="25"/>
        <v>0</v>
      </c>
      <c r="CO19" s="322">
        <f t="shared" si="26"/>
        <v>0</v>
      </c>
      <c r="CP19" s="504">
        <f t="shared" si="27"/>
        <v>0</v>
      </c>
      <c r="CQ19" s="378" t="str">
        <f t="shared" si="28"/>
        <v xml:space="preserve"> -</v>
      </c>
      <c r="CR19" s="591" t="s">
        <v>1499</v>
      </c>
      <c r="CS19" s="99" t="s">
        <v>1786</v>
      </c>
      <c r="CT19" s="102" t="s">
        <v>213</v>
      </c>
    </row>
    <row r="20" spans="2:98" ht="30" customHeight="1" thickBot="1">
      <c r="B20" s="994"/>
      <c r="C20" s="991"/>
      <c r="D20" s="994"/>
      <c r="E20" s="990"/>
      <c r="F20" s="1154"/>
      <c r="G20" s="840"/>
      <c r="H20" s="840"/>
      <c r="I20" s="825"/>
      <c r="J20" s="840"/>
      <c r="K20" s="825"/>
      <c r="L20" s="840"/>
      <c r="M20" s="840"/>
      <c r="N20" s="825"/>
      <c r="O20" s="840"/>
      <c r="P20" s="840"/>
      <c r="Q20" s="825"/>
      <c r="R20" s="840"/>
      <c r="S20" s="840"/>
      <c r="T20" s="825"/>
      <c r="U20" s="971"/>
      <c r="V20" s="853"/>
      <c r="W20" s="825"/>
      <c r="X20" s="840"/>
      <c r="Y20" s="825"/>
      <c r="Z20" s="840"/>
      <c r="AA20" s="825"/>
      <c r="AB20" s="1023"/>
      <c r="AC20" s="1026"/>
      <c r="AD20" s="1020"/>
      <c r="AE20" s="790"/>
      <c r="AF20" s="798"/>
      <c r="AG20" s="790"/>
      <c r="AH20" s="798"/>
      <c r="AI20" s="790"/>
      <c r="AJ20" s="798"/>
      <c r="AK20" s="790"/>
      <c r="AL20" s="798"/>
      <c r="AM20" s="790"/>
      <c r="AN20" s="1164"/>
      <c r="AO20" s="953"/>
      <c r="AP20" s="942"/>
      <c r="AQ20" s="123" t="s">
        <v>790</v>
      </c>
      <c r="AR20" s="723" t="s">
        <v>2078</v>
      </c>
      <c r="AS20" s="123" t="s">
        <v>1843</v>
      </c>
      <c r="AT20" s="68">
        <v>0</v>
      </c>
      <c r="AU20" s="109">
        <v>1</v>
      </c>
      <c r="AV20" s="109">
        <v>0</v>
      </c>
      <c r="AW20" s="423">
        <f t="shared" si="12"/>
        <v>0</v>
      </c>
      <c r="AX20" s="109">
        <v>0</v>
      </c>
      <c r="AY20" s="423">
        <f t="shared" si="13"/>
        <v>0</v>
      </c>
      <c r="AZ20" s="109">
        <v>0.2</v>
      </c>
      <c r="BA20" s="424">
        <f t="shared" si="14"/>
        <v>0.2</v>
      </c>
      <c r="BB20" s="148">
        <v>0.8</v>
      </c>
      <c r="BC20" s="425">
        <f t="shared" si="15"/>
        <v>0.8</v>
      </c>
      <c r="BD20" s="315">
        <v>0</v>
      </c>
      <c r="BE20" s="109">
        <v>0</v>
      </c>
      <c r="BF20" s="109">
        <v>0.2</v>
      </c>
      <c r="BG20" s="73">
        <v>0</v>
      </c>
      <c r="BH20" s="455" t="str">
        <f t="shared" si="1"/>
        <v xml:space="preserve"> -</v>
      </c>
      <c r="BI20" s="456" t="str">
        <f t="shared" si="2"/>
        <v xml:space="preserve"> -</v>
      </c>
      <c r="BJ20" s="365" t="str">
        <f t="shared" si="3"/>
        <v xml:space="preserve"> -</v>
      </c>
      <c r="BK20" s="456" t="str">
        <f t="shared" si="4"/>
        <v xml:space="preserve"> -</v>
      </c>
      <c r="BL20" s="365">
        <f t="shared" si="5"/>
        <v>1</v>
      </c>
      <c r="BM20" s="456">
        <f t="shared" si="6"/>
        <v>1</v>
      </c>
      <c r="BN20" s="365">
        <f t="shared" si="7"/>
        <v>0</v>
      </c>
      <c r="BO20" s="456">
        <f t="shared" si="8"/>
        <v>0</v>
      </c>
      <c r="BP20" s="660">
        <f t="shared" si="9"/>
        <v>0.2</v>
      </c>
      <c r="BQ20" s="655">
        <f t="shared" si="10"/>
        <v>0.2</v>
      </c>
      <c r="BR20" s="645">
        <f t="shared" si="11"/>
        <v>0.2</v>
      </c>
      <c r="BS20" s="57">
        <v>0</v>
      </c>
      <c r="BT20" s="105">
        <v>0</v>
      </c>
      <c r="BU20" s="105">
        <v>0</v>
      </c>
      <c r="BV20" s="147" t="str">
        <f t="shared" si="16"/>
        <v xml:space="preserve"> -</v>
      </c>
      <c r="BW20" s="381" t="str">
        <f t="shared" si="17"/>
        <v xml:space="preserve"> -</v>
      </c>
      <c r="BX20" s="56">
        <v>0</v>
      </c>
      <c r="BY20" s="105">
        <v>0</v>
      </c>
      <c r="BZ20" s="105">
        <v>0</v>
      </c>
      <c r="CA20" s="147" t="str">
        <f t="shared" si="18"/>
        <v xml:space="preserve"> -</v>
      </c>
      <c r="CB20" s="381" t="str">
        <f t="shared" si="19"/>
        <v xml:space="preserve"> -</v>
      </c>
      <c r="CC20" s="57">
        <v>0</v>
      </c>
      <c r="CD20" s="105">
        <v>0</v>
      </c>
      <c r="CE20" s="105">
        <v>0</v>
      </c>
      <c r="CF20" s="147" t="str">
        <f t="shared" si="20"/>
        <v xml:space="preserve"> -</v>
      </c>
      <c r="CG20" s="381" t="str">
        <f t="shared" si="21"/>
        <v xml:space="preserve"> -</v>
      </c>
      <c r="CH20" s="56">
        <v>10000</v>
      </c>
      <c r="CI20" s="105">
        <v>0</v>
      </c>
      <c r="CJ20" s="105">
        <v>0</v>
      </c>
      <c r="CK20" s="147">
        <f t="shared" si="22"/>
        <v>0</v>
      </c>
      <c r="CL20" s="381" t="str">
        <f t="shared" si="23"/>
        <v xml:space="preserve"> -</v>
      </c>
      <c r="CM20" s="355">
        <f t="shared" si="24"/>
        <v>10000</v>
      </c>
      <c r="CN20" s="323">
        <f t="shared" si="25"/>
        <v>0</v>
      </c>
      <c r="CO20" s="323">
        <f t="shared" si="26"/>
        <v>0</v>
      </c>
      <c r="CP20" s="507">
        <f t="shared" si="27"/>
        <v>0</v>
      </c>
      <c r="CQ20" s="381" t="str">
        <f t="shared" si="28"/>
        <v xml:space="preserve"> -</v>
      </c>
      <c r="CR20" s="593" t="s">
        <v>1499</v>
      </c>
      <c r="CS20" s="100" t="s">
        <v>1786</v>
      </c>
      <c r="CT20" s="103" t="s">
        <v>213</v>
      </c>
    </row>
    <row r="21" spans="2:98" ht="30" customHeight="1">
      <c r="B21" s="994"/>
      <c r="C21" s="991"/>
      <c r="D21" s="994"/>
      <c r="E21" s="990"/>
      <c r="F21" s="1154"/>
      <c r="G21" s="840"/>
      <c r="H21" s="840"/>
      <c r="I21" s="825"/>
      <c r="J21" s="840"/>
      <c r="K21" s="825"/>
      <c r="L21" s="840"/>
      <c r="M21" s="840"/>
      <c r="N21" s="825"/>
      <c r="O21" s="840"/>
      <c r="P21" s="840"/>
      <c r="Q21" s="825"/>
      <c r="R21" s="840"/>
      <c r="S21" s="840"/>
      <c r="T21" s="825"/>
      <c r="U21" s="971"/>
      <c r="V21" s="853"/>
      <c r="W21" s="825"/>
      <c r="X21" s="840"/>
      <c r="Y21" s="825"/>
      <c r="Z21" s="840"/>
      <c r="AA21" s="825"/>
      <c r="AB21" s="1023"/>
      <c r="AC21" s="1026"/>
      <c r="AD21" s="1020"/>
      <c r="AE21" s="790"/>
      <c r="AF21" s="798"/>
      <c r="AG21" s="790"/>
      <c r="AH21" s="798"/>
      <c r="AI21" s="790"/>
      <c r="AJ21" s="798"/>
      <c r="AK21" s="790"/>
      <c r="AL21" s="798"/>
      <c r="AM21" s="790"/>
      <c r="AN21" s="1164"/>
      <c r="AO21" s="952">
        <f>+RESUMEN!J125</f>
        <v>0.17222222222222225</v>
      </c>
      <c r="AP21" s="941" t="s">
        <v>799</v>
      </c>
      <c r="AQ21" s="120" t="s">
        <v>791</v>
      </c>
      <c r="AR21" s="293" t="s">
        <v>2079</v>
      </c>
      <c r="AS21" s="120" t="s">
        <v>1844</v>
      </c>
      <c r="AT21" s="42">
        <v>0</v>
      </c>
      <c r="AU21" s="93">
        <v>1</v>
      </c>
      <c r="AV21" s="93">
        <v>0</v>
      </c>
      <c r="AW21" s="412">
        <f t="shared" si="12"/>
        <v>0</v>
      </c>
      <c r="AX21" s="93">
        <v>0</v>
      </c>
      <c r="AY21" s="412">
        <f t="shared" si="13"/>
        <v>0</v>
      </c>
      <c r="AZ21" s="93">
        <v>0.5</v>
      </c>
      <c r="BA21" s="414">
        <f t="shared" si="14"/>
        <v>0.5</v>
      </c>
      <c r="BB21" s="146">
        <v>0.5</v>
      </c>
      <c r="BC21" s="421">
        <f t="shared" si="15"/>
        <v>0.5</v>
      </c>
      <c r="BD21" s="314">
        <v>0.2</v>
      </c>
      <c r="BE21" s="93">
        <v>0</v>
      </c>
      <c r="BF21" s="93">
        <v>0.25</v>
      </c>
      <c r="BG21" s="74">
        <v>0</v>
      </c>
      <c r="BH21" s="329" t="str">
        <f t="shared" si="1"/>
        <v xml:space="preserve"> -</v>
      </c>
      <c r="BI21" s="452" t="str">
        <f t="shared" si="2"/>
        <v xml:space="preserve"> -</v>
      </c>
      <c r="BJ21" s="330" t="str">
        <f t="shared" si="3"/>
        <v xml:space="preserve"> -</v>
      </c>
      <c r="BK21" s="452" t="str">
        <f t="shared" si="4"/>
        <v xml:space="preserve"> -</v>
      </c>
      <c r="BL21" s="330">
        <f t="shared" si="5"/>
        <v>0.5</v>
      </c>
      <c r="BM21" s="452">
        <f t="shared" si="6"/>
        <v>0.5</v>
      </c>
      <c r="BN21" s="330">
        <f t="shared" si="7"/>
        <v>0</v>
      </c>
      <c r="BO21" s="452">
        <f t="shared" si="8"/>
        <v>0</v>
      </c>
      <c r="BP21" s="656">
        <f t="shared" si="9"/>
        <v>0.45</v>
      </c>
      <c r="BQ21" s="651">
        <f t="shared" si="10"/>
        <v>0.45</v>
      </c>
      <c r="BR21" s="641">
        <f t="shared" si="11"/>
        <v>0.45</v>
      </c>
      <c r="BS21" s="52">
        <v>0</v>
      </c>
      <c r="BT21" s="90">
        <v>0</v>
      </c>
      <c r="BU21" s="90">
        <v>0</v>
      </c>
      <c r="BV21" s="146" t="str">
        <f t="shared" si="16"/>
        <v xml:space="preserve"> -</v>
      </c>
      <c r="BW21" s="384" t="str">
        <f t="shared" si="17"/>
        <v xml:space="preserve"> -</v>
      </c>
      <c r="BX21" s="52">
        <v>0</v>
      </c>
      <c r="BY21" s="90">
        <v>0</v>
      </c>
      <c r="BZ21" s="90">
        <v>0</v>
      </c>
      <c r="CA21" s="146" t="str">
        <f t="shared" si="18"/>
        <v xml:space="preserve"> -</v>
      </c>
      <c r="CB21" s="384" t="str">
        <f t="shared" si="19"/>
        <v xml:space="preserve"> -</v>
      </c>
      <c r="CC21" s="53">
        <v>0</v>
      </c>
      <c r="CD21" s="90">
        <v>0</v>
      </c>
      <c r="CE21" s="90">
        <v>0</v>
      </c>
      <c r="CF21" s="146" t="str">
        <f t="shared" si="20"/>
        <v xml:space="preserve"> -</v>
      </c>
      <c r="CG21" s="384" t="str">
        <f t="shared" si="21"/>
        <v xml:space="preserve"> -</v>
      </c>
      <c r="CH21" s="52">
        <v>50000</v>
      </c>
      <c r="CI21" s="90">
        <v>0</v>
      </c>
      <c r="CJ21" s="90">
        <v>0</v>
      </c>
      <c r="CK21" s="146">
        <f t="shared" si="22"/>
        <v>0</v>
      </c>
      <c r="CL21" s="384" t="str">
        <f t="shared" si="23"/>
        <v xml:space="preserve"> -</v>
      </c>
      <c r="CM21" s="324">
        <f t="shared" si="24"/>
        <v>50000</v>
      </c>
      <c r="CN21" s="325">
        <f t="shared" si="25"/>
        <v>0</v>
      </c>
      <c r="CO21" s="325">
        <f t="shared" si="26"/>
        <v>0</v>
      </c>
      <c r="CP21" s="503">
        <f t="shared" si="27"/>
        <v>0</v>
      </c>
      <c r="CQ21" s="384" t="str">
        <f t="shared" si="28"/>
        <v xml:space="preserve"> -</v>
      </c>
      <c r="CR21" s="594" t="s">
        <v>1499</v>
      </c>
      <c r="CS21" s="108" t="s">
        <v>1786</v>
      </c>
      <c r="CT21" s="75" t="s">
        <v>213</v>
      </c>
    </row>
    <row r="22" spans="2:98" ht="45.75" customHeight="1">
      <c r="B22" s="994"/>
      <c r="C22" s="991"/>
      <c r="D22" s="994"/>
      <c r="E22" s="990"/>
      <c r="F22" s="1154"/>
      <c r="G22" s="840"/>
      <c r="H22" s="840"/>
      <c r="I22" s="825"/>
      <c r="J22" s="840"/>
      <c r="K22" s="825"/>
      <c r="L22" s="840"/>
      <c r="M22" s="840"/>
      <c r="N22" s="825"/>
      <c r="O22" s="840"/>
      <c r="P22" s="840"/>
      <c r="Q22" s="825"/>
      <c r="R22" s="840"/>
      <c r="S22" s="840"/>
      <c r="T22" s="825"/>
      <c r="U22" s="971"/>
      <c r="V22" s="853"/>
      <c r="W22" s="825"/>
      <c r="X22" s="840"/>
      <c r="Y22" s="825"/>
      <c r="Z22" s="840"/>
      <c r="AA22" s="825"/>
      <c r="AB22" s="1023"/>
      <c r="AC22" s="1026"/>
      <c r="AD22" s="1020"/>
      <c r="AE22" s="790"/>
      <c r="AF22" s="798"/>
      <c r="AG22" s="790"/>
      <c r="AH22" s="798"/>
      <c r="AI22" s="790"/>
      <c r="AJ22" s="798"/>
      <c r="AK22" s="790"/>
      <c r="AL22" s="798"/>
      <c r="AM22" s="790"/>
      <c r="AN22" s="1164"/>
      <c r="AO22" s="950"/>
      <c r="AP22" s="939"/>
      <c r="AQ22" s="27" t="s">
        <v>792</v>
      </c>
      <c r="AR22" s="291" t="s">
        <v>2079</v>
      </c>
      <c r="AS22" s="27" t="s">
        <v>1845</v>
      </c>
      <c r="AT22" s="40">
        <v>0</v>
      </c>
      <c r="AU22" s="60">
        <v>15</v>
      </c>
      <c r="AV22" s="60">
        <v>0</v>
      </c>
      <c r="AW22" s="413">
        <f t="shared" si="12"/>
        <v>0</v>
      </c>
      <c r="AX22" s="60">
        <v>0</v>
      </c>
      <c r="AY22" s="413">
        <f t="shared" si="13"/>
        <v>0</v>
      </c>
      <c r="AZ22" s="60">
        <v>0</v>
      </c>
      <c r="BA22" s="415">
        <f t="shared" si="14"/>
        <v>0</v>
      </c>
      <c r="BB22" s="47">
        <v>15</v>
      </c>
      <c r="BC22" s="422">
        <f t="shared" si="15"/>
        <v>1</v>
      </c>
      <c r="BD22" s="54">
        <v>1</v>
      </c>
      <c r="BE22" s="60">
        <v>0</v>
      </c>
      <c r="BF22" s="60">
        <v>0</v>
      </c>
      <c r="BG22" s="49">
        <v>0</v>
      </c>
      <c r="BH22" s="333" t="str">
        <f t="shared" si="1"/>
        <v xml:space="preserve"> -</v>
      </c>
      <c r="BI22" s="453" t="str">
        <f t="shared" si="2"/>
        <v xml:space="preserve"> -</v>
      </c>
      <c r="BJ22" s="334" t="str">
        <f t="shared" si="3"/>
        <v xml:space="preserve"> -</v>
      </c>
      <c r="BK22" s="453" t="str">
        <f t="shared" si="4"/>
        <v xml:space="preserve"> -</v>
      </c>
      <c r="BL22" s="334" t="str">
        <f t="shared" si="5"/>
        <v xml:space="preserve"> -</v>
      </c>
      <c r="BM22" s="453" t="str">
        <f t="shared" si="6"/>
        <v xml:space="preserve"> -</v>
      </c>
      <c r="BN22" s="334">
        <f t="shared" si="7"/>
        <v>0</v>
      </c>
      <c r="BO22" s="453">
        <f t="shared" si="8"/>
        <v>0</v>
      </c>
      <c r="BP22" s="657">
        <f t="shared" si="9"/>
        <v>6.6666666666666666E-2</v>
      </c>
      <c r="BQ22" s="652">
        <f t="shared" si="10"/>
        <v>6.6666666666666666E-2</v>
      </c>
      <c r="BR22" s="642">
        <f t="shared" si="11"/>
        <v>6.6666666666666666E-2</v>
      </c>
      <c r="BS22" s="54">
        <v>0</v>
      </c>
      <c r="BT22" s="60">
        <v>0</v>
      </c>
      <c r="BU22" s="60">
        <v>0</v>
      </c>
      <c r="BV22" s="125" t="str">
        <f t="shared" si="16"/>
        <v xml:space="preserve"> -</v>
      </c>
      <c r="BW22" s="378" t="str">
        <f t="shared" si="17"/>
        <v xml:space="preserve"> -</v>
      </c>
      <c r="BX22" s="54">
        <v>0</v>
      </c>
      <c r="BY22" s="60">
        <v>0</v>
      </c>
      <c r="BZ22" s="60">
        <v>0</v>
      </c>
      <c r="CA22" s="125" t="str">
        <f t="shared" si="18"/>
        <v xml:space="preserve"> -</v>
      </c>
      <c r="CB22" s="378" t="str">
        <f t="shared" si="19"/>
        <v xml:space="preserve"> -</v>
      </c>
      <c r="CC22" s="55">
        <v>0</v>
      </c>
      <c r="CD22" s="60">
        <v>0</v>
      </c>
      <c r="CE22" s="60">
        <v>0</v>
      </c>
      <c r="CF22" s="125" t="str">
        <f t="shared" si="20"/>
        <v xml:space="preserve"> -</v>
      </c>
      <c r="CG22" s="378" t="str">
        <f t="shared" si="21"/>
        <v xml:space="preserve"> -</v>
      </c>
      <c r="CH22" s="54">
        <v>100000</v>
      </c>
      <c r="CI22" s="60">
        <v>0</v>
      </c>
      <c r="CJ22" s="60">
        <v>0</v>
      </c>
      <c r="CK22" s="125">
        <f t="shared" si="22"/>
        <v>0</v>
      </c>
      <c r="CL22" s="378" t="str">
        <f t="shared" si="23"/>
        <v xml:space="preserve"> -</v>
      </c>
      <c r="CM22" s="326">
        <f t="shared" si="24"/>
        <v>100000</v>
      </c>
      <c r="CN22" s="322">
        <f t="shared" si="25"/>
        <v>0</v>
      </c>
      <c r="CO22" s="322">
        <f t="shared" si="26"/>
        <v>0</v>
      </c>
      <c r="CP22" s="504">
        <f t="shared" si="27"/>
        <v>0</v>
      </c>
      <c r="CQ22" s="378" t="str">
        <f t="shared" si="28"/>
        <v xml:space="preserve"> -</v>
      </c>
      <c r="CR22" s="591" t="s">
        <v>1499</v>
      </c>
      <c r="CS22" s="99" t="s">
        <v>1786</v>
      </c>
      <c r="CT22" s="102" t="s">
        <v>213</v>
      </c>
    </row>
    <row r="23" spans="2:98" ht="45.75" customHeight="1" thickBot="1">
      <c r="B23" s="994"/>
      <c r="C23" s="991"/>
      <c r="D23" s="995"/>
      <c r="E23" s="1156"/>
      <c r="F23" s="1155"/>
      <c r="G23" s="849"/>
      <c r="H23" s="849"/>
      <c r="I23" s="833"/>
      <c r="J23" s="849"/>
      <c r="K23" s="833"/>
      <c r="L23" s="849"/>
      <c r="M23" s="849"/>
      <c r="N23" s="833"/>
      <c r="O23" s="849"/>
      <c r="P23" s="849"/>
      <c r="Q23" s="833"/>
      <c r="R23" s="849"/>
      <c r="S23" s="849"/>
      <c r="T23" s="833"/>
      <c r="U23" s="1083"/>
      <c r="V23" s="854"/>
      <c r="W23" s="833"/>
      <c r="X23" s="849"/>
      <c r="Y23" s="833"/>
      <c r="Z23" s="849"/>
      <c r="AA23" s="833"/>
      <c r="AB23" s="1024"/>
      <c r="AC23" s="1027"/>
      <c r="AD23" s="1021"/>
      <c r="AE23" s="791"/>
      <c r="AF23" s="799"/>
      <c r="AG23" s="791"/>
      <c r="AH23" s="799"/>
      <c r="AI23" s="791"/>
      <c r="AJ23" s="799"/>
      <c r="AK23" s="791"/>
      <c r="AL23" s="799"/>
      <c r="AM23" s="791"/>
      <c r="AN23" s="1165"/>
      <c r="AO23" s="953"/>
      <c r="AP23" s="942"/>
      <c r="AQ23" s="30" t="s">
        <v>793</v>
      </c>
      <c r="AR23" s="142" t="s">
        <v>2069</v>
      </c>
      <c r="AS23" s="30" t="s">
        <v>1846</v>
      </c>
      <c r="AT23" s="45"/>
      <c r="AU23" s="92">
        <v>1</v>
      </c>
      <c r="AV23" s="92">
        <v>0</v>
      </c>
      <c r="AW23" s="423">
        <f t="shared" si="12"/>
        <v>0</v>
      </c>
      <c r="AX23" s="92">
        <v>0</v>
      </c>
      <c r="AY23" s="423">
        <f t="shared" si="13"/>
        <v>0</v>
      </c>
      <c r="AZ23" s="92">
        <v>1</v>
      </c>
      <c r="BA23" s="424">
        <f t="shared" si="14"/>
        <v>1</v>
      </c>
      <c r="BB23" s="51">
        <v>0</v>
      </c>
      <c r="BC23" s="425">
        <f t="shared" si="15"/>
        <v>0</v>
      </c>
      <c r="BD23" s="62">
        <v>0</v>
      </c>
      <c r="BE23" s="92">
        <v>0</v>
      </c>
      <c r="BF23" s="92">
        <v>0</v>
      </c>
      <c r="BG23" s="70">
        <v>0</v>
      </c>
      <c r="BH23" s="331" t="str">
        <f t="shared" si="1"/>
        <v xml:space="preserve"> -</v>
      </c>
      <c r="BI23" s="457" t="str">
        <f t="shared" si="2"/>
        <v xml:space="preserve"> -</v>
      </c>
      <c r="BJ23" s="332" t="str">
        <f t="shared" si="3"/>
        <v xml:space="preserve"> -</v>
      </c>
      <c r="BK23" s="457" t="str">
        <f t="shared" si="4"/>
        <v xml:space="preserve"> -</v>
      </c>
      <c r="BL23" s="332">
        <f t="shared" si="5"/>
        <v>0</v>
      </c>
      <c r="BM23" s="457">
        <f t="shared" si="6"/>
        <v>0</v>
      </c>
      <c r="BN23" s="332" t="str">
        <f t="shared" si="7"/>
        <v xml:space="preserve"> -</v>
      </c>
      <c r="BO23" s="457" t="str">
        <f t="shared" si="8"/>
        <v xml:space="preserve"> -</v>
      </c>
      <c r="BP23" s="658">
        <f t="shared" si="9"/>
        <v>0</v>
      </c>
      <c r="BQ23" s="653">
        <f t="shared" si="10"/>
        <v>0</v>
      </c>
      <c r="BR23" s="643">
        <f t="shared" si="11"/>
        <v>0</v>
      </c>
      <c r="BS23" s="62">
        <v>0</v>
      </c>
      <c r="BT23" s="92">
        <v>0</v>
      </c>
      <c r="BU23" s="92">
        <v>0</v>
      </c>
      <c r="BV23" s="148" t="str">
        <f t="shared" si="16"/>
        <v xml:space="preserve"> -</v>
      </c>
      <c r="BW23" s="385" t="str">
        <f t="shared" si="17"/>
        <v xml:space="preserve"> -</v>
      </c>
      <c r="BX23" s="62">
        <v>0</v>
      </c>
      <c r="BY23" s="92">
        <v>0</v>
      </c>
      <c r="BZ23" s="92">
        <v>0</v>
      </c>
      <c r="CA23" s="148" t="str">
        <f t="shared" si="18"/>
        <v xml:space="preserve"> -</v>
      </c>
      <c r="CB23" s="385" t="str">
        <f t="shared" si="19"/>
        <v xml:space="preserve"> -</v>
      </c>
      <c r="CC23" s="63">
        <v>0</v>
      </c>
      <c r="CD23" s="92">
        <v>0</v>
      </c>
      <c r="CE23" s="92">
        <v>0</v>
      </c>
      <c r="CF23" s="148" t="str">
        <f t="shared" si="20"/>
        <v xml:space="preserve"> -</v>
      </c>
      <c r="CG23" s="385" t="str">
        <f t="shared" si="21"/>
        <v xml:space="preserve"> -</v>
      </c>
      <c r="CH23" s="62">
        <v>0</v>
      </c>
      <c r="CI23" s="92">
        <v>0</v>
      </c>
      <c r="CJ23" s="92">
        <v>0</v>
      </c>
      <c r="CK23" s="148" t="str">
        <f t="shared" si="22"/>
        <v xml:space="preserve"> -</v>
      </c>
      <c r="CL23" s="385" t="str">
        <f t="shared" si="23"/>
        <v xml:space="preserve"> -</v>
      </c>
      <c r="CM23" s="327">
        <f t="shared" si="24"/>
        <v>0</v>
      </c>
      <c r="CN23" s="328">
        <f t="shared" si="25"/>
        <v>0</v>
      </c>
      <c r="CO23" s="328">
        <f t="shared" si="26"/>
        <v>0</v>
      </c>
      <c r="CP23" s="505" t="str">
        <f t="shared" si="27"/>
        <v xml:space="preserve"> -</v>
      </c>
      <c r="CQ23" s="385" t="str">
        <f t="shared" si="28"/>
        <v xml:space="preserve"> -</v>
      </c>
      <c r="CR23" s="593" t="s">
        <v>1499</v>
      </c>
      <c r="CS23" s="100" t="s">
        <v>1786</v>
      </c>
      <c r="CT23" s="103" t="s">
        <v>213</v>
      </c>
    </row>
    <row r="24" spans="2:98" ht="15" customHeight="1" thickBot="1">
      <c r="B24" s="994"/>
      <c r="C24" s="991"/>
      <c r="D24" s="13"/>
      <c r="E24" s="14"/>
      <c r="F24" s="82"/>
      <c r="G24" s="81"/>
      <c r="H24" s="81"/>
      <c r="I24" s="617"/>
      <c r="J24" s="81"/>
      <c r="K24" s="617"/>
      <c r="L24" s="81"/>
      <c r="M24" s="81"/>
      <c r="N24" s="617"/>
      <c r="O24" s="81"/>
      <c r="P24" s="81"/>
      <c r="Q24" s="617"/>
      <c r="R24" s="81"/>
      <c r="S24" s="81"/>
      <c r="T24" s="617"/>
      <c r="U24" s="81"/>
      <c r="V24" s="81"/>
      <c r="W24" s="617"/>
      <c r="X24" s="81"/>
      <c r="Y24" s="617"/>
      <c r="Z24" s="81"/>
      <c r="AA24" s="617"/>
      <c r="AB24" s="81"/>
      <c r="AC24" s="617"/>
      <c r="AD24" s="358"/>
      <c r="AE24" s="618"/>
      <c r="AF24" s="358"/>
      <c r="AG24" s="618"/>
      <c r="AH24" s="358"/>
      <c r="AI24" s="618"/>
      <c r="AJ24" s="358"/>
      <c r="AK24" s="618"/>
      <c r="AL24" s="358"/>
      <c r="AM24" s="618"/>
      <c r="AN24" s="81"/>
      <c r="AO24" s="81"/>
      <c r="AP24" s="80"/>
      <c r="AQ24" s="82"/>
      <c r="AR24" s="80"/>
      <c r="AS24" s="82"/>
      <c r="AT24" s="81"/>
      <c r="AU24" s="358">
        <v>0</v>
      </c>
      <c r="AV24" s="358">
        <v>0</v>
      </c>
      <c r="AW24" s="358">
        <f>+AVERAGE(AW11:AW23)</f>
        <v>1.7736649315596684E-2</v>
      </c>
      <c r="AX24" s="358">
        <v>0</v>
      </c>
      <c r="AY24" s="358">
        <f t="shared" ref="AY24:BC24" si="29">+AVERAGE(AY11:AY23)</f>
        <v>4.4968189705031802E-2</v>
      </c>
      <c r="AZ24" s="358">
        <v>0</v>
      </c>
      <c r="BA24" s="358">
        <f t="shared" si="29"/>
        <v>0.20391363022941972</v>
      </c>
      <c r="BB24" s="358">
        <v>0</v>
      </c>
      <c r="BC24" s="358">
        <f t="shared" si="29"/>
        <v>0.73338153074995183</v>
      </c>
      <c r="BD24" s="358"/>
      <c r="BE24" s="358"/>
      <c r="BF24" s="358"/>
      <c r="BG24" s="358"/>
      <c r="BH24" s="80"/>
      <c r="BI24" s="555">
        <f t="shared" ref="BI24:BO24" si="30">+AVERAGE(BI11:BI23)</f>
        <v>1</v>
      </c>
      <c r="BJ24" s="555"/>
      <c r="BK24" s="555">
        <f t="shared" si="30"/>
        <v>0.90370370370370379</v>
      </c>
      <c r="BL24" s="555"/>
      <c r="BM24" s="555">
        <f t="shared" si="30"/>
        <v>0.60277777777777775</v>
      </c>
      <c r="BN24" s="555"/>
      <c r="BO24" s="555">
        <f t="shared" si="30"/>
        <v>0</v>
      </c>
      <c r="BP24" s="661"/>
      <c r="BQ24" s="555">
        <f>+AVERAGE(BQ11:BQ23)</f>
        <v>0.25405179615705936</v>
      </c>
      <c r="BR24" s="637"/>
      <c r="BS24" s="83"/>
      <c r="BT24" s="83"/>
      <c r="BU24" s="83"/>
      <c r="BV24" s="83"/>
      <c r="BW24" s="83"/>
      <c r="BX24" s="83"/>
      <c r="BY24" s="83"/>
      <c r="BZ24" s="83"/>
      <c r="CA24" s="83"/>
      <c r="CB24" s="83"/>
      <c r="CC24" s="83"/>
      <c r="CD24" s="83"/>
      <c r="CE24" s="83"/>
      <c r="CF24" s="83"/>
      <c r="CG24" s="83"/>
      <c r="CH24" s="83"/>
      <c r="CI24" s="83"/>
      <c r="CJ24" s="83"/>
      <c r="CK24" s="83"/>
      <c r="CL24" s="83"/>
      <c r="CM24" s="84"/>
      <c r="CN24" s="84"/>
      <c r="CO24" s="84"/>
      <c r="CP24" s="84"/>
      <c r="CQ24" s="84"/>
      <c r="CR24" s="599"/>
      <c r="CS24" s="14"/>
      <c r="CT24" s="89"/>
    </row>
    <row r="25" spans="2:98" ht="45.75" customHeight="1" thickBot="1">
      <c r="B25" s="994"/>
      <c r="C25" s="991"/>
      <c r="D25" s="993">
        <f>+RESUMEN!J126</f>
        <v>0.50831968182306786</v>
      </c>
      <c r="E25" s="989" t="s">
        <v>821</v>
      </c>
      <c r="F25" s="1162" t="s">
        <v>820</v>
      </c>
      <c r="G25" s="979">
        <v>0</v>
      </c>
      <c r="H25" s="979">
        <v>250</v>
      </c>
      <c r="I25" s="1013">
        <f>+H25-G25</f>
        <v>250</v>
      </c>
      <c r="J25" s="979">
        <v>25</v>
      </c>
      <c r="K25" s="1013">
        <f>+J25-G25</f>
        <v>25</v>
      </c>
      <c r="L25" s="979"/>
      <c r="M25" s="979">
        <v>125</v>
      </c>
      <c r="N25" s="1013">
        <f>+M25-J25</f>
        <v>100</v>
      </c>
      <c r="O25" s="979"/>
      <c r="P25" s="979">
        <v>225</v>
      </c>
      <c r="Q25" s="1013">
        <f>+P25-M25</f>
        <v>100</v>
      </c>
      <c r="R25" s="979"/>
      <c r="S25" s="979">
        <v>250</v>
      </c>
      <c r="T25" s="1013">
        <f>+S25-P25</f>
        <v>25</v>
      </c>
      <c r="U25" s="1030"/>
      <c r="V25" s="1084">
        <v>0</v>
      </c>
      <c r="W25" s="1013">
        <f>+IF(V25=0,0,V25-G25)</f>
        <v>0</v>
      </c>
      <c r="X25" s="979">
        <v>100</v>
      </c>
      <c r="Y25" s="1013">
        <f>+IF(X25=0,0,X25-V25)</f>
        <v>100</v>
      </c>
      <c r="Z25" s="979"/>
      <c r="AA25" s="1013">
        <f>+IF(Z25=0,0,Z25-X25)</f>
        <v>0</v>
      </c>
      <c r="AB25" s="1022"/>
      <c r="AC25" s="1025">
        <f>+IF(AB25=0,0,AB25-Z25)</f>
        <v>0</v>
      </c>
      <c r="AD25" s="1019">
        <f>+IF(K25=0," -",W25/K25)</f>
        <v>0</v>
      </c>
      <c r="AE25" s="1018">
        <f>+IF(K25=0," -",IF(AD25&gt;100%,100%,AD25))</f>
        <v>0</v>
      </c>
      <c r="AF25" s="1017">
        <f>+IF(N25=0," -",Y25/N25)</f>
        <v>1</v>
      </c>
      <c r="AG25" s="1018">
        <f>+IF(N25=0," -",IF(AF25&gt;100%,100%,AF25))</f>
        <v>1</v>
      </c>
      <c r="AH25" s="1017">
        <f>+IF(Q25=0," -",AA25/Q25)</f>
        <v>0</v>
      </c>
      <c r="AI25" s="1018">
        <f>+IF(Q25=0," -",IF(AH25&gt;100%,100%,AH25))</f>
        <v>0</v>
      </c>
      <c r="AJ25" s="1017">
        <f>+IF(T25=0," -",AC25/T25)</f>
        <v>0</v>
      </c>
      <c r="AK25" s="1018">
        <f>+IF(T25=0," -",IF(AJ25&gt;100%,100%,AJ25))</f>
        <v>0</v>
      </c>
      <c r="AL25" s="1017">
        <f>+SUM(AC25,AA25,Y25,W25)/I25</f>
        <v>0.4</v>
      </c>
      <c r="AM25" s="1018">
        <f>+IF(AL25&gt;100%,100%,IF(AL25&lt;0%,0%,AL25))</f>
        <v>0.4</v>
      </c>
      <c r="AN25" s="1166"/>
      <c r="AO25" s="224">
        <f>+RESUMEN!J127</f>
        <v>0.317</v>
      </c>
      <c r="AP25" s="187" t="s">
        <v>814</v>
      </c>
      <c r="AQ25" s="183" t="s">
        <v>800</v>
      </c>
      <c r="AR25" s="443" t="s">
        <v>2080</v>
      </c>
      <c r="AS25" s="183" t="s">
        <v>1847</v>
      </c>
      <c r="AT25" s="173">
        <v>0</v>
      </c>
      <c r="AU25" s="189">
        <v>1000</v>
      </c>
      <c r="AV25" s="189">
        <v>0</v>
      </c>
      <c r="AW25" s="435">
        <f t="shared" si="12"/>
        <v>0</v>
      </c>
      <c r="AX25" s="189">
        <v>100</v>
      </c>
      <c r="AY25" s="435">
        <f t="shared" si="13"/>
        <v>0.1</v>
      </c>
      <c r="AZ25" s="189">
        <v>300</v>
      </c>
      <c r="BA25" s="436">
        <f t="shared" si="14"/>
        <v>0.3</v>
      </c>
      <c r="BB25" s="357">
        <v>600</v>
      </c>
      <c r="BC25" s="437">
        <f t="shared" si="15"/>
        <v>0.6</v>
      </c>
      <c r="BD25" s="191">
        <v>0</v>
      </c>
      <c r="BE25" s="189">
        <v>104</v>
      </c>
      <c r="BF25" s="189">
        <v>213</v>
      </c>
      <c r="BG25" s="184">
        <v>0</v>
      </c>
      <c r="BH25" s="470" t="str">
        <f t="shared" si="1"/>
        <v xml:space="preserve"> -</v>
      </c>
      <c r="BI25" s="471" t="str">
        <f t="shared" si="2"/>
        <v xml:space="preserve"> -</v>
      </c>
      <c r="BJ25" s="472">
        <f t="shared" si="3"/>
        <v>1.04</v>
      </c>
      <c r="BK25" s="471">
        <f t="shared" si="4"/>
        <v>1</v>
      </c>
      <c r="BL25" s="472">
        <f t="shared" si="5"/>
        <v>0.71</v>
      </c>
      <c r="BM25" s="471">
        <f t="shared" si="6"/>
        <v>0.71</v>
      </c>
      <c r="BN25" s="472">
        <f t="shared" si="7"/>
        <v>0</v>
      </c>
      <c r="BO25" s="471">
        <f t="shared" si="8"/>
        <v>0</v>
      </c>
      <c r="BP25" s="664">
        <f t="shared" si="9"/>
        <v>0.317</v>
      </c>
      <c r="BQ25" s="662">
        <f t="shared" si="10"/>
        <v>0.317</v>
      </c>
      <c r="BR25" s="663">
        <f t="shared" si="11"/>
        <v>0.317</v>
      </c>
      <c r="BS25" s="191">
        <v>0</v>
      </c>
      <c r="BT25" s="189">
        <v>0</v>
      </c>
      <c r="BU25" s="189">
        <v>0</v>
      </c>
      <c r="BV25" s="402" t="str">
        <f t="shared" si="16"/>
        <v xml:space="preserve"> -</v>
      </c>
      <c r="BW25" s="403" t="str">
        <f t="shared" si="17"/>
        <v xml:space="preserve"> -</v>
      </c>
      <c r="BX25" s="191">
        <v>67500</v>
      </c>
      <c r="BY25" s="189">
        <v>66130</v>
      </c>
      <c r="BZ25" s="189">
        <v>0</v>
      </c>
      <c r="CA25" s="402">
        <f t="shared" si="18"/>
        <v>0.97970370370370374</v>
      </c>
      <c r="CB25" s="403" t="str">
        <f t="shared" si="19"/>
        <v xml:space="preserve"> -</v>
      </c>
      <c r="CC25" s="190">
        <v>170000</v>
      </c>
      <c r="CD25" s="189">
        <v>170000</v>
      </c>
      <c r="CE25" s="189">
        <v>194930</v>
      </c>
      <c r="CF25" s="402">
        <f t="shared" si="20"/>
        <v>1</v>
      </c>
      <c r="CG25" s="403">
        <f t="shared" si="21"/>
        <v>1.1466470588235294</v>
      </c>
      <c r="CH25" s="191">
        <v>120000</v>
      </c>
      <c r="CI25" s="189">
        <v>0</v>
      </c>
      <c r="CJ25" s="189">
        <v>0</v>
      </c>
      <c r="CK25" s="402">
        <f t="shared" si="22"/>
        <v>0</v>
      </c>
      <c r="CL25" s="403" t="str">
        <f t="shared" si="23"/>
        <v xml:space="preserve"> -</v>
      </c>
      <c r="CM25" s="508">
        <f t="shared" si="24"/>
        <v>357500</v>
      </c>
      <c r="CN25" s="509">
        <f t="shared" si="25"/>
        <v>236130</v>
      </c>
      <c r="CO25" s="509">
        <f t="shared" si="26"/>
        <v>194930</v>
      </c>
      <c r="CP25" s="510">
        <f t="shared" si="27"/>
        <v>0.66050349650349649</v>
      </c>
      <c r="CQ25" s="403">
        <f t="shared" si="28"/>
        <v>0.82551984076567997</v>
      </c>
      <c r="CR25" s="602" t="s">
        <v>1499</v>
      </c>
      <c r="CS25" s="196" t="s">
        <v>1786</v>
      </c>
      <c r="CT25" s="197" t="s">
        <v>213</v>
      </c>
    </row>
    <row r="26" spans="2:98" ht="30" customHeight="1">
      <c r="B26" s="994"/>
      <c r="C26" s="991"/>
      <c r="D26" s="994"/>
      <c r="E26" s="990"/>
      <c r="F26" s="1154"/>
      <c r="G26" s="840"/>
      <c r="H26" s="840"/>
      <c r="I26" s="825"/>
      <c r="J26" s="840"/>
      <c r="K26" s="825"/>
      <c r="L26" s="840"/>
      <c r="M26" s="840"/>
      <c r="N26" s="825"/>
      <c r="O26" s="840"/>
      <c r="P26" s="840"/>
      <c r="Q26" s="825"/>
      <c r="R26" s="840"/>
      <c r="S26" s="840"/>
      <c r="T26" s="825"/>
      <c r="U26" s="971"/>
      <c r="V26" s="853"/>
      <c r="W26" s="825"/>
      <c r="X26" s="840"/>
      <c r="Y26" s="825"/>
      <c r="Z26" s="840"/>
      <c r="AA26" s="825"/>
      <c r="AB26" s="1023"/>
      <c r="AC26" s="1026"/>
      <c r="AD26" s="1020"/>
      <c r="AE26" s="790"/>
      <c r="AF26" s="798"/>
      <c r="AG26" s="790"/>
      <c r="AH26" s="798"/>
      <c r="AI26" s="790"/>
      <c r="AJ26" s="798"/>
      <c r="AK26" s="790"/>
      <c r="AL26" s="798"/>
      <c r="AM26" s="790"/>
      <c r="AN26" s="1164"/>
      <c r="AO26" s="949">
        <f>+RESUMEN!J128</f>
        <v>0.83800000000000008</v>
      </c>
      <c r="AP26" s="938" t="s">
        <v>815</v>
      </c>
      <c r="AQ26" s="129" t="s">
        <v>801</v>
      </c>
      <c r="AR26" s="292" t="s">
        <v>2081</v>
      </c>
      <c r="AS26" s="129" t="s">
        <v>1848</v>
      </c>
      <c r="AT26" s="41">
        <v>0</v>
      </c>
      <c r="AU26" s="59">
        <v>10</v>
      </c>
      <c r="AV26" s="59">
        <v>0</v>
      </c>
      <c r="AW26" s="419">
        <f t="shared" si="12"/>
        <v>0</v>
      </c>
      <c r="AX26" s="59">
        <v>1</v>
      </c>
      <c r="AY26" s="419">
        <f t="shared" si="13"/>
        <v>0.1</v>
      </c>
      <c r="AZ26" s="59">
        <v>4</v>
      </c>
      <c r="BA26" s="420">
        <f t="shared" si="14"/>
        <v>0.4</v>
      </c>
      <c r="BB26" s="48">
        <v>5</v>
      </c>
      <c r="BC26" s="420">
        <f t="shared" si="15"/>
        <v>0.5</v>
      </c>
      <c r="BD26" s="52">
        <v>0</v>
      </c>
      <c r="BE26" s="90">
        <v>1</v>
      </c>
      <c r="BF26" s="90">
        <v>18</v>
      </c>
      <c r="BG26" s="69">
        <v>0</v>
      </c>
      <c r="BH26" s="458" t="str">
        <f t="shared" si="1"/>
        <v xml:space="preserve"> -</v>
      </c>
      <c r="BI26" s="459" t="str">
        <f t="shared" si="2"/>
        <v xml:space="preserve"> -</v>
      </c>
      <c r="BJ26" s="460">
        <f t="shared" si="3"/>
        <v>1</v>
      </c>
      <c r="BK26" s="459">
        <f t="shared" si="4"/>
        <v>1</v>
      </c>
      <c r="BL26" s="460">
        <f t="shared" si="5"/>
        <v>4.5</v>
      </c>
      <c r="BM26" s="459">
        <f t="shared" si="6"/>
        <v>1</v>
      </c>
      <c r="BN26" s="460">
        <f t="shared" si="7"/>
        <v>0</v>
      </c>
      <c r="BO26" s="459">
        <f t="shared" si="8"/>
        <v>0</v>
      </c>
      <c r="BP26" s="659">
        <f t="shared" si="9"/>
        <v>1.9</v>
      </c>
      <c r="BQ26" s="654">
        <f t="shared" si="10"/>
        <v>1</v>
      </c>
      <c r="BR26" s="644">
        <f t="shared" si="11"/>
        <v>1</v>
      </c>
      <c r="BS26" s="61">
        <v>0</v>
      </c>
      <c r="BT26" s="59">
        <v>0</v>
      </c>
      <c r="BU26" s="59">
        <v>0</v>
      </c>
      <c r="BV26" s="145" t="str">
        <f t="shared" si="16"/>
        <v xml:space="preserve"> -</v>
      </c>
      <c r="BW26" s="377" t="str">
        <f t="shared" si="17"/>
        <v xml:space="preserve"> -</v>
      </c>
      <c r="BX26" s="58">
        <v>100000</v>
      </c>
      <c r="BY26" s="59">
        <v>30000</v>
      </c>
      <c r="BZ26" s="59">
        <v>12800</v>
      </c>
      <c r="CA26" s="145">
        <f t="shared" si="18"/>
        <v>0.3</v>
      </c>
      <c r="CB26" s="377">
        <f t="shared" si="19"/>
        <v>0.42666666666666669</v>
      </c>
      <c r="CC26" s="61">
        <v>0</v>
      </c>
      <c r="CD26" s="59">
        <v>0</v>
      </c>
      <c r="CE26" s="59">
        <v>0</v>
      </c>
      <c r="CF26" s="145" t="str">
        <f t="shared" si="20"/>
        <v xml:space="preserve"> -</v>
      </c>
      <c r="CG26" s="377" t="str">
        <f t="shared" si="21"/>
        <v xml:space="preserve"> -</v>
      </c>
      <c r="CH26" s="58">
        <v>60000</v>
      </c>
      <c r="CI26" s="59">
        <v>0</v>
      </c>
      <c r="CJ26" s="59">
        <v>0</v>
      </c>
      <c r="CK26" s="145">
        <f t="shared" si="22"/>
        <v>0</v>
      </c>
      <c r="CL26" s="377" t="str">
        <f t="shared" si="23"/>
        <v xml:space="preserve"> -</v>
      </c>
      <c r="CM26" s="379">
        <f t="shared" si="24"/>
        <v>160000</v>
      </c>
      <c r="CN26" s="380">
        <f t="shared" si="25"/>
        <v>30000</v>
      </c>
      <c r="CO26" s="380">
        <f t="shared" si="26"/>
        <v>12800</v>
      </c>
      <c r="CP26" s="506">
        <f t="shared" si="27"/>
        <v>0.1875</v>
      </c>
      <c r="CQ26" s="377">
        <f t="shared" si="28"/>
        <v>0.42666666666666669</v>
      </c>
      <c r="CR26" s="590" t="s">
        <v>1499</v>
      </c>
      <c r="CS26" s="98" t="s">
        <v>1786</v>
      </c>
      <c r="CT26" s="101" t="s">
        <v>213</v>
      </c>
    </row>
    <row r="27" spans="2:98" ht="30" customHeight="1" thickBot="1">
      <c r="B27" s="994"/>
      <c r="C27" s="991"/>
      <c r="D27" s="994"/>
      <c r="E27" s="990"/>
      <c r="F27" s="1154"/>
      <c r="G27" s="840"/>
      <c r="H27" s="840"/>
      <c r="I27" s="825"/>
      <c r="J27" s="840"/>
      <c r="K27" s="825"/>
      <c r="L27" s="840"/>
      <c r="M27" s="840"/>
      <c r="N27" s="825"/>
      <c r="O27" s="840"/>
      <c r="P27" s="840"/>
      <c r="Q27" s="825"/>
      <c r="R27" s="840"/>
      <c r="S27" s="840"/>
      <c r="T27" s="825"/>
      <c r="U27" s="971"/>
      <c r="V27" s="853"/>
      <c r="W27" s="825"/>
      <c r="X27" s="840"/>
      <c r="Y27" s="825"/>
      <c r="Z27" s="840"/>
      <c r="AA27" s="825"/>
      <c r="AB27" s="1023"/>
      <c r="AC27" s="1026"/>
      <c r="AD27" s="1020"/>
      <c r="AE27" s="790"/>
      <c r="AF27" s="798"/>
      <c r="AG27" s="790"/>
      <c r="AH27" s="798"/>
      <c r="AI27" s="790"/>
      <c r="AJ27" s="798"/>
      <c r="AK27" s="790"/>
      <c r="AL27" s="798"/>
      <c r="AM27" s="790"/>
      <c r="AN27" s="1164"/>
      <c r="AO27" s="951"/>
      <c r="AP27" s="940"/>
      <c r="AQ27" s="121" t="s">
        <v>802</v>
      </c>
      <c r="AR27" s="441" t="s">
        <v>2081</v>
      </c>
      <c r="AS27" s="121" t="s">
        <v>1849</v>
      </c>
      <c r="AT27" s="44">
        <v>0</v>
      </c>
      <c r="AU27" s="105">
        <v>250</v>
      </c>
      <c r="AV27" s="105">
        <v>0</v>
      </c>
      <c r="AW27" s="416">
        <f t="shared" si="12"/>
        <v>0</v>
      </c>
      <c r="AX27" s="105">
        <v>0</v>
      </c>
      <c r="AY27" s="416">
        <f t="shared" si="13"/>
        <v>0</v>
      </c>
      <c r="AZ27" s="105">
        <v>150</v>
      </c>
      <c r="BA27" s="417">
        <f t="shared" si="14"/>
        <v>0.6</v>
      </c>
      <c r="BB27" s="50">
        <v>100</v>
      </c>
      <c r="BC27" s="417">
        <f t="shared" si="15"/>
        <v>0.4</v>
      </c>
      <c r="BD27" s="62">
        <v>0</v>
      </c>
      <c r="BE27" s="92">
        <v>0</v>
      </c>
      <c r="BF27" s="92">
        <v>169</v>
      </c>
      <c r="BG27" s="70">
        <v>0</v>
      </c>
      <c r="BH27" s="455" t="str">
        <f t="shared" si="1"/>
        <v xml:space="preserve"> -</v>
      </c>
      <c r="BI27" s="456" t="str">
        <f t="shared" si="2"/>
        <v xml:space="preserve"> -</v>
      </c>
      <c r="BJ27" s="365" t="str">
        <f t="shared" si="3"/>
        <v xml:space="preserve"> -</v>
      </c>
      <c r="BK27" s="456" t="str">
        <f t="shared" si="4"/>
        <v xml:space="preserve"> -</v>
      </c>
      <c r="BL27" s="365">
        <f t="shared" si="5"/>
        <v>1.1266666666666667</v>
      </c>
      <c r="BM27" s="456">
        <f t="shared" si="6"/>
        <v>1</v>
      </c>
      <c r="BN27" s="365">
        <f t="shared" si="7"/>
        <v>0</v>
      </c>
      <c r="BO27" s="456">
        <f t="shared" si="8"/>
        <v>0</v>
      </c>
      <c r="BP27" s="660">
        <f t="shared" si="9"/>
        <v>0.67600000000000005</v>
      </c>
      <c r="BQ27" s="655">
        <f t="shared" si="10"/>
        <v>0.67600000000000005</v>
      </c>
      <c r="BR27" s="645">
        <f t="shared" si="11"/>
        <v>0.67600000000000005</v>
      </c>
      <c r="BS27" s="57">
        <v>0</v>
      </c>
      <c r="BT27" s="105">
        <v>0</v>
      </c>
      <c r="BU27" s="105">
        <v>0</v>
      </c>
      <c r="BV27" s="147" t="str">
        <f t="shared" si="16"/>
        <v xml:space="preserve"> -</v>
      </c>
      <c r="BW27" s="381" t="str">
        <f t="shared" si="17"/>
        <v xml:space="preserve"> -</v>
      </c>
      <c r="BX27" s="56">
        <v>0</v>
      </c>
      <c r="BY27" s="105">
        <v>0</v>
      </c>
      <c r="BZ27" s="105">
        <v>0</v>
      </c>
      <c r="CA27" s="147" t="str">
        <f t="shared" si="18"/>
        <v xml:space="preserve"> -</v>
      </c>
      <c r="CB27" s="381" t="str">
        <f t="shared" si="19"/>
        <v xml:space="preserve"> -</v>
      </c>
      <c r="CC27" s="57">
        <v>0</v>
      </c>
      <c r="CD27" s="105">
        <v>0</v>
      </c>
      <c r="CE27" s="105">
        <v>0</v>
      </c>
      <c r="CF27" s="147" t="str">
        <f t="shared" si="20"/>
        <v xml:space="preserve"> -</v>
      </c>
      <c r="CG27" s="381" t="str">
        <f t="shared" si="21"/>
        <v xml:space="preserve"> -</v>
      </c>
      <c r="CH27" s="56">
        <v>125000</v>
      </c>
      <c r="CI27" s="105">
        <v>0</v>
      </c>
      <c r="CJ27" s="105">
        <v>0</v>
      </c>
      <c r="CK27" s="147">
        <f t="shared" si="22"/>
        <v>0</v>
      </c>
      <c r="CL27" s="381" t="str">
        <f t="shared" si="23"/>
        <v xml:space="preserve"> -</v>
      </c>
      <c r="CM27" s="355">
        <f t="shared" si="24"/>
        <v>125000</v>
      </c>
      <c r="CN27" s="323">
        <f t="shared" si="25"/>
        <v>0</v>
      </c>
      <c r="CO27" s="323">
        <f t="shared" si="26"/>
        <v>0</v>
      </c>
      <c r="CP27" s="507">
        <f t="shared" si="27"/>
        <v>0</v>
      </c>
      <c r="CQ27" s="381" t="str">
        <f t="shared" si="28"/>
        <v xml:space="preserve"> -</v>
      </c>
      <c r="CR27" s="593" t="s">
        <v>1499</v>
      </c>
      <c r="CS27" s="100" t="s">
        <v>1786</v>
      </c>
      <c r="CT27" s="103" t="s">
        <v>213</v>
      </c>
    </row>
    <row r="28" spans="2:98" ht="30" customHeight="1" thickBot="1">
      <c r="B28" s="994"/>
      <c r="C28" s="991"/>
      <c r="D28" s="994"/>
      <c r="E28" s="990"/>
      <c r="F28" s="1154"/>
      <c r="G28" s="840"/>
      <c r="H28" s="840"/>
      <c r="I28" s="825"/>
      <c r="J28" s="840"/>
      <c r="K28" s="825"/>
      <c r="L28" s="840"/>
      <c r="M28" s="840"/>
      <c r="N28" s="825"/>
      <c r="O28" s="840"/>
      <c r="P28" s="840"/>
      <c r="Q28" s="825"/>
      <c r="R28" s="840"/>
      <c r="S28" s="840"/>
      <c r="T28" s="825"/>
      <c r="U28" s="971"/>
      <c r="V28" s="853"/>
      <c r="W28" s="825"/>
      <c r="X28" s="840"/>
      <c r="Y28" s="825"/>
      <c r="Z28" s="840"/>
      <c r="AA28" s="825"/>
      <c r="AB28" s="1023"/>
      <c r="AC28" s="1026"/>
      <c r="AD28" s="1020"/>
      <c r="AE28" s="790"/>
      <c r="AF28" s="798"/>
      <c r="AG28" s="790"/>
      <c r="AH28" s="798"/>
      <c r="AI28" s="790"/>
      <c r="AJ28" s="798"/>
      <c r="AK28" s="790"/>
      <c r="AL28" s="798"/>
      <c r="AM28" s="790"/>
      <c r="AN28" s="1164"/>
      <c r="AO28" s="224">
        <f>+RESUMEN!J129</f>
        <v>0.44969364721057725</v>
      </c>
      <c r="AP28" s="187" t="s">
        <v>816</v>
      </c>
      <c r="AQ28" s="183" t="s">
        <v>803</v>
      </c>
      <c r="AR28" s="188" t="s">
        <v>1217</v>
      </c>
      <c r="AS28" s="183" t="s">
        <v>1850</v>
      </c>
      <c r="AT28" s="173">
        <v>7134</v>
      </c>
      <c r="AU28" s="189">
        <v>6202</v>
      </c>
      <c r="AV28" s="189">
        <v>1000</v>
      </c>
      <c r="AW28" s="435">
        <f t="shared" si="12"/>
        <v>0.16123831022250887</v>
      </c>
      <c r="AX28" s="189">
        <v>1500</v>
      </c>
      <c r="AY28" s="435">
        <f t="shared" si="13"/>
        <v>0.24185746533376329</v>
      </c>
      <c r="AZ28" s="189">
        <v>1902</v>
      </c>
      <c r="BA28" s="436">
        <f t="shared" si="14"/>
        <v>0.30667526604321188</v>
      </c>
      <c r="BB28" s="357">
        <v>1800</v>
      </c>
      <c r="BC28" s="437">
        <f t="shared" si="15"/>
        <v>0.29022895840051594</v>
      </c>
      <c r="BD28" s="191">
        <v>1194</v>
      </c>
      <c r="BE28" s="189">
        <v>860</v>
      </c>
      <c r="BF28" s="189">
        <v>735</v>
      </c>
      <c r="BG28" s="184">
        <v>0</v>
      </c>
      <c r="BH28" s="470">
        <f t="shared" si="1"/>
        <v>1.194</v>
      </c>
      <c r="BI28" s="471">
        <f t="shared" si="2"/>
        <v>1</v>
      </c>
      <c r="BJ28" s="472">
        <f t="shared" si="3"/>
        <v>0.57333333333333336</v>
      </c>
      <c r="BK28" s="471">
        <f t="shared" si="4"/>
        <v>0.57333333333333336</v>
      </c>
      <c r="BL28" s="472">
        <f t="shared" si="5"/>
        <v>0.3864353312302839</v>
      </c>
      <c r="BM28" s="471">
        <f t="shared" si="6"/>
        <v>0.3864353312302839</v>
      </c>
      <c r="BN28" s="472">
        <f t="shared" si="7"/>
        <v>0</v>
      </c>
      <c r="BO28" s="471">
        <f t="shared" si="8"/>
        <v>0</v>
      </c>
      <c r="BP28" s="664">
        <f t="shared" si="9"/>
        <v>0.44969364721057725</v>
      </c>
      <c r="BQ28" s="662">
        <f t="shared" si="10"/>
        <v>0.44969364721057725</v>
      </c>
      <c r="BR28" s="663">
        <f t="shared" si="11"/>
        <v>0.44969364721057725</v>
      </c>
      <c r="BS28" s="191">
        <v>0</v>
      </c>
      <c r="BT28" s="189">
        <v>0</v>
      </c>
      <c r="BU28" s="189">
        <v>0</v>
      </c>
      <c r="BV28" s="402" t="str">
        <f t="shared" si="16"/>
        <v xml:space="preserve"> -</v>
      </c>
      <c r="BW28" s="403" t="str">
        <f t="shared" si="17"/>
        <v xml:space="preserve"> -</v>
      </c>
      <c r="BX28" s="191">
        <v>424000</v>
      </c>
      <c r="BY28" s="189">
        <v>0</v>
      </c>
      <c r="BZ28" s="189">
        <v>0</v>
      </c>
      <c r="CA28" s="402">
        <f t="shared" si="18"/>
        <v>0</v>
      </c>
      <c r="CB28" s="403" t="str">
        <f t="shared" si="19"/>
        <v xml:space="preserve"> -</v>
      </c>
      <c r="CC28" s="190">
        <v>3939205</v>
      </c>
      <c r="CD28" s="189">
        <v>3939205</v>
      </c>
      <c r="CE28" s="189">
        <v>1673803.58</v>
      </c>
      <c r="CF28" s="402">
        <f t="shared" si="20"/>
        <v>1</v>
      </c>
      <c r="CG28" s="403">
        <f t="shared" si="21"/>
        <v>0.42490898036532754</v>
      </c>
      <c r="CH28" s="191">
        <v>0</v>
      </c>
      <c r="CI28" s="189">
        <v>0</v>
      </c>
      <c r="CJ28" s="189">
        <v>0</v>
      </c>
      <c r="CK28" s="402" t="str">
        <f t="shared" si="22"/>
        <v xml:space="preserve"> -</v>
      </c>
      <c r="CL28" s="403" t="str">
        <f t="shared" si="23"/>
        <v xml:space="preserve"> -</v>
      </c>
      <c r="CM28" s="508">
        <f t="shared" si="24"/>
        <v>4363205</v>
      </c>
      <c r="CN28" s="509">
        <f t="shared" si="25"/>
        <v>3939205</v>
      </c>
      <c r="CO28" s="509">
        <f t="shared" si="26"/>
        <v>1673803.58</v>
      </c>
      <c r="CP28" s="510">
        <f t="shared" si="27"/>
        <v>0.9028237270538515</v>
      </c>
      <c r="CQ28" s="403">
        <f t="shared" si="28"/>
        <v>0.42490898036532754</v>
      </c>
      <c r="CR28" s="603" t="s">
        <v>1499</v>
      </c>
      <c r="CS28" s="198" t="s">
        <v>1786</v>
      </c>
      <c r="CT28" s="180" t="s">
        <v>213</v>
      </c>
    </row>
    <row r="29" spans="2:98" ht="30" customHeight="1">
      <c r="B29" s="994"/>
      <c r="C29" s="991"/>
      <c r="D29" s="994"/>
      <c r="E29" s="990"/>
      <c r="F29" s="1154"/>
      <c r="G29" s="840"/>
      <c r="H29" s="840"/>
      <c r="I29" s="825"/>
      <c r="J29" s="840"/>
      <c r="K29" s="825"/>
      <c r="L29" s="840"/>
      <c r="M29" s="840"/>
      <c r="N29" s="825"/>
      <c r="O29" s="840"/>
      <c r="P29" s="840"/>
      <c r="Q29" s="825"/>
      <c r="R29" s="840"/>
      <c r="S29" s="840"/>
      <c r="T29" s="825"/>
      <c r="U29" s="971"/>
      <c r="V29" s="853"/>
      <c r="W29" s="825"/>
      <c r="X29" s="840"/>
      <c r="Y29" s="825"/>
      <c r="Z29" s="840"/>
      <c r="AA29" s="825"/>
      <c r="AB29" s="1023"/>
      <c r="AC29" s="1026"/>
      <c r="AD29" s="1020"/>
      <c r="AE29" s="790"/>
      <c r="AF29" s="798"/>
      <c r="AG29" s="790"/>
      <c r="AH29" s="798"/>
      <c r="AI29" s="790"/>
      <c r="AJ29" s="798"/>
      <c r="AK29" s="790"/>
      <c r="AL29" s="798"/>
      <c r="AM29" s="790"/>
      <c r="AN29" s="1164"/>
      <c r="AO29" s="949">
        <f>+RESUMEN!J130</f>
        <v>0.38190476190476191</v>
      </c>
      <c r="AP29" s="938" t="s">
        <v>817</v>
      </c>
      <c r="AQ29" s="129" t="s">
        <v>804</v>
      </c>
      <c r="AR29" s="369">
        <v>0</v>
      </c>
      <c r="AS29" s="129" t="s">
        <v>1851</v>
      </c>
      <c r="AT29" s="41">
        <v>0</v>
      </c>
      <c r="AU29" s="59">
        <v>50</v>
      </c>
      <c r="AV29" s="59">
        <v>0</v>
      </c>
      <c r="AW29" s="419">
        <f t="shared" si="12"/>
        <v>0</v>
      </c>
      <c r="AX29" s="59">
        <v>0</v>
      </c>
      <c r="AY29" s="419">
        <f t="shared" si="13"/>
        <v>0</v>
      </c>
      <c r="AZ29" s="59">
        <v>12</v>
      </c>
      <c r="BA29" s="420">
        <f t="shared" si="14"/>
        <v>0.24</v>
      </c>
      <c r="BB29" s="48">
        <v>38</v>
      </c>
      <c r="BC29" s="420">
        <f t="shared" si="15"/>
        <v>0.76</v>
      </c>
      <c r="BD29" s="52">
        <v>0</v>
      </c>
      <c r="BE29" s="90">
        <v>0</v>
      </c>
      <c r="BF29" s="90">
        <v>12</v>
      </c>
      <c r="BG29" s="69">
        <v>0</v>
      </c>
      <c r="BH29" s="458" t="str">
        <f t="shared" si="1"/>
        <v xml:space="preserve"> -</v>
      </c>
      <c r="BI29" s="459" t="str">
        <f t="shared" si="2"/>
        <v xml:space="preserve"> -</v>
      </c>
      <c r="BJ29" s="460" t="str">
        <f t="shared" si="3"/>
        <v xml:space="preserve"> -</v>
      </c>
      <c r="BK29" s="459" t="str">
        <f t="shared" si="4"/>
        <v xml:space="preserve"> -</v>
      </c>
      <c r="BL29" s="460">
        <f t="shared" si="5"/>
        <v>1</v>
      </c>
      <c r="BM29" s="459">
        <f t="shared" si="6"/>
        <v>1</v>
      </c>
      <c r="BN29" s="460">
        <f t="shared" si="7"/>
        <v>0</v>
      </c>
      <c r="BO29" s="459">
        <f t="shared" si="8"/>
        <v>0</v>
      </c>
      <c r="BP29" s="659">
        <f t="shared" si="9"/>
        <v>0.24</v>
      </c>
      <c r="BQ29" s="654">
        <f t="shared" si="10"/>
        <v>0.24</v>
      </c>
      <c r="BR29" s="644">
        <f t="shared" si="11"/>
        <v>0.24</v>
      </c>
      <c r="BS29" s="61">
        <v>0</v>
      </c>
      <c r="BT29" s="59">
        <v>0</v>
      </c>
      <c r="BU29" s="59">
        <v>0</v>
      </c>
      <c r="BV29" s="145" t="str">
        <f t="shared" si="16"/>
        <v xml:space="preserve"> -</v>
      </c>
      <c r="BW29" s="377" t="str">
        <f t="shared" si="17"/>
        <v xml:space="preserve"> -</v>
      </c>
      <c r="BX29" s="58">
        <v>0</v>
      </c>
      <c r="BY29" s="59">
        <v>0</v>
      </c>
      <c r="BZ29" s="59">
        <v>0</v>
      </c>
      <c r="CA29" s="145" t="str">
        <f t="shared" si="18"/>
        <v xml:space="preserve"> -</v>
      </c>
      <c r="CB29" s="377" t="str">
        <f t="shared" si="19"/>
        <v xml:space="preserve"> -</v>
      </c>
      <c r="CC29" s="61">
        <v>0</v>
      </c>
      <c r="CD29" s="59">
        <v>0</v>
      </c>
      <c r="CE29" s="59">
        <v>0</v>
      </c>
      <c r="CF29" s="145" t="str">
        <f t="shared" si="20"/>
        <v xml:space="preserve"> -</v>
      </c>
      <c r="CG29" s="377" t="str">
        <f t="shared" si="21"/>
        <v xml:space="preserve"> -</v>
      </c>
      <c r="CH29" s="58">
        <v>65000</v>
      </c>
      <c r="CI29" s="59">
        <v>0</v>
      </c>
      <c r="CJ29" s="59">
        <v>0</v>
      </c>
      <c r="CK29" s="145">
        <f t="shared" si="22"/>
        <v>0</v>
      </c>
      <c r="CL29" s="377" t="str">
        <f t="shared" si="23"/>
        <v xml:space="preserve"> -</v>
      </c>
      <c r="CM29" s="379">
        <f t="shared" si="24"/>
        <v>65000</v>
      </c>
      <c r="CN29" s="380">
        <f t="shared" si="25"/>
        <v>0</v>
      </c>
      <c r="CO29" s="380">
        <f t="shared" si="26"/>
        <v>0</v>
      </c>
      <c r="CP29" s="506">
        <f t="shared" si="27"/>
        <v>0</v>
      </c>
      <c r="CQ29" s="377" t="str">
        <f t="shared" si="28"/>
        <v xml:space="preserve"> -</v>
      </c>
      <c r="CR29" s="590" t="s">
        <v>1499</v>
      </c>
      <c r="CS29" s="98" t="s">
        <v>1786</v>
      </c>
      <c r="CT29" s="101" t="s">
        <v>213</v>
      </c>
    </row>
    <row r="30" spans="2:98" ht="45.75" customHeight="1">
      <c r="B30" s="994"/>
      <c r="C30" s="991"/>
      <c r="D30" s="994"/>
      <c r="E30" s="990"/>
      <c r="F30" s="1154"/>
      <c r="G30" s="840"/>
      <c r="H30" s="840"/>
      <c r="I30" s="825"/>
      <c r="J30" s="840"/>
      <c r="K30" s="825"/>
      <c r="L30" s="840"/>
      <c r="M30" s="840"/>
      <c r="N30" s="825"/>
      <c r="O30" s="840"/>
      <c r="P30" s="840"/>
      <c r="Q30" s="825"/>
      <c r="R30" s="840"/>
      <c r="S30" s="840"/>
      <c r="T30" s="825"/>
      <c r="U30" s="971"/>
      <c r="V30" s="853"/>
      <c r="W30" s="825"/>
      <c r="X30" s="840"/>
      <c r="Y30" s="825"/>
      <c r="Z30" s="840"/>
      <c r="AA30" s="825"/>
      <c r="AB30" s="1023"/>
      <c r="AC30" s="1026"/>
      <c r="AD30" s="1020"/>
      <c r="AE30" s="790"/>
      <c r="AF30" s="798"/>
      <c r="AG30" s="790"/>
      <c r="AH30" s="798"/>
      <c r="AI30" s="790"/>
      <c r="AJ30" s="798"/>
      <c r="AK30" s="790"/>
      <c r="AL30" s="798"/>
      <c r="AM30" s="790"/>
      <c r="AN30" s="1164"/>
      <c r="AO30" s="950"/>
      <c r="AP30" s="939"/>
      <c r="AQ30" s="119" t="s">
        <v>805</v>
      </c>
      <c r="AR30" s="267">
        <v>0</v>
      </c>
      <c r="AS30" s="119" t="s">
        <v>1852</v>
      </c>
      <c r="AT30" s="40">
        <v>0</v>
      </c>
      <c r="AU30" s="85">
        <v>1</v>
      </c>
      <c r="AV30" s="85">
        <v>0</v>
      </c>
      <c r="AW30" s="413">
        <f t="shared" si="12"/>
        <v>0</v>
      </c>
      <c r="AX30" s="85">
        <v>0.2</v>
      </c>
      <c r="AY30" s="413">
        <f t="shared" si="13"/>
        <v>0.2</v>
      </c>
      <c r="AZ30" s="85">
        <v>0.4</v>
      </c>
      <c r="BA30" s="415">
        <f t="shared" si="14"/>
        <v>0.4</v>
      </c>
      <c r="BB30" s="125">
        <v>0.4</v>
      </c>
      <c r="BC30" s="415">
        <f t="shared" si="15"/>
        <v>0.4</v>
      </c>
      <c r="BD30" s="318">
        <v>0</v>
      </c>
      <c r="BE30" s="85">
        <v>0.2</v>
      </c>
      <c r="BF30" s="85">
        <v>0.4</v>
      </c>
      <c r="BG30" s="71">
        <v>0</v>
      </c>
      <c r="BH30" s="333" t="str">
        <f t="shared" si="1"/>
        <v xml:space="preserve"> -</v>
      </c>
      <c r="BI30" s="453" t="str">
        <f t="shared" si="2"/>
        <v xml:space="preserve"> -</v>
      </c>
      <c r="BJ30" s="334">
        <f t="shared" si="3"/>
        <v>1</v>
      </c>
      <c r="BK30" s="453">
        <f t="shared" si="4"/>
        <v>1</v>
      </c>
      <c r="BL30" s="334">
        <f t="shared" si="5"/>
        <v>1</v>
      </c>
      <c r="BM30" s="453">
        <f t="shared" si="6"/>
        <v>1</v>
      </c>
      <c r="BN30" s="334">
        <f t="shared" si="7"/>
        <v>0</v>
      </c>
      <c r="BO30" s="453">
        <f t="shared" si="8"/>
        <v>0</v>
      </c>
      <c r="BP30" s="657">
        <f t="shared" si="9"/>
        <v>0.60000000000000009</v>
      </c>
      <c r="BQ30" s="652">
        <f t="shared" si="10"/>
        <v>0.60000000000000009</v>
      </c>
      <c r="BR30" s="642">
        <f t="shared" si="11"/>
        <v>0.60000000000000009</v>
      </c>
      <c r="BS30" s="55">
        <v>0</v>
      </c>
      <c r="BT30" s="60">
        <v>0</v>
      </c>
      <c r="BU30" s="60">
        <v>0</v>
      </c>
      <c r="BV30" s="125" t="str">
        <f t="shared" si="16"/>
        <v xml:space="preserve"> -</v>
      </c>
      <c r="BW30" s="378" t="str">
        <f t="shared" si="17"/>
        <v xml:space="preserve"> -</v>
      </c>
      <c r="BX30" s="54">
        <v>0</v>
      </c>
      <c r="BY30" s="60">
        <v>0</v>
      </c>
      <c r="BZ30" s="60">
        <v>174000</v>
      </c>
      <c r="CA30" s="125" t="str">
        <f t="shared" si="18"/>
        <v xml:space="preserve"> -</v>
      </c>
      <c r="CB30" s="378">
        <f t="shared" si="19"/>
        <v>1</v>
      </c>
      <c r="CC30" s="55">
        <v>0</v>
      </c>
      <c r="CD30" s="60">
        <v>0</v>
      </c>
      <c r="CE30" s="60">
        <v>0</v>
      </c>
      <c r="CF30" s="125" t="str">
        <f t="shared" si="20"/>
        <v xml:space="preserve"> -</v>
      </c>
      <c r="CG30" s="378" t="str">
        <f t="shared" si="21"/>
        <v xml:space="preserve"> -</v>
      </c>
      <c r="CH30" s="54">
        <v>35000</v>
      </c>
      <c r="CI30" s="60">
        <v>0</v>
      </c>
      <c r="CJ30" s="60">
        <v>0</v>
      </c>
      <c r="CK30" s="125">
        <f t="shared" si="22"/>
        <v>0</v>
      </c>
      <c r="CL30" s="378" t="str">
        <f t="shared" si="23"/>
        <v xml:space="preserve"> -</v>
      </c>
      <c r="CM30" s="326">
        <f t="shared" si="24"/>
        <v>35000</v>
      </c>
      <c r="CN30" s="322">
        <f t="shared" si="25"/>
        <v>0</v>
      </c>
      <c r="CO30" s="322">
        <f t="shared" si="26"/>
        <v>174000</v>
      </c>
      <c r="CP30" s="504">
        <f t="shared" si="27"/>
        <v>0</v>
      </c>
      <c r="CQ30" s="378">
        <f t="shared" si="28"/>
        <v>1</v>
      </c>
      <c r="CR30" s="591" t="s">
        <v>1499</v>
      </c>
      <c r="CS30" s="99" t="s">
        <v>1786</v>
      </c>
      <c r="CT30" s="102" t="s">
        <v>213</v>
      </c>
    </row>
    <row r="31" spans="2:98" ht="45.75" customHeight="1">
      <c r="B31" s="994"/>
      <c r="C31" s="991"/>
      <c r="D31" s="994"/>
      <c r="E31" s="990"/>
      <c r="F31" s="1154"/>
      <c r="G31" s="840"/>
      <c r="H31" s="840"/>
      <c r="I31" s="825"/>
      <c r="J31" s="840"/>
      <c r="K31" s="825"/>
      <c r="L31" s="840"/>
      <c r="M31" s="840"/>
      <c r="N31" s="825"/>
      <c r="O31" s="840"/>
      <c r="P31" s="840"/>
      <c r="Q31" s="825"/>
      <c r="R31" s="840"/>
      <c r="S31" s="840"/>
      <c r="T31" s="825"/>
      <c r="U31" s="971"/>
      <c r="V31" s="853"/>
      <c r="W31" s="825"/>
      <c r="X31" s="840"/>
      <c r="Y31" s="825"/>
      <c r="Z31" s="840"/>
      <c r="AA31" s="825"/>
      <c r="AB31" s="1023"/>
      <c r="AC31" s="1026"/>
      <c r="AD31" s="1020"/>
      <c r="AE31" s="790"/>
      <c r="AF31" s="798"/>
      <c r="AG31" s="790"/>
      <c r="AH31" s="798"/>
      <c r="AI31" s="790"/>
      <c r="AJ31" s="798"/>
      <c r="AK31" s="790"/>
      <c r="AL31" s="798"/>
      <c r="AM31" s="790"/>
      <c r="AN31" s="1164"/>
      <c r="AO31" s="950"/>
      <c r="AP31" s="939"/>
      <c r="AQ31" s="254" t="s">
        <v>806</v>
      </c>
      <c r="AR31" s="276">
        <v>0</v>
      </c>
      <c r="AS31" s="119" t="s">
        <v>1853</v>
      </c>
      <c r="AT31" s="40">
        <v>0</v>
      </c>
      <c r="AU31" s="60">
        <v>1</v>
      </c>
      <c r="AV31" s="60">
        <v>0</v>
      </c>
      <c r="AW31" s="413">
        <f t="shared" si="12"/>
        <v>0</v>
      </c>
      <c r="AX31" s="60">
        <v>0</v>
      </c>
      <c r="AY31" s="413">
        <v>0.33</v>
      </c>
      <c r="AZ31" s="60">
        <v>1</v>
      </c>
      <c r="BA31" s="415">
        <v>0.33</v>
      </c>
      <c r="BB31" s="47">
        <v>1</v>
      </c>
      <c r="BC31" s="415">
        <v>0.34</v>
      </c>
      <c r="BD31" s="54">
        <v>0</v>
      </c>
      <c r="BE31" s="60">
        <v>1</v>
      </c>
      <c r="BF31" s="60">
        <v>1</v>
      </c>
      <c r="BG31" s="49">
        <v>0</v>
      </c>
      <c r="BH31" s="333" t="str">
        <f t="shared" si="1"/>
        <v xml:space="preserve"> -</v>
      </c>
      <c r="BI31" s="453" t="str">
        <f t="shared" si="2"/>
        <v xml:space="preserve"> -</v>
      </c>
      <c r="BJ31" s="334" t="str">
        <f t="shared" si="3"/>
        <v xml:space="preserve"> -</v>
      </c>
      <c r="BK31" s="453" t="str">
        <f t="shared" si="4"/>
        <v xml:space="preserve"> -</v>
      </c>
      <c r="BL31" s="334">
        <f t="shared" si="5"/>
        <v>1</v>
      </c>
      <c r="BM31" s="453">
        <f t="shared" si="6"/>
        <v>1</v>
      </c>
      <c r="BN31" s="334">
        <f t="shared" si="7"/>
        <v>0</v>
      </c>
      <c r="BO31" s="453">
        <f t="shared" si="8"/>
        <v>0</v>
      </c>
      <c r="BP31" s="657">
        <f>+AVERAGE(BE31:BG31)/AU31</f>
        <v>0.66666666666666663</v>
      </c>
      <c r="BQ31" s="652">
        <f t="shared" si="10"/>
        <v>0.66666666666666663</v>
      </c>
      <c r="BR31" s="642">
        <f t="shared" si="11"/>
        <v>0.66666666666666663</v>
      </c>
      <c r="BS31" s="55">
        <v>0</v>
      </c>
      <c r="BT31" s="60">
        <v>0</v>
      </c>
      <c r="BU31" s="60">
        <v>0</v>
      </c>
      <c r="BV31" s="125" t="str">
        <f t="shared" si="16"/>
        <v xml:space="preserve"> -</v>
      </c>
      <c r="BW31" s="378" t="str">
        <f t="shared" si="17"/>
        <v xml:space="preserve"> -</v>
      </c>
      <c r="BX31" s="54">
        <v>0</v>
      </c>
      <c r="BY31" s="60">
        <v>0</v>
      </c>
      <c r="BZ31" s="60">
        <v>63514</v>
      </c>
      <c r="CA31" s="125" t="str">
        <f t="shared" si="18"/>
        <v xml:space="preserve"> -</v>
      </c>
      <c r="CB31" s="378">
        <f t="shared" si="19"/>
        <v>1</v>
      </c>
      <c r="CC31" s="55">
        <v>0</v>
      </c>
      <c r="CD31" s="60">
        <v>0</v>
      </c>
      <c r="CE31" s="60">
        <v>0</v>
      </c>
      <c r="CF31" s="125" t="str">
        <f t="shared" si="20"/>
        <v xml:space="preserve"> -</v>
      </c>
      <c r="CG31" s="378" t="str">
        <f t="shared" si="21"/>
        <v xml:space="preserve"> -</v>
      </c>
      <c r="CH31" s="54">
        <v>40000</v>
      </c>
      <c r="CI31" s="60">
        <v>0</v>
      </c>
      <c r="CJ31" s="60">
        <v>0</v>
      </c>
      <c r="CK31" s="125">
        <f t="shared" si="22"/>
        <v>0</v>
      </c>
      <c r="CL31" s="378" t="str">
        <f t="shared" si="23"/>
        <v xml:space="preserve"> -</v>
      </c>
      <c r="CM31" s="326">
        <f t="shared" si="24"/>
        <v>40000</v>
      </c>
      <c r="CN31" s="322">
        <f t="shared" si="25"/>
        <v>0</v>
      </c>
      <c r="CO31" s="322">
        <f t="shared" si="26"/>
        <v>63514</v>
      </c>
      <c r="CP31" s="504">
        <f t="shared" si="27"/>
        <v>0</v>
      </c>
      <c r="CQ31" s="378">
        <f t="shared" si="28"/>
        <v>1</v>
      </c>
      <c r="CR31" s="591" t="s">
        <v>1499</v>
      </c>
      <c r="CS31" s="99" t="s">
        <v>1786</v>
      </c>
      <c r="CT31" s="102" t="s">
        <v>213</v>
      </c>
    </row>
    <row r="32" spans="2:98" ht="30" customHeight="1">
      <c r="B32" s="994"/>
      <c r="C32" s="991"/>
      <c r="D32" s="994"/>
      <c r="E32" s="990"/>
      <c r="F32" s="1154" t="s">
        <v>819</v>
      </c>
      <c r="G32" s="840">
        <v>14</v>
      </c>
      <c r="H32" s="840">
        <v>12</v>
      </c>
      <c r="I32" s="825">
        <f>+H32-G32</f>
        <v>-2</v>
      </c>
      <c r="J32" s="840">
        <v>14</v>
      </c>
      <c r="K32" s="825">
        <f>+J32-G32</f>
        <v>0</v>
      </c>
      <c r="L32" s="840"/>
      <c r="M32" s="840">
        <v>13</v>
      </c>
      <c r="N32" s="825">
        <f>+M32-J32</f>
        <v>-1</v>
      </c>
      <c r="O32" s="840"/>
      <c r="P32" s="840">
        <v>13</v>
      </c>
      <c r="Q32" s="825">
        <f>+P32-M32</f>
        <v>0</v>
      </c>
      <c r="R32" s="840"/>
      <c r="S32" s="840">
        <v>12</v>
      </c>
      <c r="T32" s="825">
        <f>+S32-P32</f>
        <v>-1</v>
      </c>
      <c r="U32" s="971"/>
      <c r="V32" s="853">
        <v>14</v>
      </c>
      <c r="W32" s="825">
        <f>+IF(V32=0,0,V32-G32)</f>
        <v>0</v>
      </c>
      <c r="X32" s="840">
        <v>19</v>
      </c>
      <c r="Y32" s="825">
        <f>+IF(X32=0,0,X32-V32)</f>
        <v>5</v>
      </c>
      <c r="Z32" s="840"/>
      <c r="AA32" s="825">
        <f>+IF(Z32=0,0,Z32-X32)</f>
        <v>0</v>
      </c>
      <c r="AB32" s="1023"/>
      <c r="AC32" s="1026">
        <f>+IF(AB32=0,0,AB32-Z32)</f>
        <v>0</v>
      </c>
      <c r="AD32" s="1020" t="str">
        <f>+IF(K32=0," -",W32/K32)</f>
        <v xml:space="preserve"> -</v>
      </c>
      <c r="AE32" s="790" t="str">
        <f>+IF(K32=0," -",IF(AD32&gt;100%,100%,AD32))</f>
        <v xml:space="preserve"> -</v>
      </c>
      <c r="AF32" s="798">
        <f>+IF(N32=0," -",Y32/N32)</f>
        <v>-5</v>
      </c>
      <c r="AG32" s="790">
        <f>+IF(N32=0," -",IF(AF32&gt;100%,100%,AF32))</f>
        <v>-5</v>
      </c>
      <c r="AH32" s="798" t="str">
        <f>+IF(Q32=0," -",AA32/Q32)</f>
        <v xml:space="preserve"> -</v>
      </c>
      <c r="AI32" s="790" t="str">
        <f>+IF(Q32=0," -",IF(AH32&gt;100%,100%,AH32))</f>
        <v xml:space="preserve"> -</v>
      </c>
      <c r="AJ32" s="798">
        <f>+IF(T32=0," -",AC32/T32)</f>
        <v>0</v>
      </c>
      <c r="AK32" s="790">
        <f>+IF(T32=0," -",IF(AJ32&gt;100%,100%,AJ32))</f>
        <v>0</v>
      </c>
      <c r="AL32" s="798">
        <f>+SUM(AC32,AA32,Y32,W32)/I32</f>
        <v>-2.5</v>
      </c>
      <c r="AM32" s="790">
        <f>+IF(AL32&gt;100%,100%,IF(AL32&lt;0%,0%,AL32))</f>
        <v>0</v>
      </c>
      <c r="AN32" s="1164"/>
      <c r="AO32" s="950"/>
      <c r="AP32" s="939"/>
      <c r="AQ32" s="254" t="s">
        <v>807</v>
      </c>
      <c r="AR32" s="276" t="s">
        <v>2069</v>
      </c>
      <c r="AS32" s="119" t="s">
        <v>1854</v>
      </c>
      <c r="AT32" s="40">
        <v>0</v>
      </c>
      <c r="AU32" s="60">
        <v>1</v>
      </c>
      <c r="AV32" s="60">
        <v>0</v>
      </c>
      <c r="AW32" s="413">
        <f t="shared" si="12"/>
        <v>0</v>
      </c>
      <c r="AX32" s="60">
        <v>1</v>
      </c>
      <c r="AY32" s="413">
        <v>0.33</v>
      </c>
      <c r="AZ32" s="60">
        <v>1</v>
      </c>
      <c r="BA32" s="415">
        <v>0.33</v>
      </c>
      <c r="BB32" s="47">
        <v>1</v>
      </c>
      <c r="BC32" s="415">
        <v>0.34</v>
      </c>
      <c r="BD32" s="54">
        <v>0</v>
      </c>
      <c r="BE32" s="60">
        <v>1</v>
      </c>
      <c r="BF32" s="60">
        <v>1</v>
      </c>
      <c r="BG32" s="49">
        <v>0</v>
      </c>
      <c r="BH32" s="333" t="str">
        <f t="shared" si="1"/>
        <v xml:space="preserve"> -</v>
      </c>
      <c r="BI32" s="453" t="str">
        <f t="shared" si="2"/>
        <v xml:space="preserve"> -</v>
      </c>
      <c r="BJ32" s="334">
        <f t="shared" si="3"/>
        <v>1</v>
      </c>
      <c r="BK32" s="453">
        <f t="shared" si="4"/>
        <v>1</v>
      </c>
      <c r="BL32" s="334">
        <f t="shared" si="5"/>
        <v>1</v>
      </c>
      <c r="BM32" s="453">
        <f t="shared" si="6"/>
        <v>1</v>
      </c>
      <c r="BN32" s="334">
        <f t="shared" si="7"/>
        <v>0</v>
      </c>
      <c r="BO32" s="453">
        <f t="shared" si="8"/>
        <v>0</v>
      </c>
      <c r="BP32" s="657">
        <f>+AVERAGE(BE32:BG32)/AU32</f>
        <v>0.66666666666666663</v>
      </c>
      <c r="BQ32" s="652">
        <f t="shared" si="10"/>
        <v>0.66666666666666663</v>
      </c>
      <c r="BR32" s="642">
        <f t="shared" si="11"/>
        <v>0.66666666666666663</v>
      </c>
      <c r="BS32" s="55">
        <v>0</v>
      </c>
      <c r="BT32" s="60">
        <v>0</v>
      </c>
      <c r="BU32" s="60">
        <v>0</v>
      </c>
      <c r="BV32" s="125" t="str">
        <f t="shared" si="16"/>
        <v xml:space="preserve"> -</v>
      </c>
      <c r="BW32" s="378" t="str">
        <f t="shared" si="17"/>
        <v xml:space="preserve"> -</v>
      </c>
      <c r="BX32" s="54">
        <v>0</v>
      </c>
      <c r="BY32" s="60">
        <v>0</v>
      </c>
      <c r="BZ32" s="60">
        <v>0</v>
      </c>
      <c r="CA32" s="125" t="str">
        <f t="shared" si="18"/>
        <v xml:space="preserve"> -</v>
      </c>
      <c r="CB32" s="378" t="str">
        <f t="shared" si="19"/>
        <v xml:space="preserve"> -</v>
      </c>
      <c r="CC32" s="55">
        <v>0</v>
      </c>
      <c r="CD32" s="60">
        <v>0</v>
      </c>
      <c r="CE32" s="60">
        <v>0</v>
      </c>
      <c r="CF32" s="125" t="str">
        <f t="shared" si="20"/>
        <v xml:space="preserve"> -</v>
      </c>
      <c r="CG32" s="378" t="str">
        <f t="shared" si="21"/>
        <v xml:space="preserve"> -</v>
      </c>
      <c r="CH32" s="54">
        <v>0</v>
      </c>
      <c r="CI32" s="60">
        <v>0</v>
      </c>
      <c r="CJ32" s="60">
        <v>0</v>
      </c>
      <c r="CK32" s="125" t="str">
        <f t="shared" si="22"/>
        <v xml:space="preserve"> -</v>
      </c>
      <c r="CL32" s="378" t="str">
        <f t="shared" si="23"/>
        <v xml:space="preserve"> -</v>
      </c>
      <c r="CM32" s="326">
        <f t="shared" si="24"/>
        <v>0</v>
      </c>
      <c r="CN32" s="322">
        <f t="shared" si="25"/>
        <v>0</v>
      </c>
      <c r="CO32" s="322">
        <f t="shared" si="26"/>
        <v>0</v>
      </c>
      <c r="CP32" s="504" t="str">
        <f t="shared" si="27"/>
        <v xml:space="preserve"> -</v>
      </c>
      <c r="CQ32" s="378" t="str">
        <f t="shared" si="28"/>
        <v xml:space="preserve"> -</v>
      </c>
      <c r="CR32" s="591" t="s">
        <v>1499</v>
      </c>
      <c r="CS32" s="99" t="s">
        <v>1786</v>
      </c>
      <c r="CT32" s="102" t="s">
        <v>213</v>
      </c>
    </row>
    <row r="33" spans="2:98" ht="45.75" customHeight="1">
      <c r="B33" s="994"/>
      <c r="C33" s="991"/>
      <c r="D33" s="994"/>
      <c r="E33" s="990"/>
      <c r="F33" s="1154"/>
      <c r="G33" s="840"/>
      <c r="H33" s="840"/>
      <c r="I33" s="825"/>
      <c r="J33" s="840"/>
      <c r="K33" s="825"/>
      <c r="L33" s="840"/>
      <c r="M33" s="840"/>
      <c r="N33" s="825"/>
      <c r="O33" s="840"/>
      <c r="P33" s="840"/>
      <c r="Q33" s="825"/>
      <c r="R33" s="840"/>
      <c r="S33" s="840"/>
      <c r="T33" s="825"/>
      <c r="U33" s="971"/>
      <c r="V33" s="853"/>
      <c r="W33" s="825"/>
      <c r="X33" s="840"/>
      <c r="Y33" s="825"/>
      <c r="Z33" s="840"/>
      <c r="AA33" s="825"/>
      <c r="AB33" s="1023"/>
      <c r="AC33" s="1026"/>
      <c r="AD33" s="1020"/>
      <c r="AE33" s="790"/>
      <c r="AF33" s="798"/>
      <c r="AG33" s="790"/>
      <c r="AH33" s="798"/>
      <c r="AI33" s="790"/>
      <c r="AJ33" s="798"/>
      <c r="AK33" s="790"/>
      <c r="AL33" s="798"/>
      <c r="AM33" s="790"/>
      <c r="AN33" s="1164"/>
      <c r="AO33" s="950"/>
      <c r="AP33" s="939"/>
      <c r="AQ33" s="27" t="s">
        <v>808</v>
      </c>
      <c r="AR33" s="133" t="s">
        <v>2069</v>
      </c>
      <c r="AS33" s="27" t="s">
        <v>1855</v>
      </c>
      <c r="AT33" s="40">
        <v>0</v>
      </c>
      <c r="AU33" s="60">
        <v>300</v>
      </c>
      <c r="AV33" s="60">
        <v>20</v>
      </c>
      <c r="AW33" s="413">
        <f t="shared" si="12"/>
        <v>6.6666666666666666E-2</v>
      </c>
      <c r="AX33" s="60">
        <v>100</v>
      </c>
      <c r="AY33" s="413">
        <f t="shared" si="13"/>
        <v>0.33333333333333331</v>
      </c>
      <c r="AZ33" s="60">
        <v>100</v>
      </c>
      <c r="BA33" s="415">
        <f t="shared" si="14"/>
        <v>0.33333333333333331</v>
      </c>
      <c r="BB33" s="47">
        <v>80</v>
      </c>
      <c r="BC33" s="415">
        <f t="shared" si="15"/>
        <v>0.26666666666666666</v>
      </c>
      <c r="BD33" s="54">
        <v>0</v>
      </c>
      <c r="BE33" s="60">
        <v>0</v>
      </c>
      <c r="BF33" s="60">
        <v>0</v>
      </c>
      <c r="BG33" s="49">
        <v>0</v>
      </c>
      <c r="BH33" s="333">
        <f t="shared" si="1"/>
        <v>0</v>
      </c>
      <c r="BI33" s="453">
        <f t="shared" si="2"/>
        <v>0</v>
      </c>
      <c r="BJ33" s="334">
        <f t="shared" si="3"/>
        <v>0</v>
      </c>
      <c r="BK33" s="453">
        <f t="shared" si="4"/>
        <v>0</v>
      </c>
      <c r="BL33" s="334">
        <f t="shared" si="5"/>
        <v>0</v>
      </c>
      <c r="BM33" s="453">
        <f t="shared" si="6"/>
        <v>0</v>
      </c>
      <c r="BN33" s="334">
        <f t="shared" si="7"/>
        <v>0</v>
      </c>
      <c r="BO33" s="453">
        <f t="shared" si="8"/>
        <v>0</v>
      </c>
      <c r="BP33" s="657">
        <f t="shared" si="9"/>
        <v>0</v>
      </c>
      <c r="BQ33" s="652">
        <f t="shared" si="10"/>
        <v>0</v>
      </c>
      <c r="BR33" s="642">
        <f t="shared" si="11"/>
        <v>0</v>
      </c>
      <c r="BS33" s="55">
        <v>0</v>
      </c>
      <c r="BT33" s="60">
        <v>0</v>
      </c>
      <c r="BU33" s="60">
        <v>0</v>
      </c>
      <c r="BV33" s="125" t="str">
        <f t="shared" si="16"/>
        <v xml:space="preserve"> -</v>
      </c>
      <c r="BW33" s="378" t="str">
        <f t="shared" si="17"/>
        <v xml:space="preserve"> -</v>
      </c>
      <c r="BX33" s="54">
        <v>0</v>
      </c>
      <c r="BY33" s="60">
        <v>0</v>
      </c>
      <c r="BZ33" s="60">
        <v>0</v>
      </c>
      <c r="CA33" s="125" t="str">
        <f t="shared" si="18"/>
        <v xml:space="preserve"> -</v>
      </c>
      <c r="CB33" s="378" t="str">
        <f t="shared" si="19"/>
        <v xml:space="preserve"> -</v>
      </c>
      <c r="CC33" s="55">
        <v>0</v>
      </c>
      <c r="CD33" s="60">
        <v>0</v>
      </c>
      <c r="CE33" s="60">
        <v>0</v>
      </c>
      <c r="CF33" s="125" t="str">
        <f t="shared" si="20"/>
        <v xml:space="preserve"> -</v>
      </c>
      <c r="CG33" s="378" t="str">
        <f t="shared" si="21"/>
        <v xml:space="preserve"> -</v>
      </c>
      <c r="CH33" s="54">
        <v>0</v>
      </c>
      <c r="CI33" s="60">
        <v>0</v>
      </c>
      <c r="CJ33" s="60">
        <v>0</v>
      </c>
      <c r="CK33" s="125" t="str">
        <f t="shared" si="22"/>
        <v xml:space="preserve"> -</v>
      </c>
      <c r="CL33" s="378" t="str">
        <f t="shared" si="23"/>
        <v xml:space="preserve"> -</v>
      </c>
      <c r="CM33" s="326">
        <f t="shared" si="24"/>
        <v>0</v>
      </c>
      <c r="CN33" s="322">
        <f t="shared" si="25"/>
        <v>0</v>
      </c>
      <c r="CO33" s="322">
        <f t="shared" si="26"/>
        <v>0</v>
      </c>
      <c r="CP33" s="504" t="str">
        <f t="shared" si="27"/>
        <v xml:space="preserve"> -</v>
      </c>
      <c r="CQ33" s="378" t="str">
        <f t="shared" si="28"/>
        <v xml:space="preserve"> -</v>
      </c>
      <c r="CR33" s="591" t="s">
        <v>1499</v>
      </c>
      <c r="CS33" s="99" t="s">
        <v>1786</v>
      </c>
      <c r="CT33" s="102" t="s">
        <v>95</v>
      </c>
    </row>
    <row r="34" spans="2:98" s="170" customFormat="1" ht="45.75" customHeight="1">
      <c r="B34" s="994"/>
      <c r="C34" s="991"/>
      <c r="D34" s="994"/>
      <c r="E34" s="990"/>
      <c r="F34" s="1154"/>
      <c r="G34" s="840"/>
      <c r="H34" s="840"/>
      <c r="I34" s="825"/>
      <c r="J34" s="840"/>
      <c r="K34" s="825"/>
      <c r="L34" s="840"/>
      <c r="M34" s="840"/>
      <c r="N34" s="825"/>
      <c r="O34" s="840"/>
      <c r="P34" s="840"/>
      <c r="Q34" s="825"/>
      <c r="R34" s="840"/>
      <c r="S34" s="840"/>
      <c r="T34" s="825"/>
      <c r="U34" s="971"/>
      <c r="V34" s="853"/>
      <c r="W34" s="825"/>
      <c r="X34" s="840"/>
      <c r="Y34" s="825"/>
      <c r="Z34" s="840"/>
      <c r="AA34" s="825"/>
      <c r="AB34" s="1023"/>
      <c r="AC34" s="1026"/>
      <c r="AD34" s="1020"/>
      <c r="AE34" s="790"/>
      <c r="AF34" s="798"/>
      <c r="AG34" s="790"/>
      <c r="AH34" s="798"/>
      <c r="AI34" s="790"/>
      <c r="AJ34" s="798"/>
      <c r="AK34" s="790"/>
      <c r="AL34" s="798"/>
      <c r="AM34" s="790"/>
      <c r="AN34" s="1164"/>
      <c r="AO34" s="950"/>
      <c r="AP34" s="939"/>
      <c r="AQ34" s="27" t="s">
        <v>809</v>
      </c>
      <c r="AR34" s="133">
        <v>0</v>
      </c>
      <c r="AS34" s="27" t="s">
        <v>1856</v>
      </c>
      <c r="AT34" s="40">
        <v>30</v>
      </c>
      <c r="AU34" s="60">
        <v>20</v>
      </c>
      <c r="AV34" s="60">
        <v>0</v>
      </c>
      <c r="AW34" s="413">
        <f t="shared" si="12"/>
        <v>0</v>
      </c>
      <c r="AX34" s="60">
        <v>0</v>
      </c>
      <c r="AY34" s="413">
        <f t="shared" si="13"/>
        <v>0</v>
      </c>
      <c r="AZ34" s="60">
        <v>0</v>
      </c>
      <c r="BA34" s="415">
        <f t="shared" si="14"/>
        <v>0</v>
      </c>
      <c r="BB34" s="47">
        <v>20</v>
      </c>
      <c r="BC34" s="415">
        <f t="shared" si="15"/>
        <v>1</v>
      </c>
      <c r="BD34" s="54">
        <v>0</v>
      </c>
      <c r="BE34" s="60">
        <v>0</v>
      </c>
      <c r="BF34" s="60">
        <v>10</v>
      </c>
      <c r="BG34" s="49">
        <v>0</v>
      </c>
      <c r="BH34" s="333" t="str">
        <f t="shared" si="1"/>
        <v xml:space="preserve"> -</v>
      </c>
      <c r="BI34" s="453" t="str">
        <f t="shared" si="2"/>
        <v xml:space="preserve"> -</v>
      </c>
      <c r="BJ34" s="334" t="str">
        <f t="shared" si="3"/>
        <v xml:space="preserve"> -</v>
      </c>
      <c r="BK34" s="453" t="str">
        <f t="shared" si="4"/>
        <v xml:space="preserve"> -</v>
      </c>
      <c r="BL34" s="334" t="str">
        <f t="shared" si="5"/>
        <v xml:space="preserve"> -</v>
      </c>
      <c r="BM34" s="453" t="str">
        <f t="shared" si="6"/>
        <v xml:space="preserve"> -</v>
      </c>
      <c r="BN34" s="334">
        <f t="shared" si="7"/>
        <v>0</v>
      </c>
      <c r="BO34" s="453">
        <f t="shared" si="8"/>
        <v>0</v>
      </c>
      <c r="BP34" s="657">
        <f t="shared" si="9"/>
        <v>0.5</v>
      </c>
      <c r="BQ34" s="652">
        <f t="shared" si="10"/>
        <v>0.5</v>
      </c>
      <c r="BR34" s="642">
        <f t="shared" si="11"/>
        <v>0.5</v>
      </c>
      <c r="BS34" s="55">
        <v>0</v>
      </c>
      <c r="BT34" s="60">
        <v>0</v>
      </c>
      <c r="BU34" s="60">
        <v>0</v>
      </c>
      <c r="BV34" s="125" t="str">
        <f t="shared" si="16"/>
        <v xml:space="preserve"> -</v>
      </c>
      <c r="BW34" s="378" t="str">
        <f t="shared" si="17"/>
        <v xml:space="preserve"> -</v>
      </c>
      <c r="BX34" s="54">
        <v>0</v>
      </c>
      <c r="BY34" s="60">
        <v>0</v>
      </c>
      <c r="BZ34" s="60">
        <v>0</v>
      </c>
      <c r="CA34" s="125" t="str">
        <f t="shared" si="18"/>
        <v xml:space="preserve"> -</v>
      </c>
      <c r="CB34" s="378" t="str">
        <f t="shared" si="19"/>
        <v xml:space="preserve"> -</v>
      </c>
      <c r="CC34" s="55">
        <v>0</v>
      </c>
      <c r="CD34" s="60">
        <v>0</v>
      </c>
      <c r="CE34" s="60">
        <v>0</v>
      </c>
      <c r="CF34" s="125" t="str">
        <f t="shared" si="20"/>
        <v xml:space="preserve"> -</v>
      </c>
      <c r="CG34" s="378" t="str">
        <f t="shared" si="21"/>
        <v xml:space="preserve"> -</v>
      </c>
      <c r="CH34" s="54">
        <v>150000</v>
      </c>
      <c r="CI34" s="60">
        <v>0</v>
      </c>
      <c r="CJ34" s="60">
        <v>0</v>
      </c>
      <c r="CK34" s="125">
        <f t="shared" si="22"/>
        <v>0</v>
      </c>
      <c r="CL34" s="378" t="str">
        <f t="shared" si="23"/>
        <v xml:space="preserve"> -</v>
      </c>
      <c r="CM34" s="326">
        <f t="shared" si="24"/>
        <v>150000</v>
      </c>
      <c r="CN34" s="322">
        <f t="shared" si="25"/>
        <v>0</v>
      </c>
      <c r="CO34" s="322">
        <f t="shared" si="26"/>
        <v>0</v>
      </c>
      <c r="CP34" s="504">
        <f t="shared" si="27"/>
        <v>0</v>
      </c>
      <c r="CQ34" s="378" t="str">
        <f t="shared" si="28"/>
        <v xml:space="preserve"> -</v>
      </c>
      <c r="CR34" s="604" t="s">
        <v>1499</v>
      </c>
      <c r="CS34" s="199" t="s">
        <v>1786</v>
      </c>
      <c r="CT34" s="200" t="s">
        <v>213</v>
      </c>
    </row>
    <row r="35" spans="2:98" ht="30" customHeight="1" thickBot="1">
      <c r="B35" s="994"/>
      <c r="C35" s="991"/>
      <c r="D35" s="994"/>
      <c r="E35" s="990"/>
      <c r="F35" s="1154"/>
      <c r="G35" s="840"/>
      <c r="H35" s="840"/>
      <c r="I35" s="825"/>
      <c r="J35" s="840"/>
      <c r="K35" s="825"/>
      <c r="L35" s="840"/>
      <c r="M35" s="840"/>
      <c r="N35" s="825"/>
      <c r="O35" s="840"/>
      <c r="P35" s="840"/>
      <c r="Q35" s="825"/>
      <c r="R35" s="840"/>
      <c r="S35" s="840"/>
      <c r="T35" s="825"/>
      <c r="U35" s="971"/>
      <c r="V35" s="853"/>
      <c r="W35" s="825"/>
      <c r="X35" s="840"/>
      <c r="Y35" s="825"/>
      <c r="Z35" s="840"/>
      <c r="AA35" s="825"/>
      <c r="AB35" s="1023"/>
      <c r="AC35" s="1026"/>
      <c r="AD35" s="1020"/>
      <c r="AE35" s="790"/>
      <c r="AF35" s="798"/>
      <c r="AG35" s="790"/>
      <c r="AH35" s="798"/>
      <c r="AI35" s="790"/>
      <c r="AJ35" s="798"/>
      <c r="AK35" s="790"/>
      <c r="AL35" s="798"/>
      <c r="AM35" s="790"/>
      <c r="AN35" s="1164"/>
      <c r="AO35" s="951"/>
      <c r="AP35" s="940"/>
      <c r="AQ35" s="29" t="s">
        <v>810</v>
      </c>
      <c r="AR35" s="136" t="s">
        <v>2069</v>
      </c>
      <c r="AS35" s="29" t="s">
        <v>1857</v>
      </c>
      <c r="AT35" s="44">
        <v>0</v>
      </c>
      <c r="AU35" s="105">
        <v>500</v>
      </c>
      <c r="AV35" s="105">
        <v>0</v>
      </c>
      <c r="AW35" s="416">
        <f t="shared" si="12"/>
        <v>0</v>
      </c>
      <c r="AX35" s="105">
        <v>150</v>
      </c>
      <c r="AY35" s="416">
        <f t="shared" si="13"/>
        <v>0.3</v>
      </c>
      <c r="AZ35" s="105">
        <v>0</v>
      </c>
      <c r="BA35" s="417">
        <f t="shared" si="14"/>
        <v>0</v>
      </c>
      <c r="BB35" s="50">
        <v>350</v>
      </c>
      <c r="BC35" s="417">
        <f t="shared" si="15"/>
        <v>0.7</v>
      </c>
      <c r="BD35" s="62">
        <v>0</v>
      </c>
      <c r="BE35" s="92">
        <v>0</v>
      </c>
      <c r="BF35" s="92">
        <v>0</v>
      </c>
      <c r="BG35" s="70">
        <v>0</v>
      </c>
      <c r="BH35" s="455" t="str">
        <f t="shared" si="1"/>
        <v xml:space="preserve"> -</v>
      </c>
      <c r="BI35" s="456" t="str">
        <f t="shared" si="2"/>
        <v xml:space="preserve"> -</v>
      </c>
      <c r="BJ35" s="365">
        <f t="shared" si="3"/>
        <v>0</v>
      </c>
      <c r="BK35" s="456">
        <f t="shared" si="4"/>
        <v>0</v>
      </c>
      <c r="BL35" s="365" t="str">
        <f t="shared" si="5"/>
        <v xml:space="preserve"> -</v>
      </c>
      <c r="BM35" s="456" t="str">
        <f t="shared" si="6"/>
        <v xml:space="preserve"> -</v>
      </c>
      <c r="BN35" s="365">
        <f t="shared" si="7"/>
        <v>0</v>
      </c>
      <c r="BO35" s="456">
        <f t="shared" si="8"/>
        <v>0</v>
      </c>
      <c r="BP35" s="660">
        <f t="shared" si="9"/>
        <v>0</v>
      </c>
      <c r="BQ35" s="655">
        <f t="shared" si="10"/>
        <v>0</v>
      </c>
      <c r="BR35" s="645">
        <f t="shared" si="11"/>
        <v>0</v>
      </c>
      <c r="BS35" s="57">
        <v>0</v>
      </c>
      <c r="BT35" s="105">
        <v>0</v>
      </c>
      <c r="BU35" s="105">
        <v>0</v>
      </c>
      <c r="BV35" s="147" t="str">
        <f t="shared" si="16"/>
        <v xml:space="preserve"> -</v>
      </c>
      <c r="BW35" s="381" t="str">
        <f t="shared" si="17"/>
        <v xml:space="preserve"> -</v>
      </c>
      <c r="BX35" s="56">
        <v>0</v>
      </c>
      <c r="BY35" s="105">
        <v>0</v>
      </c>
      <c r="BZ35" s="105">
        <v>0</v>
      </c>
      <c r="CA35" s="147" t="str">
        <f t="shared" si="18"/>
        <v xml:space="preserve"> -</v>
      </c>
      <c r="CB35" s="381" t="str">
        <f t="shared" si="19"/>
        <v xml:space="preserve"> -</v>
      </c>
      <c r="CC35" s="57">
        <v>0</v>
      </c>
      <c r="CD35" s="105">
        <v>0</v>
      </c>
      <c r="CE35" s="105">
        <v>0</v>
      </c>
      <c r="CF35" s="147" t="str">
        <f t="shared" si="20"/>
        <v xml:space="preserve"> -</v>
      </c>
      <c r="CG35" s="381" t="str">
        <f t="shared" si="21"/>
        <v xml:space="preserve"> -</v>
      </c>
      <c r="CH35" s="56">
        <v>0</v>
      </c>
      <c r="CI35" s="105">
        <v>0</v>
      </c>
      <c r="CJ35" s="105">
        <v>0</v>
      </c>
      <c r="CK35" s="147" t="str">
        <f t="shared" si="22"/>
        <v xml:space="preserve"> -</v>
      </c>
      <c r="CL35" s="381" t="str">
        <f t="shared" si="23"/>
        <v xml:space="preserve"> -</v>
      </c>
      <c r="CM35" s="355">
        <f t="shared" si="24"/>
        <v>0</v>
      </c>
      <c r="CN35" s="323">
        <f t="shared" si="25"/>
        <v>0</v>
      </c>
      <c r="CO35" s="323">
        <f t="shared" si="26"/>
        <v>0</v>
      </c>
      <c r="CP35" s="507" t="str">
        <f t="shared" si="27"/>
        <v xml:space="preserve"> -</v>
      </c>
      <c r="CQ35" s="381" t="str">
        <f t="shared" si="28"/>
        <v xml:space="preserve"> -</v>
      </c>
      <c r="CR35" s="593" t="s">
        <v>1495</v>
      </c>
      <c r="CS35" s="100" t="s">
        <v>1786</v>
      </c>
      <c r="CT35" s="103" t="s">
        <v>213</v>
      </c>
    </row>
    <row r="36" spans="2:98" ht="30" customHeight="1">
      <c r="B36" s="994"/>
      <c r="C36" s="991"/>
      <c r="D36" s="994"/>
      <c r="E36" s="990"/>
      <c r="F36" s="1154"/>
      <c r="G36" s="840"/>
      <c r="H36" s="840"/>
      <c r="I36" s="825"/>
      <c r="J36" s="840"/>
      <c r="K36" s="825"/>
      <c r="L36" s="840"/>
      <c r="M36" s="840"/>
      <c r="N36" s="825"/>
      <c r="O36" s="840"/>
      <c r="P36" s="840"/>
      <c r="Q36" s="825"/>
      <c r="R36" s="840"/>
      <c r="S36" s="840"/>
      <c r="T36" s="825"/>
      <c r="U36" s="971"/>
      <c r="V36" s="853"/>
      <c r="W36" s="825"/>
      <c r="X36" s="840"/>
      <c r="Y36" s="825"/>
      <c r="Z36" s="840"/>
      <c r="AA36" s="825"/>
      <c r="AB36" s="1023"/>
      <c r="AC36" s="1026"/>
      <c r="AD36" s="1020"/>
      <c r="AE36" s="790"/>
      <c r="AF36" s="798"/>
      <c r="AG36" s="790"/>
      <c r="AH36" s="798"/>
      <c r="AI36" s="790"/>
      <c r="AJ36" s="798"/>
      <c r="AK36" s="790"/>
      <c r="AL36" s="798"/>
      <c r="AM36" s="790"/>
      <c r="AN36" s="1164"/>
      <c r="AO36" s="952">
        <f>+RESUMEN!J131</f>
        <v>0.55500000000000005</v>
      </c>
      <c r="AP36" s="941" t="s">
        <v>818</v>
      </c>
      <c r="AQ36" s="245" t="s">
        <v>811</v>
      </c>
      <c r="AR36" s="286">
        <v>0</v>
      </c>
      <c r="AS36" s="26" t="s">
        <v>1858</v>
      </c>
      <c r="AT36" s="39">
        <v>1</v>
      </c>
      <c r="AU36" s="90">
        <v>1</v>
      </c>
      <c r="AV36" s="90">
        <v>1</v>
      </c>
      <c r="AW36" s="412">
        <v>0.25</v>
      </c>
      <c r="AX36" s="90">
        <v>1</v>
      </c>
      <c r="AY36" s="412">
        <v>0.25</v>
      </c>
      <c r="AZ36" s="90">
        <v>1</v>
      </c>
      <c r="BA36" s="414">
        <v>0.25</v>
      </c>
      <c r="BB36" s="46">
        <v>1</v>
      </c>
      <c r="BC36" s="421">
        <v>0.25</v>
      </c>
      <c r="BD36" s="52">
        <v>1</v>
      </c>
      <c r="BE36" s="90">
        <v>0</v>
      </c>
      <c r="BF36" s="90">
        <v>0</v>
      </c>
      <c r="BG36" s="69">
        <v>0</v>
      </c>
      <c r="BH36" s="329">
        <f t="shared" si="1"/>
        <v>1</v>
      </c>
      <c r="BI36" s="452">
        <f t="shared" si="2"/>
        <v>1</v>
      </c>
      <c r="BJ36" s="330">
        <f t="shared" si="3"/>
        <v>0</v>
      </c>
      <c r="BK36" s="452">
        <f t="shared" si="4"/>
        <v>0</v>
      </c>
      <c r="BL36" s="330">
        <f t="shared" si="5"/>
        <v>0</v>
      </c>
      <c r="BM36" s="452">
        <f t="shared" si="6"/>
        <v>0</v>
      </c>
      <c r="BN36" s="330">
        <f t="shared" si="7"/>
        <v>0</v>
      </c>
      <c r="BO36" s="452">
        <f t="shared" si="8"/>
        <v>0</v>
      </c>
      <c r="BP36" s="656">
        <f t="shared" ref="BP36:BP38" si="31">+AVERAGE(BD36:BG36)/AU36</f>
        <v>0.25</v>
      </c>
      <c r="BQ36" s="651">
        <f t="shared" si="10"/>
        <v>0.25</v>
      </c>
      <c r="BR36" s="641">
        <f t="shared" si="11"/>
        <v>0.25</v>
      </c>
      <c r="BS36" s="52">
        <v>0</v>
      </c>
      <c r="BT36" s="90">
        <v>0</v>
      </c>
      <c r="BU36" s="90">
        <v>0</v>
      </c>
      <c r="BV36" s="146" t="str">
        <f t="shared" si="16"/>
        <v xml:space="preserve"> -</v>
      </c>
      <c r="BW36" s="384" t="str">
        <f t="shared" si="17"/>
        <v xml:space="preserve"> -</v>
      </c>
      <c r="BX36" s="52">
        <v>0</v>
      </c>
      <c r="BY36" s="90">
        <v>0</v>
      </c>
      <c r="BZ36" s="90">
        <v>0</v>
      </c>
      <c r="CA36" s="146" t="str">
        <f t="shared" si="18"/>
        <v xml:space="preserve"> -</v>
      </c>
      <c r="CB36" s="384" t="str">
        <f t="shared" si="19"/>
        <v xml:space="preserve"> -</v>
      </c>
      <c r="CC36" s="53">
        <v>0</v>
      </c>
      <c r="CD36" s="90">
        <v>0</v>
      </c>
      <c r="CE36" s="90">
        <v>0</v>
      </c>
      <c r="CF36" s="146" t="str">
        <f t="shared" si="20"/>
        <v xml:space="preserve"> -</v>
      </c>
      <c r="CG36" s="384" t="str">
        <f t="shared" si="21"/>
        <v xml:space="preserve"> -</v>
      </c>
      <c r="CH36" s="52">
        <v>0</v>
      </c>
      <c r="CI36" s="90">
        <v>0</v>
      </c>
      <c r="CJ36" s="90">
        <v>0</v>
      </c>
      <c r="CK36" s="146" t="str">
        <f t="shared" si="22"/>
        <v xml:space="preserve"> -</v>
      </c>
      <c r="CL36" s="384" t="str">
        <f t="shared" si="23"/>
        <v xml:space="preserve"> -</v>
      </c>
      <c r="CM36" s="324">
        <f t="shared" si="24"/>
        <v>0</v>
      </c>
      <c r="CN36" s="325">
        <f t="shared" si="25"/>
        <v>0</v>
      </c>
      <c r="CO36" s="325">
        <f t="shared" si="26"/>
        <v>0</v>
      </c>
      <c r="CP36" s="503" t="str">
        <f t="shared" si="27"/>
        <v xml:space="preserve"> -</v>
      </c>
      <c r="CQ36" s="384" t="str">
        <f t="shared" si="28"/>
        <v xml:space="preserve"> -</v>
      </c>
      <c r="CR36" s="594" t="s">
        <v>1220</v>
      </c>
      <c r="CS36" s="108" t="s">
        <v>1786</v>
      </c>
      <c r="CT36" s="75" t="s">
        <v>1968</v>
      </c>
    </row>
    <row r="37" spans="2:98" ht="45.75" customHeight="1">
      <c r="B37" s="994"/>
      <c r="C37" s="991"/>
      <c r="D37" s="994"/>
      <c r="E37" s="990"/>
      <c r="F37" s="1154"/>
      <c r="G37" s="840"/>
      <c r="H37" s="840"/>
      <c r="I37" s="825"/>
      <c r="J37" s="840"/>
      <c r="K37" s="825"/>
      <c r="L37" s="840"/>
      <c r="M37" s="840"/>
      <c r="N37" s="825"/>
      <c r="O37" s="840"/>
      <c r="P37" s="840"/>
      <c r="Q37" s="825"/>
      <c r="R37" s="840"/>
      <c r="S37" s="840"/>
      <c r="T37" s="825"/>
      <c r="U37" s="971"/>
      <c r="V37" s="853"/>
      <c r="W37" s="825"/>
      <c r="X37" s="840"/>
      <c r="Y37" s="825"/>
      <c r="Z37" s="840"/>
      <c r="AA37" s="825"/>
      <c r="AB37" s="1023"/>
      <c r="AC37" s="1026"/>
      <c r="AD37" s="1020"/>
      <c r="AE37" s="790"/>
      <c r="AF37" s="798"/>
      <c r="AG37" s="790"/>
      <c r="AH37" s="798"/>
      <c r="AI37" s="790"/>
      <c r="AJ37" s="798"/>
      <c r="AK37" s="790"/>
      <c r="AL37" s="798"/>
      <c r="AM37" s="790"/>
      <c r="AN37" s="1164"/>
      <c r="AO37" s="950"/>
      <c r="AP37" s="939"/>
      <c r="AQ37" s="300" t="s">
        <v>812</v>
      </c>
      <c r="AR37" s="301" t="s">
        <v>1217</v>
      </c>
      <c r="AS37" s="27" t="s">
        <v>1859</v>
      </c>
      <c r="AT37" s="40">
        <v>1</v>
      </c>
      <c r="AU37" s="60">
        <v>1</v>
      </c>
      <c r="AV37" s="60">
        <v>1</v>
      </c>
      <c r="AW37" s="413">
        <v>0.25</v>
      </c>
      <c r="AX37" s="60">
        <v>1</v>
      </c>
      <c r="AY37" s="413">
        <v>0.25</v>
      </c>
      <c r="AZ37" s="60">
        <v>1</v>
      </c>
      <c r="BA37" s="415">
        <v>0.25</v>
      </c>
      <c r="BB37" s="47">
        <v>1</v>
      </c>
      <c r="BC37" s="422">
        <v>0.25</v>
      </c>
      <c r="BD37" s="54">
        <v>1</v>
      </c>
      <c r="BE37" s="60">
        <v>1</v>
      </c>
      <c r="BF37" s="60">
        <v>1</v>
      </c>
      <c r="BG37" s="49">
        <v>0</v>
      </c>
      <c r="BH37" s="333">
        <f t="shared" si="1"/>
        <v>1</v>
      </c>
      <c r="BI37" s="453">
        <f t="shared" si="2"/>
        <v>1</v>
      </c>
      <c r="BJ37" s="334">
        <f t="shared" si="3"/>
        <v>1</v>
      </c>
      <c r="BK37" s="453">
        <f t="shared" si="4"/>
        <v>1</v>
      </c>
      <c r="BL37" s="334">
        <f t="shared" si="5"/>
        <v>1</v>
      </c>
      <c r="BM37" s="453">
        <f t="shared" si="6"/>
        <v>1</v>
      </c>
      <c r="BN37" s="334">
        <f t="shared" si="7"/>
        <v>0</v>
      </c>
      <c r="BO37" s="453">
        <f t="shared" si="8"/>
        <v>0</v>
      </c>
      <c r="BP37" s="657">
        <f t="shared" si="31"/>
        <v>0.75</v>
      </c>
      <c r="BQ37" s="652">
        <f t="shared" si="10"/>
        <v>0.75</v>
      </c>
      <c r="BR37" s="642">
        <f t="shared" si="11"/>
        <v>0.75</v>
      </c>
      <c r="BS37" s="54">
        <v>0</v>
      </c>
      <c r="BT37" s="60">
        <v>0</v>
      </c>
      <c r="BU37" s="60">
        <v>0</v>
      </c>
      <c r="BV37" s="125" t="str">
        <f t="shared" si="16"/>
        <v xml:space="preserve"> -</v>
      </c>
      <c r="BW37" s="378" t="str">
        <f t="shared" si="17"/>
        <v xml:space="preserve"> -</v>
      </c>
      <c r="BX37" s="54">
        <v>0</v>
      </c>
      <c r="BY37" s="60">
        <v>0</v>
      </c>
      <c r="BZ37" s="60">
        <v>0</v>
      </c>
      <c r="CA37" s="125" t="str">
        <f t="shared" si="18"/>
        <v xml:space="preserve"> -</v>
      </c>
      <c r="CB37" s="378" t="str">
        <f t="shared" si="19"/>
        <v xml:space="preserve"> -</v>
      </c>
      <c r="CC37" s="55">
        <v>0</v>
      </c>
      <c r="CD37" s="60">
        <v>0</v>
      </c>
      <c r="CE37" s="60">
        <v>0</v>
      </c>
      <c r="CF37" s="125" t="str">
        <f t="shared" si="20"/>
        <v xml:space="preserve"> -</v>
      </c>
      <c r="CG37" s="378" t="str">
        <f t="shared" si="21"/>
        <v xml:space="preserve"> -</v>
      </c>
      <c r="CH37" s="54">
        <v>0</v>
      </c>
      <c r="CI37" s="60">
        <v>0</v>
      </c>
      <c r="CJ37" s="60">
        <v>0</v>
      </c>
      <c r="CK37" s="125" t="str">
        <f t="shared" si="22"/>
        <v xml:space="preserve"> -</v>
      </c>
      <c r="CL37" s="378" t="str">
        <f t="shared" si="23"/>
        <v xml:space="preserve"> -</v>
      </c>
      <c r="CM37" s="326">
        <f t="shared" si="24"/>
        <v>0</v>
      </c>
      <c r="CN37" s="322">
        <f t="shared" si="25"/>
        <v>0</v>
      </c>
      <c r="CO37" s="322">
        <f t="shared" si="26"/>
        <v>0</v>
      </c>
      <c r="CP37" s="504" t="str">
        <f t="shared" si="27"/>
        <v xml:space="preserve"> -</v>
      </c>
      <c r="CQ37" s="378" t="str">
        <f t="shared" si="28"/>
        <v xml:space="preserve"> -</v>
      </c>
      <c r="CR37" s="591" t="s">
        <v>1220</v>
      </c>
      <c r="CS37" s="99" t="s">
        <v>1786</v>
      </c>
      <c r="CT37" s="102" t="s">
        <v>1968</v>
      </c>
    </row>
    <row r="38" spans="2:98" ht="30" customHeight="1" thickBot="1">
      <c r="B38" s="994"/>
      <c r="C38" s="991"/>
      <c r="D38" s="995"/>
      <c r="E38" s="1156"/>
      <c r="F38" s="1155"/>
      <c r="G38" s="849"/>
      <c r="H38" s="849"/>
      <c r="I38" s="833"/>
      <c r="J38" s="849"/>
      <c r="K38" s="833"/>
      <c r="L38" s="849"/>
      <c r="M38" s="849"/>
      <c r="N38" s="833"/>
      <c r="O38" s="849"/>
      <c r="P38" s="849"/>
      <c r="Q38" s="833"/>
      <c r="R38" s="849"/>
      <c r="S38" s="849"/>
      <c r="T38" s="833"/>
      <c r="U38" s="1083"/>
      <c r="V38" s="854"/>
      <c r="W38" s="833"/>
      <c r="X38" s="849"/>
      <c r="Y38" s="833"/>
      <c r="Z38" s="849"/>
      <c r="AA38" s="833"/>
      <c r="AB38" s="1024"/>
      <c r="AC38" s="1027"/>
      <c r="AD38" s="1021"/>
      <c r="AE38" s="791"/>
      <c r="AF38" s="799"/>
      <c r="AG38" s="791"/>
      <c r="AH38" s="799"/>
      <c r="AI38" s="791"/>
      <c r="AJ38" s="799"/>
      <c r="AK38" s="791"/>
      <c r="AL38" s="799"/>
      <c r="AM38" s="791"/>
      <c r="AN38" s="1165"/>
      <c r="AO38" s="953"/>
      <c r="AP38" s="942"/>
      <c r="AQ38" s="302" t="s">
        <v>813</v>
      </c>
      <c r="AR38" s="294" t="s">
        <v>2082</v>
      </c>
      <c r="AS38" s="30" t="s">
        <v>1860</v>
      </c>
      <c r="AT38" s="68">
        <v>1</v>
      </c>
      <c r="AU38" s="109">
        <v>1</v>
      </c>
      <c r="AV38" s="109">
        <v>1</v>
      </c>
      <c r="AW38" s="423">
        <v>0.25</v>
      </c>
      <c r="AX38" s="109">
        <v>1</v>
      </c>
      <c r="AY38" s="423">
        <v>0.25</v>
      </c>
      <c r="AZ38" s="109">
        <v>1</v>
      </c>
      <c r="BA38" s="424">
        <v>0.25</v>
      </c>
      <c r="BB38" s="148">
        <v>1</v>
      </c>
      <c r="BC38" s="425">
        <v>0.25</v>
      </c>
      <c r="BD38" s="315">
        <v>0.92</v>
      </c>
      <c r="BE38" s="109">
        <v>0.91</v>
      </c>
      <c r="BF38" s="109">
        <v>0.83</v>
      </c>
      <c r="BG38" s="73">
        <v>0</v>
      </c>
      <c r="BH38" s="331">
        <f t="shared" si="1"/>
        <v>0.92</v>
      </c>
      <c r="BI38" s="457">
        <f t="shared" si="2"/>
        <v>0.92</v>
      </c>
      <c r="BJ38" s="332">
        <f t="shared" si="3"/>
        <v>0.91</v>
      </c>
      <c r="BK38" s="457">
        <f t="shared" si="4"/>
        <v>0.91</v>
      </c>
      <c r="BL38" s="332">
        <f t="shared" si="5"/>
        <v>0.83</v>
      </c>
      <c r="BM38" s="457">
        <f t="shared" si="6"/>
        <v>0.83</v>
      </c>
      <c r="BN38" s="332">
        <f t="shared" si="7"/>
        <v>0</v>
      </c>
      <c r="BO38" s="457">
        <f t="shared" si="8"/>
        <v>0</v>
      </c>
      <c r="BP38" s="658">
        <f t="shared" si="31"/>
        <v>0.66500000000000004</v>
      </c>
      <c r="BQ38" s="653">
        <f t="shared" si="10"/>
        <v>0.66500000000000004</v>
      </c>
      <c r="BR38" s="643">
        <f t="shared" si="11"/>
        <v>0.66500000000000004</v>
      </c>
      <c r="BS38" s="62">
        <v>2908600</v>
      </c>
      <c r="BT38" s="92">
        <v>2040697</v>
      </c>
      <c r="BU38" s="92">
        <v>0</v>
      </c>
      <c r="BV38" s="148">
        <f t="shared" si="16"/>
        <v>0.70160799009832908</v>
      </c>
      <c r="BW38" s="385" t="str">
        <f t="shared" si="17"/>
        <v xml:space="preserve"> -</v>
      </c>
      <c r="BX38" s="62">
        <v>1695201</v>
      </c>
      <c r="BY38" s="92">
        <v>1548227</v>
      </c>
      <c r="BZ38" s="92">
        <v>0</v>
      </c>
      <c r="CA38" s="148">
        <f t="shared" si="18"/>
        <v>0.91329995676028974</v>
      </c>
      <c r="CB38" s="385" t="str">
        <f t="shared" si="19"/>
        <v xml:space="preserve"> -</v>
      </c>
      <c r="CC38" s="63">
        <v>2395953.09</v>
      </c>
      <c r="CD38" s="92">
        <v>1506489</v>
      </c>
      <c r="CE38" s="92">
        <v>0</v>
      </c>
      <c r="CF38" s="148">
        <f t="shared" si="20"/>
        <v>0.62876397968208975</v>
      </c>
      <c r="CG38" s="385" t="str">
        <f t="shared" si="21"/>
        <v xml:space="preserve"> -</v>
      </c>
      <c r="CH38" s="62">
        <v>1036179</v>
      </c>
      <c r="CI38" s="92">
        <v>0</v>
      </c>
      <c r="CJ38" s="92">
        <v>0</v>
      </c>
      <c r="CK38" s="148">
        <f t="shared" si="22"/>
        <v>0</v>
      </c>
      <c r="CL38" s="385" t="str">
        <f t="shared" si="23"/>
        <v xml:space="preserve"> -</v>
      </c>
      <c r="CM38" s="327">
        <f t="shared" si="24"/>
        <v>8035933.0899999999</v>
      </c>
      <c r="CN38" s="328">
        <f t="shared" si="25"/>
        <v>5095413</v>
      </c>
      <c r="CO38" s="328">
        <f t="shared" si="26"/>
        <v>0</v>
      </c>
      <c r="CP38" s="505">
        <f t="shared" si="27"/>
        <v>0.63407857468858042</v>
      </c>
      <c r="CQ38" s="385" t="str">
        <f t="shared" si="28"/>
        <v xml:space="preserve"> -</v>
      </c>
      <c r="CR38" s="593" t="s">
        <v>1499</v>
      </c>
      <c r="CS38" s="100" t="s">
        <v>1786</v>
      </c>
      <c r="CT38" s="103" t="s">
        <v>213</v>
      </c>
    </row>
    <row r="39" spans="2:98" ht="15" customHeight="1" thickBot="1">
      <c r="B39" s="994"/>
      <c r="C39" s="991"/>
      <c r="D39" s="13"/>
      <c r="E39" s="14"/>
      <c r="F39" s="82"/>
      <c r="G39" s="81"/>
      <c r="H39" s="81"/>
      <c r="I39" s="617"/>
      <c r="J39" s="81"/>
      <c r="K39" s="617"/>
      <c r="L39" s="81"/>
      <c r="M39" s="81"/>
      <c r="N39" s="617"/>
      <c r="O39" s="81"/>
      <c r="P39" s="81"/>
      <c r="Q39" s="617"/>
      <c r="R39" s="81"/>
      <c r="S39" s="81"/>
      <c r="T39" s="617"/>
      <c r="U39" s="81"/>
      <c r="V39" s="81"/>
      <c r="W39" s="617"/>
      <c r="X39" s="81"/>
      <c r="Y39" s="617"/>
      <c r="Z39" s="81"/>
      <c r="AA39" s="617"/>
      <c r="AB39" s="81"/>
      <c r="AC39" s="617"/>
      <c r="AD39" s="358"/>
      <c r="AE39" s="618"/>
      <c r="AF39" s="358"/>
      <c r="AG39" s="618"/>
      <c r="AH39" s="358"/>
      <c r="AI39" s="618"/>
      <c r="AJ39" s="358"/>
      <c r="AK39" s="618"/>
      <c r="AL39" s="358"/>
      <c r="AM39" s="618"/>
      <c r="AN39" s="81"/>
      <c r="AO39" s="159"/>
      <c r="AP39" s="80"/>
      <c r="AQ39" s="82"/>
      <c r="AR39" s="80"/>
      <c r="AS39" s="82"/>
      <c r="AT39" s="81"/>
      <c r="AU39" s="358">
        <v>0</v>
      </c>
      <c r="AV39" s="358">
        <v>0</v>
      </c>
      <c r="AW39" s="358">
        <f>+AVERAGE(AW25:AW38)</f>
        <v>6.9850355492083974E-2</v>
      </c>
      <c r="AX39" s="358">
        <v>0</v>
      </c>
      <c r="AY39" s="358">
        <f t="shared" ref="AY39:BC39" si="32">+AVERAGE(AY25:AY38)</f>
        <v>0.19179934276193547</v>
      </c>
      <c r="AZ39" s="358">
        <v>0</v>
      </c>
      <c r="BA39" s="358">
        <f t="shared" si="32"/>
        <v>0.28500061424118178</v>
      </c>
      <c r="BB39" s="358">
        <v>0</v>
      </c>
      <c r="BC39" s="358">
        <f t="shared" si="32"/>
        <v>0.45334968750479876</v>
      </c>
      <c r="BD39" s="358"/>
      <c r="BE39" s="358"/>
      <c r="BF39" s="358"/>
      <c r="BG39" s="358"/>
      <c r="BH39" s="80"/>
      <c r="BI39" s="555">
        <f t="shared" ref="BI39:BO39" si="33">+AVERAGE(BI25:BI38)</f>
        <v>0.78400000000000003</v>
      </c>
      <c r="BJ39" s="555"/>
      <c r="BK39" s="555">
        <f t="shared" si="33"/>
        <v>0.64833333333333332</v>
      </c>
      <c r="BL39" s="555"/>
      <c r="BM39" s="555">
        <f t="shared" si="33"/>
        <v>0.74386961093585702</v>
      </c>
      <c r="BN39" s="555"/>
      <c r="BO39" s="555">
        <f t="shared" si="33"/>
        <v>0</v>
      </c>
      <c r="BP39" s="661"/>
      <c r="BQ39" s="555">
        <f>+AVERAGE(BQ25:BQ38)</f>
        <v>0.48435907003885076</v>
      </c>
      <c r="BR39" s="637"/>
      <c r="BS39" s="83"/>
      <c r="BT39" s="83"/>
      <c r="BU39" s="83"/>
      <c r="BV39" s="83"/>
      <c r="BW39" s="83"/>
      <c r="BX39" s="83"/>
      <c r="BY39" s="83"/>
      <c r="BZ39" s="83"/>
      <c r="CA39" s="83"/>
      <c r="CB39" s="83"/>
      <c r="CC39" s="83"/>
      <c r="CD39" s="83"/>
      <c r="CE39" s="83"/>
      <c r="CF39" s="83"/>
      <c r="CG39" s="83"/>
      <c r="CH39" s="83"/>
      <c r="CI39" s="83"/>
      <c r="CJ39" s="83"/>
      <c r="CK39" s="83"/>
      <c r="CL39" s="83"/>
      <c r="CM39" s="84"/>
      <c r="CN39" s="84"/>
      <c r="CO39" s="84"/>
      <c r="CP39" s="84"/>
      <c r="CQ39" s="84"/>
      <c r="CR39" s="599"/>
      <c r="CS39" s="14"/>
      <c r="CT39" s="89"/>
    </row>
    <row r="40" spans="2:98" ht="30" customHeight="1">
      <c r="B40" s="994"/>
      <c r="C40" s="991"/>
      <c r="D40" s="993">
        <f>+RESUMEN!J132</f>
        <v>0.55084631185807653</v>
      </c>
      <c r="E40" s="989" t="s">
        <v>842</v>
      </c>
      <c r="F40" s="1162" t="s">
        <v>838</v>
      </c>
      <c r="G40" s="979">
        <v>0</v>
      </c>
      <c r="H40" s="979">
        <v>1000</v>
      </c>
      <c r="I40" s="1013">
        <f>+H40-G40</f>
        <v>1000</v>
      </c>
      <c r="J40" s="979">
        <v>50</v>
      </c>
      <c r="K40" s="1013">
        <f>+J40-G40</f>
        <v>50</v>
      </c>
      <c r="L40" s="979"/>
      <c r="M40" s="979">
        <v>300</v>
      </c>
      <c r="N40" s="1013">
        <f>+M40-J40</f>
        <v>250</v>
      </c>
      <c r="O40" s="979"/>
      <c r="P40" s="979">
        <v>600</v>
      </c>
      <c r="Q40" s="1013">
        <f>+P40-M40</f>
        <v>300</v>
      </c>
      <c r="R40" s="979"/>
      <c r="S40" s="979">
        <v>1000</v>
      </c>
      <c r="T40" s="1013">
        <f>+S40-P40</f>
        <v>400</v>
      </c>
      <c r="U40" s="1030"/>
      <c r="V40" s="1084">
        <v>132</v>
      </c>
      <c r="W40" s="1013">
        <f>+IF(V40=0,0,V40-G40)</f>
        <v>132</v>
      </c>
      <c r="X40" s="979">
        <v>212</v>
      </c>
      <c r="Y40" s="1013">
        <f>+IF(X40=0,0,X40-V40)</f>
        <v>80</v>
      </c>
      <c r="Z40" s="979"/>
      <c r="AA40" s="1013">
        <f>+IF(Z40=0,0,Z40-X40)</f>
        <v>0</v>
      </c>
      <c r="AB40" s="1022"/>
      <c r="AC40" s="1025">
        <f>+IF(AB40=0,0,AB40-Z40)</f>
        <v>0</v>
      </c>
      <c r="AD40" s="1019">
        <f>+IF(K40=0," -",W40/K40)</f>
        <v>2.64</v>
      </c>
      <c r="AE40" s="1018">
        <f>+IF(K40=0," -",IF(AD40&gt;100%,100%,AD40))</f>
        <v>1</v>
      </c>
      <c r="AF40" s="1017">
        <f>+IF(N40=0," -",Y40/N40)</f>
        <v>0.32</v>
      </c>
      <c r="AG40" s="1018">
        <f>+IF(N40=0," -",IF(AF40&gt;100%,100%,AF40))</f>
        <v>0.32</v>
      </c>
      <c r="AH40" s="1017">
        <f>+IF(Q40=0," -",AA40/Q40)</f>
        <v>0</v>
      </c>
      <c r="AI40" s="1018">
        <f>+IF(Q40=0," -",IF(AH40&gt;100%,100%,AH40))</f>
        <v>0</v>
      </c>
      <c r="AJ40" s="1017">
        <f>+IF(T40=0," -",AC40/T40)</f>
        <v>0</v>
      </c>
      <c r="AK40" s="1018">
        <f>+IF(T40=0," -",IF(AJ40&gt;100%,100%,AJ40))</f>
        <v>0</v>
      </c>
      <c r="AL40" s="1017">
        <f>+SUM(AC40,AA40,Y40,W40)/I40</f>
        <v>0.21199999999999999</v>
      </c>
      <c r="AM40" s="1018">
        <f>+IF(AL40&gt;100%,100%,IF(AL40&lt;0%,0%,AL40))</f>
        <v>0.21199999999999999</v>
      </c>
      <c r="AN40" s="1166"/>
      <c r="AO40" s="952">
        <f>+RESUMEN!J133</f>
        <v>0.66686666666666672</v>
      </c>
      <c r="AP40" s="941" t="s">
        <v>835</v>
      </c>
      <c r="AQ40" s="120" t="s">
        <v>822</v>
      </c>
      <c r="AR40" s="295" t="s">
        <v>2083</v>
      </c>
      <c r="AS40" s="120" t="s">
        <v>1861</v>
      </c>
      <c r="AT40" s="39">
        <v>92</v>
      </c>
      <c r="AU40" s="90">
        <v>1500</v>
      </c>
      <c r="AV40" s="90">
        <v>100</v>
      </c>
      <c r="AW40" s="412">
        <f t="shared" si="12"/>
        <v>6.6666666666666666E-2</v>
      </c>
      <c r="AX40" s="90">
        <v>250</v>
      </c>
      <c r="AY40" s="412">
        <f t="shared" si="13"/>
        <v>0.16666666666666666</v>
      </c>
      <c r="AZ40" s="90">
        <v>350</v>
      </c>
      <c r="BA40" s="414">
        <f t="shared" si="14"/>
        <v>0.23333333333333334</v>
      </c>
      <c r="BB40" s="46">
        <v>800</v>
      </c>
      <c r="BC40" s="421">
        <f t="shared" si="15"/>
        <v>0.53333333333333333</v>
      </c>
      <c r="BD40" s="52">
        <v>169</v>
      </c>
      <c r="BE40" s="90">
        <v>255</v>
      </c>
      <c r="BF40" s="90">
        <v>435</v>
      </c>
      <c r="BG40" s="69">
        <v>0</v>
      </c>
      <c r="BH40" s="329">
        <f t="shared" si="1"/>
        <v>1.69</v>
      </c>
      <c r="BI40" s="452">
        <f t="shared" si="2"/>
        <v>1</v>
      </c>
      <c r="BJ40" s="330">
        <f t="shared" si="3"/>
        <v>1.02</v>
      </c>
      <c r="BK40" s="452">
        <f t="shared" si="4"/>
        <v>1</v>
      </c>
      <c r="BL40" s="330">
        <f t="shared" si="5"/>
        <v>1.2428571428571429</v>
      </c>
      <c r="BM40" s="452">
        <f t="shared" si="6"/>
        <v>1</v>
      </c>
      <c r="BN40" s="330">
        <f t="shared" si="7"/>
        <v>0</v>
      </c>
      <c r="BO40" s="452">
        <f t="shared" si="8"/>
        <v>0</v>
      </c>
      <c r="BP40" s="656">
        <f t="shared" si="9"/>
        <v>0.57266666666666666</v>
      </c>
      <c r="BQ40" s="651">
        <f t="shared" si="10"/>
        <v>0.57266666666666666</v>
      </c>
      <c r="BR40" s="641">
        <f t="shared" si="11"/>
        <v>0.57266666666666666</v>
      </c>
      <c r="BS40" s="52">
        <v>0</v>
      </c>
      <c r="BT40" s="90">
        <v>0</v>
      </c>
      <c r="BU40" s="90">
        <v>0</v>
      </c>
      <c r="BV40" s="146" t="str">
        <f t="shared" si="16"/>
        <v xml:space="preserve"> -</v>
      </c>
      <c r="BW40" s="384" t="str">
        <f t="shared" si="17"/>
        <v xml:space="preserve"> -</v>
      </c>
      <c r="BX40" s="52">
        <v>65100</v>
      </c>
      <c r="BY40" s="90">
        <v>65100</v>
      </c>
      <c r="BZ40" s="90">
        <v>0</v>
      </c>
      <c r="CA40" s="146">
        <f t="shared" si="18"/>
        <v>1</v>
      </c>
      <c r="CB40" s="384" t="str">
        <f t="shared" si="19"/>
        <v xml:space="preserve"> -</v>
      </c>
      <c r="CC40" s="53">
        <v>118100</v>
      </c>
      <c r="CD40" s="90">
        <v>122350</v>
      </c>
      <c r="CE40" s="90">
        <v>0</v>
      </c>
      <c r="CF40" s="146">
        <f t="shared" si="20"/>
        <v>1.0359864521591871</v>
      </c>
      <c r="CG40" s="384" t="str">
        <f t="shared" si="21"/>
        <v xml:space="preserve"> -</v>
      </c>
      <c r="CH40" s="52">
        <v>175000</v>
      </c>
      <c r="CI40" s="90">
        <v>0</v>
      </c>
      <c r="CJ40" s="90">
        <v>0</v>
      </c>
      <c r="CK40" s="146">
        <f t="shared" si="22"/>
        <v>0</v>
      </c>
      <c r="CL40" s="384" t="str">
        <f t="shared" si="23"/>
        <v xml:space="preserve"> -</v>
      </c>
      <c r="CM40" s="324">
        <f t="shared" si="24"/>
        <v>358200</v>
      </c>
      <c r="CN40" s="325">
        <f t="shared" si="25"/>
        <v>187450</v>
      </c>
      <c r="CO40" s="325">
        <f t="shared" si="26"/>
        <v>0</v>
      </c>
      <c r="CP40" s="503">
        <f t="shared" si="27"/>
        <v>0.52331099944165271</v>
      </c>
      <c r="CQ40" s="384" t="str">
        <f t="shared" si="28"/>
        <v xml:space="preserve"> -</v>
      </c>
      <c r="CR40" s="590" t="s">
        <v>1499</v>
      </c>
      <c r="CS40" s="98" t="s">
        <v>1786</v>
      </c>
      <c r="CT40" s="101" t="s">
        <v>213</v>
      </c>
    </row>
    <row r="41" spans="2:98" ht="30" customHeight="1">
      <c r="B41" s="994"/>
      <c r="C41" s="991"/>
      <c r="D41" s="994"/>
      <c r="E41" s="990"/>
      <c r="F41" s="1154"/>
      <c r="G41" s="840"/>
      <c r="H41" s="840"/>
      <c r="I41" s="825"/>
      <c r="J41" s="840"/>
      <c r="K41" s="825"/>
      <c r="L41" s="840"/>
      <c r="M41" s="840"/>
      <c r="N41" s="825"/>
      <c r="O41" s="840"/>
      <c r="P41" s="840"/>
      <c r="Q41" s="825"/>
      <c r="R41" s="840"/>
      <c r="S41" s="840"/>
      <c r="T41" s="825"/>
      <c r="U41" s="971"/>
      <c r="V41" s="853"/>
      <c r="W41" s="825"/>
      <c r="X41" s="840"/>
      <c r="Y41" s="825"/>
      <c r="Z41" s="840"/>
      <c r="AA41" s="825"/>
      <c r="AB41" s="1023"/>
      <c r="AC41" s="1026"/>
      <c r="AD41" s="1020"/>
      <c r="AE41" s="790"/>
      <c r="AF41" s="798"/>
      <c r="AG41" s="790"/>
      <c r="AH41" s="798"/>
      <c r="AI41" s="790"/>
      <c r="AJ41" s="798"/>
      <c r="AK41" s="790"/>
      <c r="AL41" s="798"/>
      <c r="AM41" s="790"/>
      <c r="AN41" s="1164"/>
      <c r="AO41" s="950"/>
      <c r="AP41" s="939"/>
      <c r="AQ41" s="119" t="s">
        <v>823</v>
      </c>
      <c r="AR41" s="366">
        <v>0</v>
      </c>
      <c r="AS41" s="119" t="s">
        <v>1862</v>
      </c>
      <c r="AT41" s="40">
        <v>0</v>
      </c>
      <c r="AU41" s="60">
        <v>1000</v>
      </c>
      <c r="AV41" s="60">
        <v>100</v>
      </c>
      <c r="AW41" s="413">
        <f t="shared" si="12"/>
        <v>0.1</v>
      </c>
      <c r="AX41" s="60">
        <v>180</v>
      </c>
      <c r="AY41" s="413">
        <f t="shared" si="13"/>
        <v>0.18</v>
      </c>
      <c r="AZ41" s="60">
        <v>360</v>
      </c>
      <c r="BA41" s="415">
        <f t="shared" si="14"/>
        <v>0.36</v>
      </c>
      <c r="BB41" s="47">
        <v>360</v>
      </c>
      <c r="BC41" s="422">
        <f t="shared" si="15"/>
        <v>0.36</v>
      </c>
      <c r="BD41" s="54">
        <v>132</v>
      </c>
      <c r="BE41" s="60">
        <v>235</v>
      </c>
      <c r="BF41" s="60">
        <v>228</v>
      </c>
      <c r="BG41" s="49">
        <v>0</v>
      </c>
      <c r="BH41" s="333">
        <f t="shared" si="1"/>
        <v>1.32</v>
      </c>
      <c r="BI41" s="453">
        <f t="shared" si="2"/>
        <v>1</v>
      </c>
      <c r="BJ41" s="334">
        <f t="shared" si="3"/>
        <v>1.3055555555555556</v>
      </c>
      <c r="BK41" s="453">
        <f t="shared" si="4"/>
        <v>1</v>
      </c>
      <c r="BL41" s="334">
        <f t="shared" si="5"/>
        <v>0.6333333333333333</v>
      </c>
      <c r="BM41" s="453">
        <f t="shared" si="6"/>
        <v>0.6333333333333333</v>
      </c>
      <c r="BN41" s="334">
        <f t="shared" si="7"/>
        <v>0</v>
      </c>
      <c r="BO41" s="453">
        <f t="shared" si="8"/>
        <v>0</v>
      </c>
      <c r="BP41" s="657">
        <f t="shared" si="9"/>
        <v>0.59499999999999997</v>
      </c>
      <c r="BQ41" s="652">
        <f t="shared" si="10"/>
        <v>0.59499999999999997</v>
      </c>
      <c r="BR41" s="642">
        <f t="shared" si="11"/>
        <v>0.59499999999999997</v>
      </c>
      <c r="BS41" s="54">
        <v>0</v>
      </c>
      <c r="BT41" s="60">
        <v>0</v>
      </c>
      <c r="BU41" s="60">
        <v>0</v>
      </c>
      <c r="BV41" s="125" t="str">
        <f t="shared" si="16"/>
        <v xml:space="preserve"> -</v>
      </c>
      <c r="BW41" s="378" t="str">
        <f t="shared" si="17"/>
        <v xml:space="preserve"> -</v>
      </c>
      <c r="BX41" s="54">
        <v>29400</v>
      </c>
      <c r="BY41" s="60">
        <v>29400</v>
      </c>
      <c r="BZ41" s="60">
        <v>0</v>
      </c>
      <c r="CA41" s="125">
        <f t="shared" si="18"/>
        <v>1</v>
      </c>
      <c r="CB41" s="378" t="str">
        <f t="shared" si="19"/>
        <v xml:space="preserve"> -</v>
      </c>
      <c r="CC41" s="55">
        <v>31900</v>
      </c>
      <c r="CD41" s="60">
        <v>27550</v>
      </c>
      <c r="CE41" s="60">
        <v>0</v>
      </c>
      <c r="CF41" s="125">
        <f t="shared" si="20"/>
        <v>0.86363636363636365</v>
      </c>
      <c r="CG41" s="378" t="str">
        <f t="shared" si="21"/>
        <v xml:space="preserve"> -</v>
      </c>
      <c r="CH41" s="54">
        <v>60000</v>
      </c>
      <c r="CI41" s="60">
        <v>0</v>
      </c>
      <c r="CJ41" s="60">
        <v>0</v>
      </c>
      <c r="CK41" s="125">
        <f t="shared" si="22"/>
        <v>0</v>
      </c>
      <c r="CL41" s="378" t="str">
        <f t="shared" si="23"/>
        <v xml:space="preserve"> -</v>
      </c>
      <c r="CM41" s="326">
        <f t="shared" si="24"/>
        <v>121300</v>
      </c>
      <c r="CN41" s="322">
        <f t="shared" si="25"/>
        <v>56950</v>
      </c>
      <c r="CO41" s="322">
        <f t="shared" si="26"/>
        <v>0</v>
      </c>
      <c r="CP41" s="504">
        <f t="shared" si="27"/>
        <v>0.46949711459192084</v>
      </c>
      <c r="CQ41" s="378" t="str">
        <f t="shared" si="28"/>
        <v xml:space="preserve"> -</v>
      </c>
      <c r="CR41" s="591" t="s">
        <v>1499</v>
      </c>
      <c r="CS41" s="99" t="s">
        <v>1786</v>
      </c>
      <c r="CT41" s="102" t="s">
        <v>213</v>
      </c>
    </row>
    <row r="42" spans="2:98" ht="30" customHeight="1">
      <c r="B42" s="994"/>
      <c r="C42" s="991"/>
      <c r="D42" s="994"/>
      <c r="E42" s="990"/>
      <c r="F42" s="1154"/>
      <c r="G42" s="840"/>
      <c r="H42" s="840"/>
      <c r="I42" s="825"/>
      <c r="J42" s="840"/>
      <c r="K42" s="825"/>
      <c r="L42" s="840"/>
      <c r="M42" s="840"/>
      <c r="N42" s="825"/>
      <c r="O42" s="840"/>
      <c r="P42" s="840"/>
      <c r="Q42" s="825"/>
      <c r="R42" s="840"/>
      <c r="S42" s="840"/>
      <c r="T42" s="825"/>
      <c r="U42" s="971"/>
      <c r="V42" s="853"/>
      <c r="W42" s="825"/>
      <c r="X42" s="840"/>
      <c r="Y42" s="825"/>
      <c r="Z42" s="840"/>
      <c r="AA42" s="825"/>
      <c r="AB42" s="1023"/>
      <c r="AC42" s="1026"/>
      <c r="AD42" s="1020"/>
      <c r="AE42" s="790"/>
      <c r="AF42" s="798"/>
      <c r="AG42" s="790"/>
      <c r="AH42" s="798"/>
      <c r="AI42" s="790"/>
      <c r="AJ42" s="798"/>
      <c r="AK42" s="790"/>
      <c r="AL42" s="798"/>
      <c r="AM42" s="790"/>
      <c r="AN42" s="1164"/>
      <c r="AO42" s="950"/>
      <c r="AP42" s="939"/>
      <c r="AQ42" s="300" t="s">
        <v>824</v>
      </c>
      <c r="AR42" s="278" t="s">
        <v>2069</v>
      </c>
      <c r="AS42" s="27" t="s">
        <v>1863</v>
      </c>
      <c r="AT42" s="40">
        <v>1</v>
      </c>
      <c r="AU42" s="60">
        <v>1</v>
      </c>
      <c r="AV42" s="60">
        <v>0</v>
      </c>
      <c r="AW42" s="413">
        <f t="shared" si="12"/>
        <v>0</v>
      </c>
      <c r="AX42" s="60">
        <v>1</v>
      </c>
      <c r="AY42" s="413">
        <v>0.33</v>
      </c>
      <c r="AZ42" s="60">
        <v>1</v>
      </c>
      <c r="BA42" s="415">
        <v>0.33</v>
      </c>
      <c r="BB42" s="47">
        <v>1</v>
      </c>
      <c r="BC42" s="422">
        <v>0.34</v>
      </c>
      <c r="BD42" s="54">
        <v>0</v>
      </c>
      <c r="BE42" s="60">
        <v>1</v>
      </c>
      <c r="BF42" s="60">
        <v>1</v>
      </c>
      <c r="BG42" s="49">
        <v>0</v>
      </c>
      <c r="BH42" s="333" t="str">
        <f t="shared" si="1"/>
        <v xml:space="preserve"> -</v>
      </c>
      <c r="BI42" s="453" t="str">
        <f t="shared" si="2"/>
        <v xml:space="preserve"> -</v>
      </c>
      <c r="BJ42" s="334">
        <f t="shared" si="3"/>
        <v>1</v>
      </c>
      <c r="BK42" s="453">
        <f t="shared" si="4"/>
        <v>1</v>
      </c>
      <c r="BL42" s="334">
        <f t="shared" si="5"/>
        <v>1</v>
      </c>
      <c r="BM42" s="453">
        <f t="shared" si="6"/>
        <v>1</v>
      </c>
      <c r="BN42" s="334">
        <f t="shared" si="7"/>
        <v>0</v>
      </c>
      <c r="BO42" s="453">
        <f t="shared" si="8"/>
        <v>0</v>
      </c>
      <c r="BP42" s="657">
        <f>+AVERAGE(BE42:BG42)/AU42</f>
        <v>0.66666666666666663</v>
      </c>
      <c r="BQ42" s="652">
        <f t="shared" si="10"/>
        <v>0.66666666666666663</v>
      </c>
      <c r="BR42" s="642">
        <f t="shared" si="11"/>
        <v>0.66666666666666663</v>
      </c>
      <c r="BS42" s="54">
        <v>0</v>
      </c>
      <c r="BT42" s="60">
        <v>0</v>
      </c>
      <c r="BU42" s="60">
        <v>0</v>
      </c>
      <c r="BV42" s="125" t="str">
        <f t="shared" si="16"/>
        <v xml:space="preserve"> -</v>
      </c>
      <c r="BW42" s="378" t="str">
        <f t="shared" si="17"/>
        <v xml:space="preserve"> -</v>
      </c>
      <c r="BX42" s="54">
        <v>0</v>
      </c>
      <c r="BY42" s="60">
        <v>0</v>
      </c>
      <c r="BZ42" s="60">
        <v>0</v>
      </c>
      <c r="CA42" s="125" t="str">
        <f t="shared" si="18"/>
        <v xml:space="preserve"> -</v>
      </c>
      <c r="CB42" s="378" t="str">
        <f t="shared" si="19"/>
        <v xml:space="preserve"> -</v>
      </c>
      <c r="CC42" s="55">
        <v>0</v>
      </c>
      <c r="CD42" s="60">
        <v>0</v>
      </c>
      <c r="CE42" s="60">
        <v>0</v>
      </c>
      <c r="CF42" s="125" t="str">
        <f t="shared" si="20"/>
        <v xml:space="preserve"> -</v>
      </c>
      <c r="CG42" s="378" t="str">
        <f t="shared" si="21"/>
        <v xml:space="preserve"> -</v>
      </c>
      <c r="CH42" s="54">
        <v>0</v>
      </c>
      <c r="CI42" s="60">
        <v>0</v>
      </c>
      <c r="CJ42" s="60">
        <v>0</v>
      </c>
      <c r="CK42" s="125" t="str">
        <f t="shared" si="22"/>
        <v xml:space="preserve"> -</v>
      </c>
      <c r="CL42" s="378" t="str">
        <f t="shared" si="23"/>
        <v xml:space="preserve"> -</v>
      </c>
      <c r="CM42" s="326">
        <f t="shared" si="24"/>
        <v>0</v>
      </c>
      <c r="CN42" s="322">
        <f t="shared" si="25"/>
        <v>0</v>
      </c>
      <c r="CO42" s="322">
        <f t="shared" si="26"/>
        <v>0</v>
      </c>
      <c r="CP42" s="504" t="str">
        <f t="shared" si="27"/>
        <v xml:space="preserve"> -</v>
      </c>
      <c r="CQ42" s="378" t="str">
        <f t="shared" si="28"/>
        <v xml:space="preserve"> -</v>
      </c>
      <c r="CR42" s="591" t="s">
        <v>1499</v>
      </c>
      <c r="CS42" s="99" t="s">
        <v>1786</v>
      </c>
      <c r="CT42" s="102" t="s">
        <v>213</v>
      </c>
    </row>
    <row r="43" spans="2:98" ht="30" customHeight="1">
      <c r="B43" s="994"/>
      <c r="C43" s="991"/>
      <c r="D43" s="994"/>
      <c r="E43" s="990"/>
      <c r="F43" s="1154"/>
      <c r="G43" s="840"/>
      <c r="H43" s="840"/>
      <c r="I43" s="825"/>
      <c r="J43" s="840"/>
      <c r="K43" s="825"/>
      <c r="L43" s="840"/>
      <c r="M43" s="840"/>
      <c r="N43" s="825"/>
      <c r="O43" s="840"/>
      <c r="P43" s="840"/>
      <c r="Q43" s="825"/>
      <c r="R43" s="840"/>
      <c r="S43" s="840"/>
      <c r="T43" s="825"/>
      <c r="U43" s="971"/>
      <c r="V43" s="853"/>
      <c r="W43" s="825"/>
      <c r="X43" s="840"/>
      <c r="Y43" s="825"/>
      <c r="Z43" s="840"/>
      <c r="AA43" s="825"/>
      <c r="AB43" s="1023"/>
      <c r="AC43" s="1026"/>
      <c r="AD43" s="1020"/>
      <c r="AE43" s="790"/>
      <c r="AF43" s="798"/>
      <c r="AG43" s="790"/>
      <c r="AH43" s="798"/>
      <c r="AI43" s="790"/>
      <c r="AJ43" s="798"/>
      <c r="AK43" s="790"/>
      <c r="AL43" s="798"/>
      <c r="AM43" s="790"/>
      <c r="AN43" s="1164"/>
      <c r="AO43" s="950"/>
      <c r="AP43" s="939"/>
      <c r="AQ43" s="300" t="s">
        <v>843</v>
      </c>
      <c r="AR43" s="278" t="s">
        <v>2069</v>
      </c>
      <c r="AS43" s="27" t="s">
        <v>1864</v>
      </c>
      <c r="AT43" s="40">
        <v>1</v>
      </c>
      <c r="AU43" s="60">
        <v>1</v>
      </c>
      <c r="AV43" s="60">
        <v>1</v>
      </c>
      <c r="AW43" s="413">
        <v>0.25</v>
      </c>
      <c r="AX43" s="60">
        <v>1</v>
      </c>
      <c r="AY43" s="413">
        <v>0.25</v>
      </c>
      <c r="AZ43" s="60">
        <v>1</v>
      </c>
      <c r="BA43" s="415">
        <v>0.25</v>
      </c>
      <c r="BB43" s="47">
        <v>1</v>
      </c>
      <c r="BC43" s="422">
        <v>0.25</v>
      </c>
      <c r="BD43" s="54">
        <v>1</v>
      </c>
      <c r="BE43" s="60">
        <v>1</v>
      </c>
      <c r="BF43" s="60">
        <v>1</v>
      </c>
      <c r="BG43" s="49">
        <v>0</v>
      </c>
      <c r="BH43" s="333">
        <f t="shared" si="1"/>
        <v>1</v>
      </c>
      <c r="BI43" s="453">
        <f t="shared" si="2"/>
        <v>1</v>
      </c>
      <c r="BJ43" s="334">
        <f t="shared" si="3"/>
        <v>1</v>
      </c>
      <c r="BK43" s="453">
        <f t="shared" si="4"/>
        <v>1</v>
      </c>
      <c r="BL43" s="334">
        <f t="shared" si="5"/>
        <v>1</v>
      </c>
      <c r="BM43" s="453">
        <f t="shared" si="6"/>
        <v>1</v>
      </c>
      <c r="BN43" s="334">
        <f t="shared" si="7"/>
        <v>0</v>
      </c>
      <c r="BO43" s="453">
        <f t="shared" si="8"/>
        <v>0</v>
      </c>
      <c r="BP43" s="657">
        <f t="shared" ref="BP43:BP44" si="34">+AVERAGE(BD43:BG43)/AU43</f>
        <v>0.75</v>
      </c>
      <c r="BQ43" s="652">
        <f t="shared" si="10"/>
        <v>0.75</v>
      </c>
      <c r="BR43" s="642">
        <f t="shared" si="11"/>
        <v>0.75</v>
      </c>
      <c r="BS43" s="54">
        <v>0</v>
      </c>
      <c r="BT43" s="60">
        <v>0</v>
      </c>
      <c r="BU43" s="60">
        <v>0</v>
      </c>
      <c r="BV43" s="125" t="str">
        <f t="shared" si="16"/>
        <v xml:space="preserve"> -</v>
      </c>
      <c r="BW43" s="378" t="str">
        <f t="shared" si="17"/>
        <v xml:space="preserve"> -</v>
      </c>
      <c r="BX43" s="54">
        <v>0</v>
      </c>
      <c r="BY43" s="60">
        <v>0</v>
      </c>
      <c r="BZ43" s="60">
        <v>0</v>
      </c>
      <c r="CA43" s="125" t="str">
        <f t="shared" si="18"/>
        <v xml:space="preserve"> -</v>
      </c>
      <c r="CB43" s="378" t="str">
        <f t="shared" si="19"/>
        <v xml:space="preserve"> -</v>
      </c>
      <c r="CC43" s="55">
        <v>0</v>
      </c>
      <c r="CD43" s="60">
        <v>0</v>
      </c>
      <c r="CE43" s="60">
        <v>0</v>
      </c>
      <c r="CF43" s="125" t="str">
        <f t="shared" si="20"/>
        <v xml:space="preserve"> -</v>
      </c>
      <c r="CG43" s="378" t="str">
        <f t="shared" si="21"/>
        <v xml:space="preserve"> -</v>
      </c>
      <c r="CH43" s="54">
        <v>0</v>
      </c>
      <c r="CI43" s="60">
        <v>0</v>
      </c>
      <c r="CJ43" s="60">
        <v>0</v>
      </c>
      <c r="CK43" s="125" t="str">
        <f t="shared" si="22"/>
        <v xml:space="preserve"> -</v>
      </c>
      <c r="CL43" s="378" t="str">
        <f t="shared" si="23"/>
        <v xml:space="preserve"> -</v>
      </c>
      <c r="CM43" s="326">
        <f t="shared" si="24"/>
        <v>0</v>
      </c>
      <c r="CN43" s="322">
        <f t="shared" si="25"/>
        <v>0</v>
      </c>
      <c r="CO43" s="322">
        <f t="shared" si="26"/>
        <v>0</v>
      </c>
      <c r="CP43" s="504" t="str">
        <f t="shared" si="27"/>
        <v xml:space="preserve"> -</v>
      </c>
      <c r="CQ43" s="378" t="str">
        <f t="shared" si="28"/>
        <v xml:space="preserve"> -</v>
      </c>
      <c r="CR43" s="591" t="s">
        <v>1499</v>
      </c>
      <c r="CS43" s="99" t="s">
        <v>1786</v>
      </c>
      <c r="CT43" s="102" t="s">
        <v>213</v>
      </c>
    </row>
    <row r="44" spans="2:98" ht="30" customHeight="1" thickBot="1">
      <c r="B44" s="994"/>
      <c r="C44" s="991"/>
      <c r="D44" s="994"/>
      <c r="E44" s="990"/>
      <c r="F44" s="1154"/>
      <c r="G44" s="840"/>
      <c r="H44" s="840"/>
      <c r="I44" s="825"/>
      <c r="J44" s="840"/>
      <c r="K44" s="825"/>
      <c r="L44" s="840"/>
      <c r="M44" s="840"/>
      <c r="N44" s="825"/>
      <c r="O44" s="840"/>
      <c r="P44" s="840"/>
      <c r="Q44" s="825"/>
      <c r="R44" s="840"/>
      <c r="S44" s="840"/>
      <c r="T44" s="825"/>
      <c r="U44" s="971"/>
      <c r="V44" s="853"/>
      <c r="W44" s="825"/>
      <c r="X44" s="840"/>
      <c r="Y44" s="825"/>
      <c r="Z44" s="840"/>
      <c r="AA44" s="825"/>
      <c r="AB44" s="1023"/>
      <c r="AC44" s="1026"/>
      <c r="AD44" s="1020"/>
      <c r="AE44" s="790"/>
      <c r="AF44" s="798"/>
      <c r="AG44" s="790"/>
      <c r="AH44" s="798"/>
      <c r="AI44" s="790"/>
      <c r="AJ44" s="798"/>
      <c r="AK44" s="790"/>
      <c r="AL44" s="798"/>
      <c r="AM44" s="790"/>
      <c r="AN44" s="1164"/>
      <c r="AO44" s="953"/>
      <c r="AP44" s="942"/>
      <c r="AQ44" s="302" t="s">
        <v>825</v>
      </c>
      <c r="AR44" s="284" t="s">
        <v>2069</v>
      </c>
      <c r="AS44" s="30" t="s">
        <v>1865</v>
      </c>
      <c r="AT44" s="45">
        <v>1</v>
      </c>
      <c r="AU44" s="92">
        <v>1</v>
      </c>
      <c r="AV44" s="92">
        <v>1</v>
      </c>
      <c r="AW44" s="423">
        <v>0.25</v>
      </c>
      <c r="AX44" s="92">
        <v>1</v>
      </c>
      <c r="AY44" s="423">
        <v>0.25</v>
      </c>
      <c r="AZ44" s="92">
        <v>1</v>
      </c>
      <c r="BA44" s="424">
        <v>0.25</v>
      </c>
      <c r="BB44" s="51">
        <v>1</v>
      </c>
      <c r="BC44" s="425">
        <v>0.25</v>
      </c>
      <c r="BD44" s="62">
        <v>1</v>
      </c>
      <c r="BE44" s="92">
        <v>1</v>
      </c>
      <c r="BF44" s="92">
        <v>1</v>
      </c>
      <c r="BG44" s="70">
        <v>0</v>
      </c>
      <c r="BH44" s="331">
        <f t="shared" si="1"/>
        <v>1</v>
      </c>
      <c r="BI44" s="457">
        <f t="shared" si="2"/>
        <v>1</v>
      </c>
      <c r="BJ44" s="332">
        <f t="shared" si="3"/>
        <v>1</v>
      </c>
      <c r="BK44" s="457">
        <f t="shared" si="4"/>
        <v>1</v>
      </c>
      <c r="BL44" s="332">
        <f t="shared" si="5"/>
        <v>1</v>
      </c>
      <c r="BM44" s="457">
        <f t="shared" si="6"/>
        <v>1</v>
      </c>
      <c r="BN44" s="332">
        <f t="shared" si="7"/>
        <v>0</v>
      </c>
      <c r="BO44" s="457">
        <f t="shared" si="8"/>
        <v>0</v>
      </c>
      <c r="BP44" s="658">
        <f t="shared" si="34"/>
        <v>0.75</v>
      </c>
      <c r="BQ44" s="653">
        <f t="shared" si="10"/>
        <v>0.75</v>
      </c>
      <c r="BR44" s="643">
        <f t="shared" si="11"/>
        <v>0.75</v>
      </c>
      <c r="BS44" s="408">
        <v>0</v>
      </c>
      <c r="BT44" s="409">
        <v>0</v>
      </c>
      <c r="BU44" s="409">
        <v>0</v>
      </c>
      <c r="BV44" s="386" t="str">
        <f t="shared" si="16"/>
        <v xml:space="preserve"> -</v>
      </c>
      <c r="BW44" s="387" t="str">
        <f t="shared" si="17"/>
        <v xml:space="preserve"> -</v>
      </c>
      <c r="BX44" s="408">
        <v>0</v>
      </c>
      <c r="BY44" s="409">
        <v>0</v>
      </c>
      <c r="BZ44" s="409">
        <v>0</v>
      </c>
      <c r="CA44" s="386" t="str">
        <f t="shared" si="18"/>
        <v xml:space="preserve"> -</v>
      </c>
      <c r="CB44" s="387" t="str">
        <f t="shared" si="19"/>
        <v xml:space="preserve"> -</v>
      </c>
      <c r="CC44" s="410">
        <v>0</v>
      </c>
      <c r="CD44" s="409">
        <v>0</v>
      </c>
      <c r="CE44" s="409">
        <v>0</v>
      </c>
      <c r="CF44" s="386" t="str">
        <f t="shared" si="20"/>
        <v xml:space="preserve"> -</v>
      </c>
      <c r="CG44" s="387" t="str">
        <f t="shared" si="21"/>
        <v xml:space="preserve"> -</v>
      </c>
      <c r="CH44" s="408">
        <v>0</v>
      </c>
      <c r="CI44" s="409">
        <v>0</v>
      </c>
      <c r="CJ44" s="409">
        <v>0</v>
      </c>
      <c r="CK44" s="386" t="str">
        <f t="shared" si="22"/>
        <v xml:space="preserve"> -</v>
      </c>
      <c r="CL44" s="387" t="str">
        <f t="shared" si="23"/>
        <v xml:space="preserve"> -</v>
      </c>
      <c r="CM44" s="511">
        <f t="shared" si="24"/>
        <v>0</v>
      </c>
      <c r="CN44" s="512">
        <f t="shared" si="25"/>
        <v>0</v>
      </c>
      <c r="CO44" s="512">
        <f t="shared" si="26"/>
        <v>0</v>
      </c>
      <c r="CP44" s="513" t="str">
        <f t="shared" si="27"/>
        <v xml:space="preserve"> -</v>
      </c>
      <c r="CQ44" s="387" t="str">
        <f t="shared" si="28"/>
        <v xml:space="preserve"> -</v>
      </c>
      <c r="CR44" s="592" t="s">
        <v>1499</v>
      </c>
      <c r="CS44" s="106" t="s">
        <v>1786</v>
      </c>
      <c r="CT44" s="107" t="s">
        <v>213</v>
      </c>
    </row>
    <row r="45" spans="2:98" ht="30" customHeight="1">
      <c r="B45" s="994"/>
      <c r="C45" s="991"/>
      <c r="D45" s="994"/>
      <c r="E45" s="990"/>
      <c r="F45" s="1154" t="s">
        <v>839</v>
      </c>
      <c r="G45" s="883">
        <v>8.7999999999999995E-2</v>
      </c>
      <c r="H45" s="858">
        <v>0.08</v>
      </c>
      <c r="I45" s="845">
        <f>+H45</f>
        <v>0.08</v>
      </c>
      <c r="J45" s="858">
        <v>0.08</v>
      </c>
      <c r="K45" s="845">
        <f>+J45</f>
        <v>0.08</v>
      </c>
      <c r="L45" s="883"/>
      <c r="M45" s="858">
        <v>0.08</v>
      </c>
      <c r="N45" s="845">
        <f>+M45</f>
        <v>0.08</v>
      </c>
      <c r="O45" s="883"/>
      <c r="P45" s="858">
        <v>0.08</v>
      </c>
      <c r="Q45" s="845">
        <f>+P45</f>
        <v>0.08</v>
      </c>
      <c r="R45" s="883"/>
      <c r="S45" s="858">
        <v>0.08</v>
      </c>
      <c r="T45" s="845">
        <f>+S45</f>
        <v>0.08</v>
      </c>
      <c r="U45" s="1054"/>
      <c r="V45" s="1038">
        <v>8.2000000000000003E-2</v>
      </c>
      <c r="W45" s="845">
        <f>+V45</f>
        <v>8.2000000000000003E-2</v>
      </c>
      <c r="X45" s="858">
        <v>0.08</v>
      </c>
      <c r="Y45" s="845">
        <f>+X45</f>
        <v>0.08</v>
      </c>
      <c r="Z45" s="883"/>
      <c r="AA45" s="845">
        <f>+Z45</f>
        <v>0</v>
      </c>
      <c r="AB45" s="1050"/>
      <c r="AC45" s="1067">
        <f>+AB45</f>
        <v>0</v>
      </c>
      <c r="AD45" s="1020">
        <f>+IF(K45=0," -",W45/K45)</f>
        <v>1.0249999999999999</v>
      </c>
      <c r="AE45" s="790">
        <f>+IF(K45=0," -",IF(AD45&gt;100%,100%,AD45))</f>
        <v>1</v>
      </c>
      <c r="AF45" s="798">
        <f>+IF(N45=0," -",Y45/N45)</f>
        <v>1</v>
      </c>
      <c r="AG45" s="790">
        <f>+IF(N45=0," -",IF(AF45&gt;100%,100%,AF45))</f>
        <v>1</v>
      </c>
      <c r="AH45" s="798">
        <f>+IF(Q45=0," -",AA45/Q45)</f>
        <v>0</v>
      </c>
      <c r="AI45" s="790">
        <f>+IF(Q45=0," -",IF(AH45&gt;100%,100%,AH45))</f>
        <v>0</v>
      </c>
      <c r="AJ45" s="798">
        <f>+IF(T45=0," -",AC45/T45)</f>
        <v>0</v>
      </c>
      <c r="AK45" s="790">
        <f>+IF(T45=0," -",IF(AJ45&gt;100%,100%,AJ45))</f>
        <v>0</v>
      </c>
      <c r="AL45" s="798">
        <f>+AVERAGE(W45,Y45,AA45,AC45)/I45</f>
        <v>0.50624999999999998</v>
      </c>
      <c r="AM45" s="790">
        <f>+IF(AL45&gt;100%,100%,IF(AL45&lt;0%,0%,AL45))</f>
        <v>0.50624999999999998</v>
      </c>
      <c r="AN45" s="1056"/>
      <c r="AO45" s="949">
        <f>+RESUMEN!J134</f>
        <v>0.36067226890756299</v>
      </c>
      <c r="AP45" s="938" t="s">
        <v>836</v>
      </c>
      <c r="AQ45" s="28" t="s">
        <v>826</v>
      </c>
      <c r="AR45" s="141">
        <v>0</v>
      </c>
      <c r="AS45" s="28" t="s">
        <v>1866</v>
      </c>
      <c r="AT45" s="41">
        <v>1500</v>
      </c>
      <c r="AU45" s="59">
        <v>1700</v>
      </c>
      <c r="AV45" s="59">
        <v>0</v>
      </c>
      <c r="AW45" s="419">
        <f t="shared" si="12"/>
        <v>0</v>
      </c>
      <c r="AX45" s="59">
        <v>0</v>
      </c>
      <c r="AY45" s="419">
        <f t="shared" si="13"/>
        <v>0</v>
      </c>
      <c r="AZ45" s="59">
        <v>200</v>
      </c>
      <c r="BA45" s="420">
        <f t="shared" si="14"/>
        <v>0.11764705882352941</v>
      </c>
      <c r="BB45" s="48">
        <v>1050</v>
      </c>
      <c r="BC45" s="420">
        <f t="shared" si="15"/>
        <v>0.61764705882352944</v>
      </c>
      <c r="BD45" s="52">
        <v>0</v>
      </c>
      <c r="BE45" s="90">
        <v>144</v>
      </c>
      <c r="BF45" s="90">
        <v>1173</v>
      </c>
      <c r="BG45" s="69">
        <v>0</v>
      </c>
      <c r="BH45" s="458" t="str">
        <f t="shared" si="1"/>
        <v xml:space="preserve"> -</v>
      </c>
      <c r="BI45" s="459" t="str">
        <f t="shared" si="2"/>
        <v xml:space="preserve"> -</v>
      </c>
      <c r="BJ45" s="460" t="str">
        <f t="shared" si="3"/>
        <v xml:space="preserve"> -</v>
      </c>
      <c r="BK45" s="459" t="str">
        <f t="shared" si="4"/>
        <v xml:space="preserve"> -</v>
      </c>
      <c r="BL45" s="460">
        <f t="shared" si="5"/>
        <v>5.8650000000000002</v>
      </c>
      <c r="BM45" s="459">
        <f t="shared" si="6"/>
        <v>1</v>
      </c>
      <c r="BN45" s="460">
        <f t="shared" si="7"/>
        <v>0</v>
      </c>
      <c r="BO45" s="459">
        <f t="shared" si="8"/>
        <v>0</v>
      </c>
      <c r="BP45" s="659">
        <f t="shared" si="9"/>
        <v>0.77470588235294113</v>
      </c>
      <c r="BQ45" s="654">
        <f t="shared" si="10"/>
        <v>0.77470588235294113</v>
      </c>
      <c r="BR45" s="644">
        <f t="shared" si="11"/>
        <v>0.77470588235294113</v>
      </c>
      <c r="BS45" s="61">
        <v>0</v>
      </c>
      <c r="BT45" s="59">
        <v>0</v>
      </c>
      <c r="BU45" s="59">
        <v>0</v>
      </c>
      <c r="BV45" s="145" t="str">
        <f t="shared" si="16"/>
        <v xml:space="preserve"> -</v>
      </c>
      <c r="BW45" s="377" t="str">
        <f t="shared" si="17"/>
        <v xml:space="preserve"> -</v>
      </c>
      <c r="BX45" s="58">
        <v>68567</v>
      </c>
      <c r="BY45" s="59">
        <v>35667</v>
      </c>
      <c r="BZ45" s="59">
        <v>0</v>
      </c>
      <c r="CA45" s="145">
        <f t="shared" si="18"/>
        <v>0.52017734478685085</v>
      </c>
      <c r="CB45" s="377" t="str">
        <f t="shared" si="19"/>
        <v xml:space="preserve"> -</v>
      </c>
      <c r="CC45" s="61">
        <v>64724</v>
      </c>
      <c r="CD45" s="59">
        <v>18000</v>
      </c>
      <c r="CE45" s="59">
        <v>0</v>
      </c>
      <c r="CF45" s="145">
        <f t="shared" si="20"/>
        <v>0.27810394907607688</v>
      </c>
      <c r="CG45" s="377" t="str">
        <f t="shared" si="21"/>
        <v xml:space="preserve"> -</v>
      </c>
      <c r="CH45" s="58">
        <v>150000</v>
      </c>
      <c r="CI45" s="59">
        <v>0</v>
      </c>
      <c r="CJ45" s="59">
        <v>0</v>
      </c>
      <c r="CK45" s="145">
        <f t="shared" si="22"/>
        <v>0</v>
      </c>
      <c r="CL45" s="377" t="str">
        <f t="shared" si="23"/>
        <v xml:space="preserve"> -</v>
      </c>
      <c r="CM45" s="379">
        <f t="shared" si="24"/>
        <v>283291</v>
      </c>
      <c r="CN45" s="380">
        <f t="shared" si="25"/>
        <v>53667</v>
      </c>
      <c r="CO45" s="380">
        <f t="shared" si="26"/>
        <v>0</v>
      </c>
      <c r="CP45" s="506">
        <f t="shared" si="27"/>
        <v>0.18944124592733266</v>
      </c>
      <c r="CQ45" s="377" t="str">
        <f t="shared" si="28"/>
        <v xml:space="preserve"> -</v>
      </c>
      <c r="CR45" s="590" t="s">
        <v>1499</v>
      </c>
      <c r="CS45" s="98" t="s">
        <v>1786</v>
      </c>
      <c r="CT45" s="101" t="s">
        <v>213</v>
      </c>
    </row>
    <row r="46" spans="2:98" ht="30" customHeight="1">
      <c r="B46" s="994"/>
      <c r="C46" s="991"/>
      <c r="D46" s="994"/>
      <c r="E46" s="990"/>
      <c r="F46" s="1154"/>
      <c r="G46" s="883"/>
      <c r="H46" s="858"/>
      <c r="I46" s="845"/>
      <c r="J46" s="858"/>
      <c r="K46" s="845"/>
      <c r="L46" s="883"/>
      <c r="M46" s="858"/>
      <c r="N46" s="845"/>
      <c r="O46" s="883"/>
      <c r="P46" s="858"/>
      <c r="Q46" s="845"/>
      <c r="R46" s="883"/>
      <c r="S46" s="858"/>
      <c r="T46" s="845"/>
      <c r="U46" s="1054"/>
      <c r="V46" s="1038"/>
      <c r="W46" s="845"/>
      <c r="X46" s="858"/>
      <c r="Y46" s="845"/>
      <c r="Z46" s="883"/>
      <c r="AA46" s="845"/>
      <c r="AB46" s="1050"/>
      <c r="AC46" s="1067"/>
      <c r="AD46" s="1020"/>
      <c r="AE46" s="790"/>
      <c r="AF46" s="798"/>
      <c r="AG46" s="790"/>
      <c r="AH46" s="798"/>
      <c r="AI46" s="790"/>
      <c r="AJ46" s="798"/>
      <c r="AK46" s="790"/>
      <c r="AL46" s="798"/>
      <c r="AM46" s="790"/>
      <c r="AN46" s="1056"/>
      <c r="AO46" s="950"/>
      <c r="AP46" s="939"/>
      <c r="AQ46" s="27" t="s">
        <v>827</v>
      </c>
      <c r="AR46" s="133">
        <v>0</v>
      </c>
      <c r="AS46" s="27" t="s">
        <v>1867</v>
      </c>
      <c r="AT46" s="40">
        <v>0</v>
      </c>
      <c r="AU46" s="60">
        <v>200</v>
      </c>
      <c r="AV46" s="60">
        <v>0</v>
      </c>
      <c r="AW46" s="413">
        <f t="shared" si="12"/>
        <v>0</v>
      </c>
      <c r="AX46" s="60">
        <v>0</v>
      </c>
      <c r="AY46" s="413">
        <f t="shared" si="13"/>
        <v>0</v>
      </c>
      <c r="AZ46" s="60">
        <v>100</v>
      </c>
      <c r="BA46" s="415">
        <f t="shared" si="14"/>
        <v>0.5</v>
      </c>
      <c r="BB46" s="47">
        <v>100</v>
      </c>
      <c r="BC46" s="415">
        <f t="shared" si="15"/>
        <v>0.5</v>
      </c>
      <c r="BD46" s="54">
        <v>0</v>
      </c>
      <c r="BE46" s="60">
        <v>33</v>
      </c>
      <c r="BF46" s="60">
        <v>239</v>
      </c>
      <c r="BG46" s="49">
        <v>0</v>
      </c>
      <c r="BH46" s="333" t="str">
        <f t="shared" si="1"/>
        <v xml:space="preserve"> -</v>
      </c>
      <c r="BI46" s="453" t="str">
        <f t="shared" si="2"/>
        <v xml:space="preserve"> -</v>
      </c>
      <c r="BJ46" s="334" t="str">
        <f t="shared" si="3"/>
        <v xml:space="preserve"> -</v>
      </c>
      <c r="BK46" s="453" t="str">
        <f t="shared" si="4"/>
        <v xml:space="preserve"> -</v>
      </c>
      <c r="BL46" s="334">
        <f t="shared" si="5"/>
        <v>2.39</v>
      </c>
      <c r="BM46" s="453">
        <f t="shared" si="6"/>
        <v>1</v>
      </c>
      <c r="BN46" s="334">
        <f t="shared" si="7"/>
        <v>0</v>
      </c>
      <c r="BO46" s="453">
        <f t="shared" si="8"/>
        <v>0</v>
      </c>
      <c r="BP46" s="657">
        <f t="shared" si="9"/>
        <v>1.36</v>
      </c>
      <c r="BQ46" s="652">
        <f t="shared" si="10"/>
        <v>1</v>
      </c>
      <c r="BR46" s="642">
        <f t="shared" si="11"/>
        <v>1</v>
      </c>
      <c r="BS46" s="55">
        <v>0</v>
      </c>
      <c r="BT46" s="60">
        <v>0</v>
      </c>
      <c r="BU46" s="60">
        <v>0</v>
      </c>
      <c r="BV46" s="125" t="str">
        <f t="shared" si="16"/>
        <v xml:space="preserve"> -</v>
      </c>
      <c r="BW46" s="378" t="str">
        <f t="shared" si="17"/>
        <v xml:space="preserve"> -</v>
      </c>
      <c r="BX46" s="54">
        <v>0</v>
      </c>
      <c r="BY46" s="60">
        <v>0</v>
      </c>
      <c r="BZ46" s="60">
        <v>0</v>
      </c>
      <c r="CA46" s="125" t="str">
        <f t="shared" si="18"/>
        <v xml:space="preserve"> -</v>
      </c>
      <c r="CB46" s="378" t="str">
        <f t="shared" si="19"/>
        <v xml:space="preserve"> -</v>
      </c>
      <c r="CC46" s="55">
        <v>0</v>
      </c>
      <c r="CD46" s="60">
        <v>0</v>
      </c>
      <c r="CE46" s="60">
        <v>0</v>
      </c>
      <c r="CF46" s="125" t="str">
        <f t="shared" si="20"/>
        <v xml:space="preserve"> -</v>
      </c>
      <c r="CG46" s="378" t="str">
        <f t="shared" si="21"/>
        <v xml:space="preserve"> -</v>
      </c>
      <c r="CH46" s="54">
        <v>26000</v>
      </c>
      <c r="CI46" s="60">
        <v>0</v>
      </c>
      <c r="CJ46" s="60">
        <v>0</v>
      </c>
      <c r="CK46" s="125">
        <f t="shared" si="22"/>
        <v>0</v>
      </c>
      <c r="CL46" s="378" t="str">
        <f t="shared" si="23"/>
        <v xml:space="preserve"> -</v>
      </c>
      <c r="CM46" s="326">
        <f t="shared" si="24"/>
        <v>26000</v>
      </c>
      <c r="CN46" s="322">
        <f t="shared" si="25"/>
        <v>0</v>
      </c>
      <c r="CO46" s="322">
        <f t="shared" si="26"/>
        <v>0</v>
      </c>
      <c r="CP46" s="504">
        <f t="shared" si="27"/>
        <v>0</v>
      </c>
      <c r="CQ46" s="378" t="str">
        <f t="shared" si="28"/>
        <v xml:space="preserve"> -</v>
      </c>
      <c r="CR46" s="591" t="s">
        <v>1499</v>
      </c>
      <c r="CS46" s="99" t="s">
        <v>1786</v>
      </c>
      <c r="CT46" s="102" t="s">
        <v>213</v>
      </c>
    </row>
    <row r="47" spans="2:98" ht="30" customHeight="1">
      <c r="B47" s="994"/>
      <c r="C47" s="991"/>
      <c r="D47" s="994"/>
      <c r="E47" s="990"/>
      <c r="F47" s="1154"/>
      <c r="G47" s="883"/>
      <c r="H47" s="858"/>
      <c r="I47" s="845"/>
      <c r="J47" s="858"/>
      <c r="K47" s="845"/>
      <c r="L47" s="883"/>
      <c r="M47" s="858"/>
      <c r="N47" s="845"/>
      <c r="O47" s="883"/>
      <c r="P47" s="858"/>
      <c r="Q47" s="845"/>
      <c r="R47" s="883"/>
      <c r="S47" s="858"/>
      <c r="T47" s="845"/>
      <c r="U47" s="1054"/>
      <c r="V47" s="1038"/>
      <c r="W47" s="845"/>
      <c r="X47" s="858"/>
      <c r="Y47" s="845"/>
      <c r="Z47" s="883"/>
      <c r="AA47" s="845"/>
      <c r="AB47" s="1050"/>
      <c r="AC47" s="1067"/>
      <c r="AD47" s="1020"/>
      <c r="AE47" s="790"/>
      <c r="AF47" s="798"/>
      <c r="AG47" s="790"/>
      <c r="AH47" s="798"/>
      <c r="AI47" s="790"/>
      <c r="AJ47" s="798"/>
      <c r="AK47" s="790"/>
      <c r="AL47" s="798"/>
      <c r="AM47" s="790"/>
      <c r="AN47" s="1056"/>
      <c r="AO47" s="950"/>
      <c r="AP47" s="939"/>
      <c r="AQ47" s="246" t="s">
        <v>828</v>
      </c>
      <c r="AR47" s="283" t="s">
        <v>2069</v>
      </c>
      <c r="AS47" s="27" t="s">
        <v>1868</v>
      </c>
      <c r="AT47" s="40">
        <v>1</v>
      </c>
      <c r="AU47" s="60">
        <v>1</v>
      </c>
      <c r="AV47" s="60">
        <v>1</v>
      </c>
      <c r="AW47" s="413">
        <v>0.25</v>
      </c>
      <c r="AX47" s="60">
        <v>1</v>
      </c>
      <c r="AY47" s="413">
        <v>0.25</v>
      </c>
      <c r="AZ47" s="60">
        <v>1</v>
      </c>
      <c r="BA47" s="415">
        <v>0.25</v>
      </c>
      <c r="BB47" s="47">
        <v>1</v>
      </c>
      <c r="BC47" s="415">
        <v>0.25</v>
      </c>
      <c r="BD47" s="54">
        <v>1</v>
      </c>
      <c r="BE47" s="60">
        <v>1</v>
      </c>
      <c r="BF47" s="60">
        <v>1</v>
      </c>
      <c r="BG47" s="49">
        <v>0</v>
      </c>
      <c r="BH47" s="333">
        <f t="shared" si="1"/>
        <v>1</v>
      </c>
      <c r="BI47" s="453">
        <f t="shared" si="2"/>
        <v>1</v>
      </c>
      <c r="BJ47" s="334">
        <f t="shared" si="3"/>
        <v>1</v>
      </c>
      <c r="BK47" s="453">
        <f t="shared" si="4"/>
        <v>1</v>
      </c>
      <c r="BL47" s="334">
        <f t="shared" si="5"/>
        <v>1</v>
      </c>
      <c r="BM47" s="453">
        <f t="shared" si="6"/>
        <v>1</v>
      </c>
      <c r="BN47" s="334">
        <f t="shared" si="7"/>
        <v>0</v>
      </c>
      <c r="BO47" s="453">
        <f t="shared" si="8"/>
        <v>0</v>
      </c>
      <c r="BP47" s="657">
        <f t="shared" ref="BP47" si="35">+AVERAGE(BD47:BG47)/AU47</f>
        <v>0.75</v>
      </c>
      <c r="BQ47" s="652">
        <f t="shared" si="10"/>
        <v>0.75</v>
      </c>
      <c r="BR47" s="642">
        <f t="shared" si="11"/>
        <v>0.75</v>
      </c>
      <c r="BS47" s="55">
        <v>0</v>
      </c>
      <c r="BT47" s="60">
        <v>0</v>
      </c>
      <c r="BU47" s="60">
        <v>0</v>
      </c>
      <c r="BV47" s="125" t="str">
        <f t="shared" si="16"/>
        <v xml:space="preserve"> -</v>
      </c>
      <c r="BW47" s="378" t="str">
        <f t="shared" si="17"/>
        <v xml:space="preserve"> -</v>
      </c>
      <c r="BX47" s="54">
        <v>0</v>
      </c>
      <c r="BY47" s="60">
        <v>0</v>
      </c>
      <c r="BZ47" s="60">
        <v>0</v>
      </c>
      <c r="CA47" s="125" t="str">
        <f t="shared" si="18"/>
        <v xml:space="preserve"> -</v>
      </c>
      <c r="CB47" s="378" t="str">
        <f t="shared" si="19"/>
        <v xml:space="preserve"> -</v>
      </c>
      <c r="CC47" s="55">
        <v>0</v>
      </c>
      <c r="CD47" s="60">
        <v>0</v>
      </c>
      <c r="CE47" s="60">
        <v>0</v>
      </c>
      <c r="CF47" s="125" t="str">
        <f t="shared" si="20"/>
        <v xml:space="preserve"> -</v>
      </c>
      <c r="CG47" s="378" t="str">
        <f t="shared" si="21"/>
        <v xml:space="preserve"> -</v>
      </c>
      <c r="CH47" s="54">
        <v>0</v>
      </c>
      <c r="CI47" s="60">
        <v>0</v>
      </c>
      <c r="CJ47" s="60">
        <v>0</v>
      </c>
      <c r="CK47" s="125" t="str">
        <f t="shared" si="22"/>
        <v xml:space="preserve"> -</v>
      </c>
      <c r="CL47" s="378" t="str">
        <f t="shared" si="23"/>
        <v xml:space="preserve"> -</v>
      </c>
      <c r="CM47" s="326">
        <f t="shared" si="24"/>
        <v>0</v>
      </c>
      <c r="CN47" s="322">
        <f t="shared" si="25"/>
        <v>0</v>
      </c>
      <c r="CO47" s="322">
        <f t="shared" si="26"/>
        <v>0</v>
      </c>
      <c r="CP47" s="504" t="str">
        <f t="shared" si="27"/>
        <v xml:space="preserve"> -</v>
      </c>
      <c r="CQ47" s="378" t="str">
        <f t="shared" si="28"/>
        <v xml:space="preserve"> -</v>
      </c>
      <c r="CR47" s="591" t="s">
        <v>1499</v>
      </c>
      <c r="CS47" s="99" t="s">
        <v>1786</v>
      </c>
      <c r="CT47" s="102" t="s">
        <v>213</v>
      </c>
    </row>
    <row r="48" spans="2:98" ht="45.75" customHeight="1">
      <c r="B48" s="994"/>
      <c r="C48" s="991"/>
      <c r="D48" s="994"/>
      <c r="E48" s="990"/>
      <c r="F48" s="1154"/>
      <c r="G48" s="883"/>
      <c r="H48" s="858"/>
      <c r="I48" s="845"/>
      <c r="J48" s="858"/>
      <c r="K48" s="845"/>
      <c r="L48" s="883"/>
      <c r="M48" s="858"/>
      <c r="N48" s="845"/>
      <c r="O48" s="883"/>
      <c r="P48" s="858"/>
      <c r="Q48" s="845"/>
      <c r="R48" s="883"/>
      <c r="S48" s="858"/>
      <c r="T48" s="845"/>
      <c r="U48" s="1054"/>
      <c r="V48" s="1038"/>
      <c r="W48" s="845"/>
      <c r="X48" s="858"/>
      <c r="Y48" s="845"/>
      <c r="Z48" s="883"/>
      <c r="AA48" s="845"/>
      <c r="AB48" s="1050"/>
      <c r="AC48" s="1067"/>
      <c r="AD48" s="1020"/>
      <c r="AE48" s="790"/>
      <c r="AF48" s="798"/>
      <c r="AG48" s="790"/>
      <c r="AH48" s="798"/>
      <c r="AI48" s="790"/>
      <c r="AJ48" s="798"/>
      <c r="AK48" s="790"/>
      <c r="AL48" s="798"/>
      <c r="AM48" s="790"/>
      <c r="AN48" s="1056"/>
      <c r="AO48" s="950"/>
      <c r="AP48" s="939"/>
      <c r="AQ48" s="27" t="s">
        <v>829</v>
      </c>
      <c r="AR48" s="133">
        <v>0</v>
      </c>
      <c r="AS48" s="27" t="s">
        <v>1869</v>
      </c>
      <c r="AT48" s="40">
        <v>0</v>
      </c>
      <c r="AU48" s="60">
        <v>100</v>
      </c>
      <c r="AV48" s="60">
        <v>0</v>
      </c>
      <c r="AW48" s="413">
        <f t="shared" si="12"/>
        <v>0</v>
      </c>
      <c r="AX48" s="60">
        <v>0</v>
      </c>
      <c r="AY48" s="413">
        <f t="shared" si="13"/>
        <v>0</v>
      </c>
      <c r="AZ48" s="60">
        <v>0</v>
      </c>
      <c r="BA48" s="415">
        <f t="shared" si="14"/>
        <v>0</v>
      </c>
      <c r="BB48" s="47">
        <v>100</v>
      </c>
      <c r="BC48" s="415">
        <f t="shared" si="15"/>
        <v>1</v>
      </c>
      <c r="BD48" s="54">
        <v>0</v>
      </c>
      <c r="BE48" s="60">
        <v>0</v>
      </c>
      <c r="BF48" s="60">
        <v>0</v>
      </c>
      <c r="BG48" s="49">
        <v>0</v>
      </c>
      <c r="BH48" s="333" t="str">
        <f t="shared" si="1"/>
        <v xml:space="preserve"> -</v>
      </c>
      <c r="BI48" s="453" t="str">
        <f t="shared" si="2"/>
        <v xml:space="preserve"> -</v>
      </c>
      <c r="BJ48" s="334" t="str">
        <f t="shared" si="3"/>
        <v xml:space="preserve"> -</v>
      </c>
      <c r="BK48" s="453" t="str">
        <f t="shared" si="4"/>
        <v xml:space="preserve"> -</v>
      </c>
      <c r="BL48" s="334" t="str">
        <f t="shared" si="5"/>
        <v xml:space="preserve"> -</v>
      </c>
      <c r="BM48" s="453" t="str">
        <f t="shared" si="6"/>
        <v xml:space="preserve"> -</v>
      </c>
      <c r="BN48" s="334">
        <f t="shared" si="7"/>
        <v>0</v>
      </c>
      <c r="BO48" s="453">
        <f t="shared" si="8"/>
        <v>0</v>
      </c>
      <c r="BP48" s="657">
        <f t="shared" si="9"/>
        <v>0</v>
      </c>
      <c r="BQ48" s="652">
        <f t="shared" si="10"/>
        <v>0</v>
      </c>
      <c r="BR48" s="642">
        <f t="shared" si="11"/>
        <v>0</v>
      </c>
      <c r="BS48" s="55">
        <v>0</v>
      </c>
      <c r="BT48" s="60">
        <v>0</v>
      </c>
      <c r="BU48" s="60">
        <v>0</v>
      </c>
      <c r="BV48" s="125" t="str">
        <f t="shared" si="16"/>
        <v xml:space="preserve"> -</v>
      </c>
      <c r="BW48" s="378" t="str">
        <f t="shared" si="17"/>
        <v xml:space="preserve"> -</v>
      </c>
      <c r="BX48" s="54">
        <v>0</v>
      </c>
      <c r="BY48" s="60">
        <v>0</v>
      </c>
      <c r="BZ48" s="60">
        <v>0</v>
      </c>
      <c r="CA48" s="125" t="str">
        <f t="shared" si="18"/>
        <v xml:space="preserve"> -</v>
      </c>
      <c r="CB48" s="378" t="str">
        <f t="shared" si="19"/>
        <v xml:space="preserve"> -</v>
      </c>
      <c r="CC48" s="55">
        <v>0</v>
      </c>
      <c r="CD48" s="60">
        <v>0</v>
      </c>
      <c r="CE48" s="60">
        <v>0</v>
      </c>
      <c r="CF48" s="125" t="str">
        <f t="shared" si="20"/>
        <v xml:space="preserve"> -</v>
      </c>
      <c r="CG48" s="378" t="str">
        <f t="shared" si="21"/>
        <v xml:space="preserve"> -</v>
      </c>
      <c r="CH48" s="54">
        <v>843000</v>
      </c>
      <c r="CI48" s="60">
        <v>0</v>
      </c>
      <c r="CJ48" s="60">
        <v>0</v>
      </c>
      <c r="CK48" s="125">
        <f t="shared" si="22"/>
        <v>0</v>
      </c>
      <c r="CL48" s="378" t="str">
        <f t="shared" si="23"/>
        <v xml:space="preserve"> -</v>
      </c>
      <c r="CM48" s="326">
        <f t="shared" si="24"/>
        <v>843000</v>
      </c>
      <c r="CN48" s="322">
        <f t="shared" si="25"/>
        <v>0</v>
      </c>
      <c r="CO48" s="322">
        <f t="shared" si="26"/>
        <v>0</v>
      </c>
      <c r="CP48" s="504">
        <f t="shared" si="27"/>
        <v>0</v>
      </c>
      <c r="CQ48" s="378" t="str">
        <f t="shared" si="28"/>
        <v xml:space="preserve"> -</v>
      </c>
      <c r="CR48" s="591" t="s">
        <v>1495</v>
      </c>
      <c r="CS48" s="99" t="s">
        <v>1786</v>
      </c>
      <c r="CT48" s="102" t="s">
        <v>213</v>
      </c>
    </row>
    <row r="49" spans="2:98" ht="45.75" customHeight="1">
      <c r="B49" s="994"/>
      <c r="C49" s="991"/>
      <c r="D49" s="994"/>
      <c r="E49" s="990"/>
      <c r="F49" s="1154"/>
      <c r="G49" s="883"/>
      <c r="H49" s="858"/>
      <c r="I49" s="845"/>
      <c r="J49" s="858"/>
      <c r="K49" s="845"/>
      <c r="L49" s="883"/>
      <c r="M49" s="858"/>
      <c r="N49" s="845"/>
      <c r="O49" s="883"/>
      <c r="P49" s="858"/>
      <c r="Q49" s="845"/>
      <c r="R49" s="883"/>
      <c r="S49" s="858"/>
      <c r="T49" s="845"/>
      <c r="U49" s="1054"/>
      <c r="V49" s="1038"/>
      <c r="W49" s="845"/>
      <c r="X49" s="858"/>
      <c r="Y49" s="845"/>
      <c r="Z49" s="883"/>
      <c r="AA49" s="845"/>
      <c r="AB49" s="1050"/>
      <c r="AC49" s="1067"/>
      <c r="AD49" s="1020"/>
      <c r="AE49" s="790"/>
      <c r="AF49" s="798"/>
      <c r="AG49" s="790"/>
      <c r="AH49" s="798"/>
      <c r="AI49" s="790"/>
      <c r="AJ49" s="798"/>
      <c r="AK49" s="790"/>
      <c r="AL49" s="798"/>
      <c r="AM49" s="790"/>
      <c r="AN49" s="1056"/>
      <c r="AO49" s="950"/>
      <c r="AP49" s="939"/>
      <c r="AQ49" s="27" t="s">
        <v>830</v>
      </c>
      <c r="AR49" s="133">
        <v>0</v>
      </c>
      <c r="AS49" s="27" t="s">
        <v>1870</v>
      </c>
      <c r="AT49" s="40">
        <v>0</v>
      </c>
      <c r="AU49" s="60">
        <v>1000</v>
      </c>
      <c r="AV49" s="60">
        <v>0</v>
      </c>
      <c r="AW49" s="413">
        <f t="shared" si="12"/>
        <v>0</v>
      </c>
      <c r="AX49" s="60">
        <v>0</v>
      </c>
      <c r="AY49" s="413">
        <f t="shared" si="13"/>
        <v>0</v>
      </c>
      <c r="AZ49" s="60">
        <v>0</v>
      </c>
      <c r="BA49" s="415">
        <f t="shared" si="14"/>
        <v>0</v>
      </c>
      <c r="BB49" s="47">
        <v>1000</v>
      </c>
      <c r="BC49" s="415">
        <f t="shared" si="15"/>
        <v>1</v>
      </c>
      <c r="BD49" s="54">
        <v>0</v>
      </c>
      <c r="BE49" s="60">
        <v>0</v>
      </c>
      <c r="BF49" s="60">
        <v>0</v>
      </c>
      <c r="BG49" s="49">
        <v>0</v>
      </c>
      <c r="BH49" s="333" t="str">
        <f t="shared" si="1"/>
        <v xml:space="preserve"> -</v>
      </c>
      <c r="BI49" s="453" t="str">
        <f t="shared" si="2"/>
        <v xml:space="preserve"> -</v>
      </c>
      <c r="BJ49" s="334" t="str">
        <f t="shared" si="3"/>
        <v xml:space="preserve"> -</v>
      </c>
      <c r="BK49" s="453" t="str">
        <f t="shared" si="4"/>
        <v xml:space="preserve"> -</v>
      </c>
      <c r="BL49" s="334" t="str">
        <f t="shared" si="5"/>
        <v xml:space="preserve"> -</v>
      </c>
      <c r="BM49" s="453" t="str">
        <f t="shared" si="6"/>
        <v xml:space="preserve"> -</v>
      </c>
      <c r="BN49" s="334">
        <f t="shared" si="7"/>
        <v>0</v>
      </c>
      <c r="BO49" s="453">
        <f t="shared" si="8"/>
        <v>0</v>
      </c>
      <c r="BP49" s="657">
        <f t="shared" si="9"/>
        <v>0</v>
      </c>
      <c r="BQ49" s="652">
        <f t="shared" si="10"/>
        <v>0</v>
      </c>
      <c r="BR49" s="642">
        <f t="shared" si="11"/>
        <v>0</v>
      </c>
      <c r="BS49" s="55">
        <v>0</v>
      </c>
      <c r="BT49" s="60">
        <v>0</v>
      </c>
      <c r="BU49" s="60">
        <v>0</v>
      </c>
      <c r="BV49" s="125" t="str">
        <f t="shared" si="16"/>
        <v xml:space="preserve"> -</v>
      </c>
      <c r="BW49" s="378" t="str">
        <f t="shared" si="17"/>
        <v xml:space="preserve"> -</v>
      </c>
      <c r="BX49" s="54">
        <v>0</v>
      </c>
      <c r="BY49" s="60">
        <v>0</v>
      </c>
      <c r="BZ49" s="60">
        <v>0</v>
      </c>
      <c r="CA49" s="125" t="str">
        <f t="shared" si="18"/>
        <v xml:space="preserve"> -</v>
      </c>
      <c r="CB49" s="378" t="str">
        <f t="shared" si="19"/>
        <v xml:space="preserve"> -</v>
      </c>
      <c r="CC49" s="55">
        <v>0</v>
      </c>
      <c r="CD49" s="60">
        <v>0</v>
      </c>
      <c r="CE49" s="60">
        <v>0</v>
      </c>
      <c r="CF49" s="125" t="str">
        <f t="shared" si="20"/>
        <v xml:space="preserve"> -</v>
      </c>
      <c r="CG49" s="378" t="str">
        <f t="shared" si="21"/>
        <v xml:space="preserve"> -</v>
      </c>
      <c r="CH49" s="54">
        <v>1668999</v>
      </c>
      <c r="CI49" s="60">
        <v>0</v>
      </c>
      <c r="CJ49" s="60">
        <v>0</v>
      </c>
      <c r="CK49" s="125">
        <f t="shared" si="22"/>
        <v>0</v>
      </c>
      <c r="CL49" s="378" t="str">
        <f t="shared" si="23"/>
        <v xml:space="preserve"> -</v>
      </c>
      <c r="CM49" s="326">
        <f t="shared" si="24"/>
        <v>1668999</v>
      </c>
      <c r="CN49" s="322">
        <f t="shared" si="25"/>
        <v>0</v>
      </c>
      <c r="CO49" s="322">
        <f t="shared" si="26"/>
        <v>0</v>
      </c>
      <c r="CP49" s="504">
        <f t="shared" si="27"/>
        <v>0</v>
      </c>
      <c r="CQ49" s="378" t="str">
        <f t="shared" si="28"/>
        <v xml:space="preserve"> -</v>
      </c>
      <c r="CR49" s="591" t="s">
        <v>1495</v>
      </c>
      <c r="CS49" s="99" t="s">
        <v>1786</v>
      </c>
      <c r="CT49" s="102" t="s">
        <v>213</v>
      </c>
    </row>
    <row r="50" spans="2:98" ht="45.75" customHeight="1">
      <c r="B50" s="994"/>
      <c r="C50" s="991"/>
      <c r="D50" s="994"/>
      <c r="E50" s="990"/>
      <c r="F50" s="1154" t="s">
        <v>840</v>
      </c>
      <c r="G50" s="840">
        <v>0</v>
      </c>
      <c r="H50" s="840">
        <v>200</v>
      </c>
      <c r="I50" s="825">
        <f>+H50-G50</f>
        <v>200</v>
      </c>
      <c r="J50" s="840">
        <v>5</v>
      </c>
      <c r="K50" s="825">
        <f>+J50-G50</f>
        <v>5</v>
      </c>
      <c r="L50" s="840"/>
      <c r="M50" s="840">
        <v>90</v>
      </c>
      <c r="N50" s="825">
        <f>+M50-J50</f>
        <v>85</v>
      </c>
      <c r="O50" s="840"/>
      <c r="P50" s="840">
        <v>150</v>
      </c>
      <c r="Q50" s="825">
        <f>+P50-M50</f>
        <v>60</v>
      </c>
      <c r="R50" s="840"/>
      <c r="S50" s="840">
        <v>200</v>
      </c>
      <c r="T50" s="825">
        <f>+S50-P50</f>
        <v>50</v>
      </c>
      <c r="U50" s="971"/>
      <c r="V50" s="853">
        <v>0</v>
      </c>
      <c r="W50" s="825">
        <f>+IF(V50=0,0,V50-G50)</f>
        <v>0</v>
      </c>
      <c r="X50" s="840">
        <v>0</v>
      </c>
      <c r="Y50" s="825">
        <f>+IF(X50=0,0,X50-V50)</f>
        <v>0</v>
      </c>
      <c r="Z50" s="840"/>
      <c r="AA50" s="825">
        <f>+IF(Z50=0,0,Z50-X50)</f>
        <v>0</v>
      </c>
      <c r="AB50" s="1023"/>
      <c r="AC50" s="1026">
        <f>+IF(AB50=0,0,AB50-Z50)</f>
        <v>0</v>
      </c>
      <c r="AD50" s="1020">
        <f>+IF(K50=0," -",W50/K50)</f>
        <v>0</v>
      </c>
      <c r="AE50" s="790">
        <f>+IF(K50=0," -",IF(AD50&gt;100%,100%,AD50))</f>
        <v>0</v>
      </c>
      <c r="AF50" s="798">
        <f>+IF(N50=0," -",Y50/N50)</f>
        <v>0</v>
      </c>
      <c r="AG50" s="790">
        <f>+IF(N50=0," -",IF(AF50&gt;100%,100%,AF50))</f>
        <v>0</v>
      </c>
      <c r="AH50" s="798">
        <f>+IF(Q50=0," -",AA50/Q50)</f>
        <v>0</v>
      </c>
      <c r="AI50" s="790">
        <f>+IF(Q50=0," -",IF(AH50&gt;100%,100%,AH50))</f>
        <v>0</v>
      </c>
      <c r="AJ50" s="798">
        <f>+IF(T50=0," -",AC50/T50)</f>
        <v>0</v>
      </c>
      <c r="AK50" s="790">
        <f>+IF(T50=0," -",IF(AJ50&gt;100%,100%,AJ50))</f>
        <v>0</v>
      </c>
      <c r="AL50" s="798">
        <f>+SUM(AC50,AA50,Y50,W50)/I50</f>
        <v>0</v>
      </c>
      <c r="AM50" s="790">
        <f>+IF(AL50&gt;100%,100%,IF(AL50&lt;0%,0%,AL50))</f>
        <v>0</v>
      </c>
      <c r="AN50" s="1164"/>
      <c r="AO50" s="950"/>
      <c r="AP50" s="939"/>
      <c r="AQ50" s="27" t="s">
        <v>831</v>
      </c>
      <c r="AR50" s="133">
        <v>0</v>
      </c>
      <c r="AS50" s="27" t="s">
        <v>1871</v>
      </c>
      <c r="AT50" s="40">
        <v>0</v>
      </c>
      <c r="AU50" s="60">
        <v>400</v>
      </c>
      <c r="AV50" s="60">
        <v>0</v>
      </c>
      <c r="AW50" s="413">
        <f t="shared" si="12"/>
        <v>0</v>
      </c>
      <c r="AX50" s="60">
        <v>0</v>
      </c>
      <c r="AY50" s="413">
        <f t="shared" si="13"/>
        <v>0</v>
      </c>
      <c r="AZ50" s="60">
        <v>0</v>
      </c>
      <c r="BA50" s="415">
        <f t="shared" si="14"/>
        <v>0</v>
      </c>
      <c r="BB50" s="47">
        <v>400</v>
      </c>
      <c r="BC50" s="415">
        <f t="shared" si="15"/>
        <v>1</v>
      </c>
      <c r="BD50" s="54">
        <v>0</v>
      </c>
      <c r="BE50" s="60">
        <v>0</v>
      </c>
      <c r="BF50" s="60">
        <v>0</v>
      </c>
      <c r="BG50" s="49">
        <v>0</v>
      </c>
      <c r="BH50" s="333" t="str">
        <f t="shared" si="1"/>
        <v xml:space="preserve"> -</v>
      </c>
      <c r="BI50" s="453" t="str">
        <f t="shared" si="2"/>
        <v xml:space="preserve"> -</v>
      </c>
      <c r="BJ50" s="334" t="str">
        <f t="shared" si="3"/>
        <v xml:space="preserve"> -</v>
      </c>
      <c r="BK50" s="453" t="str">
        <f t="shared" si="4"/>
        <v xml:space="preserve"> -</v>
      </c>
      <c r="BL50" s="334" t="str">
        <f t="shared" si="5"/>
        <v xml:space="preserve"> -</v>
      </c>
      <c r="BM50" s="453" t="str">
        <f t="shared" si="6"/>
        <v xml:space="preserve"> -</v>
      </c>
      <c r="BN50" s="334">
        <f t="shared" si="7"/>
        <v>0</v>
      </c>
      <c r="BO50" s="453">
        <f t="shared" si="8"/>
        <v>0</v>
      </c>
      <c r="BP50" s="657">
        <f t="shared" si="9"/>
        <v>0</v>
      </c>
      <c r="BQ50" s="652">
        <f t="shared" si="10"/>
        <v>0</v>
      </c>
      <c r="BR50" s="642">
        <f t="shared" si="11"/>
        <v>0</v>
      </c>
      <c r="BS50" s="55">
        <v>0</v>
      </c>
      <c r="BT50" s="60">
        <v>0</v>
      </c>
      <c r="BU50" s="60">
        <v>0</v>
      </c>
      <c r="BV50" s="125" t="str">
        <f t="shared" si="16"/>
        <v xml:space="preserve"> -</v>
      </c>
      <c r="BW50" s="378" t="str">
        <f t="shared" si="17"/>
        <v xml:space="preserve"> -</v>
      </c>
      <c r="BX50" s="54">
        <v>0</v>
      </c>
      <c r="BY50" s="60">
        <v>0</v>
      </c>
      <c r="BZ50" s="60">
        <v>0</v>
      </c>
      <c r="CA50" s="125" t="str">
        <f t="shared" si="18"/>
        <v xml:space="preserve"> -</v>
      </c>
      <c r="CB50" s="378" t="str">
        <f t="shared" si="19"/>
        <v xml:space="preserve"> -</v>
      </c>
      <c r="CC50" s="55">
        <v>0</v>
      </c>
      <c r="CD50" s="60">
        <v>0</v>
      </c>
      <c r="CE50" s="60">
        <v>0</v>
      </c>
      <c r="CF50" s="125" t="str">
        <f t="shared" si="20"/>
        <v xml:space="preserve"> -</v>
      </c>
      <c r="CG50" s="378" t="str">
        <f t="shared" si="21"/>
        <v xml:space="preserve"> -</v>
      </c>
      <c r="CH50" s="54">
        <v>1435524</v>
      </c>
      <c r="CI50" s="60">
        <v>0</v>
      </c>
      <c r="CJ50" s="60">
        <v>0</v>
      </c>
      <c r="CK50" s="125">
        <f t="shared" si="22"/>
        <v>0</v>
      </c>
      <c r="CL50" s="378" t="str">
        <f t="shared" si="23"/>
        <v xml:space="preserve"> -</v>
      </c>
      <c r="CM50" s="326">
        <f t="shared" si="24"/>
        <v>1435524</v>
      </c>
      <c r="CN50" s="322">
        <f t="shared" si="25"/>
        <v>0</v>
      </c>
      <c r="CO50" s="322">
        <f t="shared" si="26"/>
        <v>0</v>
      </c>
      <c r="CP50" s="504">
        <f t="shared" si="27"/>
        <v>0</v>
      </c>
      <c r="CQ50" s="378" t="str">
        <f t="shared" si="28"/>
        <v xml:space="preserve"> -</v>
      </c>
      <c r="CR50" s="591" t="s">
        <v>1495</v>
      </c>
      <c r="CS50" s="99" t="s">
        <v>1786</v>
      </c>
      <c r="CT50" s="102" t="s">
        <v>213</v>
      </c>
    </row>
    <row r="51" spans="2:98" ht="45.75" customHeight="1" thickBot="1">
      <c r="B51" s="994"/>
      <c r="C51" s="991"/>
      <c r="D51" s="994"/>
      <c r="E51" s="990"/>
      <c r="F51" s="1154"/>
      <c r="G51" s="840"/>
      <c r="H51" s="840"/>
      <c r="I51" s="825"/>
      <c r="J51" s="840"/>
      <c r="K51" s="825"/>
      <c r="L51" s="840"/>
      <c r="M51" s="840"/>
      <c r="N51" s="825"/>
      <c r="O51" s="840"/>
      <c r="P51" s="840"/>
      <c r="Q51" s="825"/>
      <c r="R51" s="840"/>
      <c r="S51" s="840"/>
      <c r="T51" s="825"/>
      <c r="U51" s="971"/>
      <c r="V51" s="853"/>
      <c r="W51" s="825"/>
      <c r="X51" s="840"/>
      <c r="Y51" s="825"/>
      <c r="Z51" s="840"/>
      <c r="AA51" s="825"/>
      <c r="AB51" s="1023"/>
      <c r="AC51" s="1026"/>
      <c r="AD51" s="1020"/>
      <c r="AE51" s="790"/>
      <c r="AF51" s="798"/>
      <c r="AG51" s="790"/>
      <c r="AH51" s="798"/>
      <c r="AI51" s="790"/>
      <c r="AJ51" s="798"/>
      <c r="AK51" s="790"/>
      <c r="AL51" s="798"/>
      <c r="AM51" s="790"/>
      <c r="AN51" s="1164"/>
      <c r="AO51" s="951"/>
      <c r="AP51" s="940"/>
      <c r="AQ51" s="29" t="s">
        <v>832</v>
      </c>
      <c r="AR51" s="136">
        <v>0</v>
      </c>
      <c r="AS51" s="29" t="s">
        <v>1872</v>
      </c>
      <c r="AT51" s="44">
        <v>0</v>
      </c>
      <c r="AU51" s="105">
        <v>1500</v>
      </c>
      <c r="AV51" s="105">
        <v>0</v>
      </c>
      <c r="AW51" s="416">
        <f t="shared" si="12"/>
        <v>0</v>
      </c>
      <c r="AX51" s="105">
        <v>0</v>
      </c>
      <c r="AY51" s="416">
        <f t="shared" si="13"/>
        <v>0</v>
      </c>
      <c r="AZ51" s="105">
        <v>0</v>
      </c>
      <c r="BA51" s="417">
        <f t="shared" si="14"/>
        <v>0</v>
      </c>
      <c r="BB51" s="50">
        <v>1500</v>
      </c>
      <c r="BC51" s="417">
        <f t="shared" si="15"/>
        <v>1</v>
      </c>
      <c r="BD51" s="62">
        <v>0</v>
      </c>
      <c r="BE51" s="92">
        <v>0</v>
      </c>
      <c r="BF51" s="92">
        <v>0</v>
      </c>
      <c r="BG51" s="70">
        <v>0</v>
      </c>
      <c r="BH51" s="455" t="str">
        <f t="shared" si="1"/>
        <v xml:space="preserve"> -</v>
      </c>
      <c r="BI51" s="456" t="str">
        <f t="shared" si="2"/>
        <v xml:space="preserve"> -</v>
      </c>
      <c r="BJ51" s="365" t="str">
        <f t="shared" si="3"/>
        <v xml:space="preserve"> -</v>
      </c>
      <c r="BK51" s="456" t="str">
        <f t="shared" si="4"/>
        <v xml:space="preserve"> -</v>
      </c>
      <c r="BL51" s="365" t="str">
        <f t="shared" si="5"/>
        <v xml:space="preserve"> -</v>
      </c>
      <c r="BM51" s="456" t="str">
        <f t="shared" si="6"/>
        <v xml:space="preserve"> -</v>
      </c>
      <c r="BN51" s="365">
        <f t="shared" si="7"/>
        <v>0</v>
      </c>
      <c r="BO51" s="456">
        <f t="shared" si="8"/>
        <v>0</v>
      </c>
      <c r="BP51" s="660">
        <f t="shared" si="9"/>
        <v>0</v>
      </c>
      <c r="BQ51" s="655">
        <f t="shared" si="10"/>
        <v>0</v>
      </c>
      <c r="BR51" s="645">
        <f t="shared" si="11"/>
        <v>0</v>
      </c>
      <c r="BS51" s="57">
        <v>0</v>
      </c>
      <c r="BT51" s="105">
        <v>0</v>
      </c>
      <c r="BU51" s="105">
        <v>0</v>
      </c>
      <c r="BV51" s="147" t="str">
        <f t="shared" si="16"/>
        <v xml:space="preserve"> -</v>
      </c>
      <c r="BW51" s="381" t="str">
        <f t="shared" si="17"/>
        <v xml:space="preserve"> -</v>
      </c>
      <c r="BX51" s="56">
        <v>0</v>
      </c>
      <c r="BY51" s="105">
        <v>0</v>
      </c>
      <c r="BZ51" s="105">
        <v>0</v>
      </c>
      <c r="CA51" s="147" t="str">
        <f t="shared" si="18"/>
        <v xml:space="preserve"> -</v>
      </c>
      <c r="CB51" s="381" t="str">
        <f t="shared" si="19"/>
        <v xml:space="preserve"> -</v>
      </c>
      <c r="CC51" s="57">
        <v>0</v>
      </c>
      <c r="CD51" s="105">
        <v>0</v>
      </c>
      <c r="CE51" s="105">
        <v>0</v>
      </c>
      <c r="CF51" s="147" t="str">
        <f t="shared" si="20"/>
        <v xml:space="preserve"> -</v>
      </c>
      <c r="CG51" s="381" t="str">
        <f t="shared" si="21"/>
        <v xml:space="preserve"> -</v>
      </c>
      <c r="CH51" s="56">
        <v>972889</v>
      </c>
      <c r="CI51" s="105">
        <v>0</v>
      </c>
      <c r="CJ51" s="105">
        <v>0</v>
      </c>
      <c r="CK51" s="147">
        <f t="shared" si="22"/>
        <v>0</v>
      </c>
      <c r="CL51" s="381" t="str">
        <f t="shared" si="23"/>
        <v xml:space="preserve"> -</v>
      </c>
      <c r="CM51" s="355">
        <f t="shared" si="24"/>
        <v>972889</v>
      </c>
      <c r="CN51" s="323">
        <f t="shared" si="25"/>
        <v>0</v>
      </c>
      <c r="CO51" s="323">
        <f t="shared" si="26"/>
        <v>0</v>
      </c>
      <c r="CP51" s="507">
        <f t="shared" si="27"/>
        <v>0</v>
      </c>
      <c r="CQ51" s="381" t="str">
        <f t="shared" si="28"/>
        <v xml:space="preserve"> -</v>
      </c>
      <c r="CR51" s="593" t="s">
        <v>1495</v>
      </c>
      <c r="CS51" s="100" t="s">
        <v>1786</v>
      </c>
      <c r="CT51" s="103" t="s">
        <v>213</v>
      </c>
    </row>
    <row r="52" spans="2:98" ht="30" customHeight="1">
      <c r="B52" s="994"/>
      <c r="C52" s="991"/>
      <c r="D52" s="994"/>
      <c r="E52" s="990"/>
      <c r="F52" s="1154"/>
      <c r="G52" s="840"/>
      <c r="H52" s="840"/>
      <c r="I52" s="825"/>
      <c r="J52" s="840"/>
      <c r="K52" s="825"/>
      <c r="L52" s="840"/>
      <c r="M52" s="840"/>
      <c r="N52" s="825"/>
      <c r="O52" s="840"/>
      <c r="P52" s="840"/>
      <c r="Q52" s="825"/>
      <c r="R52" s="840"/>
      <c r="S52" s="840"/>
      <c r="T52" s="825"/>
      <c r="U52" s="971"/>
      <c r="V52" s="853"/>
      <c r="W52" s="825"/>
      <c r="X52" s="840"/>
      <c r="Y52" s="825"/>
      <c r="Z52" s="840"/>
      <c r="AA52" s="825"/>
      <c r="AB52" s="1023"/>
      <c r="AC52" s="1026"/>
      <c r="AD52" s="1020"/>
      <c r="AE52" s="790"/>
      <c r="AF52" s="798"/>
      <c r="AG52" s="790"/>
      <c r="AH52" s="798"/>
      <c r="AI52" s="790"/>
      <c r="AJ52" s="798"/>
      <c r="AK52" s="790"/>
      <c r="AL52" s="798"/>
      <c r="AM52" s="790"/>
      <c r="AN52" s="1164"/>
      <c r="AO52" s="952">
        <f>+RESUMEN!J135</f>
        <v>0.625</v>
      </c>
      <c r="AP52" s="941" t="s">
        <v>837</v>
      </c>
      <c r="AQ52" s="26" t="s">
        <v>833</v>
      </c>
      <c r="AR52" s="288" t="s">
        <v>2084</v>
      </c>
      <c r="AS52" s="26" t="s">
        <v>1873</v>
      </c>
      <c r="AT52" s="39">
        <v>1</v>
      </c>
      <c r="AU52" s="90">
        <v>4</v>
      </c>
      <c r="AV52" s="90">
        <v>1</v>
      </c>
      <c r="AW52" s="412">
        <f t="shared" si="12"/>
        <v>0.25</v>
      </c>
      <c r="AX52" s="90">
        <v>0</v>
      </c>
      <c r="AY52" s="412">
        <f t="shared" si="13"/>
        <v>0</v>
      </c>
      <c r="AZ52" s="90">
        <v>0</v>
      </c>
      <c r="BA52" s="414">
        <f t="shared" si="14"/>
        <v>0</v>
      </c>
      <c r="BB52" s="46">
        <v>3</v>
      </c>
      <c r="BC52" s="421">
        <f t="shared" si="15"/>
        <v>0.75</v>
      </c>
      <c r="BD52" s="52">
        <v>1</v>
      </c>
      <c r="BE52" s="90">
        <v>2</v>
      </c>
      <c r="BF52" s="90">
        <v>0</v>
      </c>
      <c r="BG52" s="69">
        <v>0</v>
      </c>
      <c r="BH52" s="329">
        <f t="shared" si="1"/>
        <v>1</v>
      </c>
      <c r="BI52" s="452">
        <f t="shared" si="2"/>
        <v>1</v>
      </c>
      <c r="BJ52" s="330" t="str">
        <f t="shared" si="3"/>
        <v xml:space="preserve"> -</v>
      </c>
      <c r="BK52" s="452" t="str">
        <f t="shared" si="4"/>
        <v xml:space="preserve"> -</v>
      </c>
      <c r="BL52" s="330" t="str">
        <f t="shared" si="5"/>
        <v xml:space="preserve"> -</v>
      </c>
      <c r="BM52" s="452" t="str">
        <f t="shared" si="6"/>
        <v xml:space="preserve"> -</v>
      </c>
      <c r="BN52" s="330">
        <f t="shared" si="7"/>
        <v>0</v>
      </c>
      <c r="BO52" s="452">
        <f t="shared" si="8"/>
        <v>0</v>
      </c>
      <c r="BP52" s="656">
        <f t="shared" si="9"/>
        <v>0.75</v>
      </c>
      <c r="BQ52" s="651">
        <f t="shared" si="10"/>
        <v>0.75</v>
      </c>
      <c r="BR52" s="641">
        <f t="shared" si="11"/>
        <v>0.75</v>
      </c>
      <c r="BS52" s="52">
        <v>0</v>
      </c>
      <c r="BT52" s="90">
        <v>0</v>
      </c>
      <c r="BU52" s="90">
        <v>0</v>
      </c>
      <c r="BV52" s="146" t="str">
        <f t="shared" si="16"/>
        <v xml:space="preserve"> -</v>
      </c>
      <c r="BW52" s="384" t="str">
        <f t="shared" si="17"/>
        <v xml:space="preserve"> -</v>
      </c>
      <c r="BX52" s="52">
        <v>0</v>
      </c>
      <c r="BY52" s="90">
        <v>0</v>
      </c>
      <c r="BZ52" s="90">
        <v>150000</v>
      </c>
      <c r="CA52" s="146" t="str">
        <f t="shared" si="18"/>
        <v xml:space="preserve"> -</v>
      </c>
      <c r="CB52" s="384">
        <f t="shared" si="19"/>
        <v>1</v>
      </c>
      <c r="CC52" s="53">
        <v>0</v>
      </c>
      <c r="CD52" s="90">
        <v>0</v>
      </c>
      <c r="CE52" s="90">
        <v>0</v>
      </c>
      <c r="CF52" s="146" t="str">
        <f t="shared" si="20"/>
        <v xml:space="preserve"> -</v>
      </c>
      <c r="CG52" s="384" t="str">
        <f t="shared" si="21"/>
        <v xml:space="preserve"> -</v>
      </c>
      <c r="CH52" s="52">
        <v>80000</v>
      </c>
      <c r="CI52" s="90">
        <v>0</v>
      </c>
      <c r="CJ52" s="90">
        <v>0</v>
      </c>
      <c r="CK52" s="146">
        <f t="shared" si="22"/>
        <v>0</v>
      </c>
      <c r="CL52" s="384" t="str">
        <f t="shared" si="23"/>
        <v xml:space="preserve"> -</v>
      </c>
      <c r="CM52" s="324">
        <f t="shared" si="24"/>
        <v>80000</v>
      </c>
      <c r="CN52" s="325">
        <f t="shared" si="25"/>
        <v>0</v>
      </c>
      <c r="CO52" s="325">
        <f t="shared" si="26"/>
        <v>150000</v>
      </c>
      <c r="CP52" s="503">
        <f t="shared" si="27"/>
        <v>0</v>
      </c>
      <c r="CQ52" s="384">
        <f t="shared" si="28"/>
        <v>1</v>
      </c>
      <c r="CR52" s="594" t="s">
        <v>1499</v>
      </c>
      <c r="CS52" s="108" t="s">
        <v>1786</v>
      </c>
      <c r="CT52" s="75" t="s">
        <v>213</v>
      </c>
    </row>
    <row r="53" spans="2:98" ht="30" customHeight="1" thickBot="1">
      <c r="B53" s="994"/>
      <c r="C53" s="991"/>
      <c r="D53" s="995"/>
      <c r="E53" s="1156"/>
      <c r="F53" s="1155"/>
      <c r="G53" s="849"/>
      <c r="H53" s="849"/>
      <c r="I53" s="833"/>
      <c r="J53" s="849"/>
      <c r="K53" s="833"/>
      <c r="L53" s="849"/>
      <c r="M53" s="849"/>
      <c r="N53" s="833"/>
      <c r="O53" s="849"/>
      <c r="P53" s="849"/>
      <c r="Q53" s="833"/>
      <c r="R53" s="849"/>
      <c r="S53" s="849"/>
      <c r="T53" s="833"/>
      <c r="U53" s="1083"/>
      <c r="V53" s="854"/>
      <c r="W53" s="833"/>
      <c r="X53" s="849"/>
      <c r="Y53" s="833"/>
      <c r="Z53" s="849"/>
      <c r="AA53" s="833"/>
      <c r="AB53" s="1024"/>
      <c r="AC53" s="1027"/>
      <c r="AD53" s="1021"/>
      <c r="AE53" s="791"/>
      <c r="AF53" s="799"/>
      <c r="AG53" s="791"/>
      <c r="AH53" s="799"/>
      <c r="AI53" s="791"/>
      <c r="AJ53" s="799"/>
      <c r="AK53" s="791"/>
      <c r="AL53" s="799"/>
      <c r="AM53" s="791"/>
      <c r="AN53" s="1165"/>
      <c r="AO53" s="953"/>
      <c r="AP53" s="942"/>
      <c r="AQ53" s="123" t="s">
        <v>834</v>
      </c>
      <c r="AR53" s="444" t="s">
        <v>2084</v>
      </c>
      <c r="AS53" s="123" t="s">
        <v>1874</v>
      </c>
      <c r="AT53" s="45">
        <v>0</v>
      </c>
      <c r="AU53" s="92">
        <v>8</v>
      </c>
      <c r="AV53" s="92">
        <v>2</v>
      </c>
      <c r="AW53" s="423">
        <f t="shared" si="12"/>
        <v>0.25</v>
      </c>
      <c r="AX53" s="92">
        <v>1</v>
      </c>
      <c r="AY53" s="423">
        <f t="shared" si="13"/>
        <v>0.125</v>
      </c>
      <c r="AZ53" s="92">
        <v>2</v>
      </c>
      <c r="BA53" s="424">
        <f t="shared" si="14"/>
        <v>0.25</v>
      </c>
      <c r="BB53" s="51">
        <v>3</v>
      </c>
      <c r="BC53" s="425">
        <f t="shared" si="15"/>
        <v>0.375</v>
      </c>
      <c r="BD53" s="62">
        <v>2</v>
      </c>
      <c r="BE53" s="92">
        <v>1</v>
      </c>
      <c r="BF53" s="92">
        <v>1</v>
      </c>
      <c r="BG53" s="70">
        <v>0</v>
      </c>
      <c r="BH53" s="331">
        <f t="shared" si="1"/>
        <v>1</v>
      </c>
      <c r="BI53" s="457">
        <f t="shared" si="2"/>
        <v>1</v>
      </c>
      <c r="BJ53" s="332">
        <f t="shared" si="3"/>
        <v>1</v>
      </c>
      <c r="BK53" s="457">
        <f t="shared" si="4"/>
        <v>1</v>
      </c>
      <c r="BL53" s="332">
        <f t="shared" si="5"/>
        <v>0.5</v>
      </c>
      <c r="BM53" s="457">
        <f t="shared" si="6"/>
        <v>0.5</v>
      </c>
      <c r="BN53" s="332">
        <f t="shared" si="7"/>
        <v>0</v>
      </c>
      <c r="BO53" s="457">
        <f t="shared" si="8"/>
        <v>0</v>
      </c>
      <c r="BP53" s="658">
        <f t="shared" si="9"/>
        <v>0.5</v>
      </c>
      <c r="BQ53" s="653">
        <f t="shared" si="10"/>
        <v>0.5</v>
      </c>
      <c r="BR53" s="643">
        <f t="shared" si="11"/>
        <v>0.5</v>
      </c>
      <c r="BS53" s="62">
        <v>0</v>
      </c>
      <c r="BT53" s="92">
        <v>0</v>
      </c>
      <c r="BU53" s="92">
        <v>0</v>
      </c>
      <c r="BV53" s="148" t="str">
        <f t="shared" si="16"/>
        <v xml:space="preserve"> -</v>
      </c>
      <c r="BW53" s="385" t="str">
        <f t="shared" si="17"/>
        <v xml:space="preserve"> -</v>
      </c>
      <c r="BX53" s="62">
        <v>0</v>
      </c>
      <c r="BY53" s="92">
        <v>0</v>
      </c>
      <c r="BZ53" s="92">
        <v>0</v>
      </c>
      <c r="CA53" s="148" t="str">
        <f t="shared" si="18"/>
        <v xml:space="preserve"> -</v>
      </c>
      <c r="CB53" s="385" t="str">
        <f t="shared" si="19"/>
        <v xml:space="preserve"> -</v>
      </c>
      <c r="CC53" s="63">
        <v>0</v>
      </c>
      <c r="CD53" s="92">
        <v>0</v>
      </c>
      <c r="CE53" s="92">
        <v>0</v>
      </c>
      <c r="CF53" s="148" t="str">
        <f t="shared" si="20"/>
        <v xml:space="preserve"> -</v>
      </c>
      <c r="CG53" s="385" t="str">
        <f t="shared" si="21"/>
        <v xml:space="preserve"> -</v>
      </c>
      <c r="CH53" s="62">
        <v>26000</v>
      </c>
      <c r="CI53" s="92">
        <v>0</v>
      </c>
      <c r="CJ53" s="92">
        <v>0</v>
      </c>
      <c r="CK53" s="148">
        <f t="shared" si="22"/>
        <v>0</v>
      </c>
      <c r="CL53" s="385" t="str">
        <f t="shared" si="23"/>
        <v xml:space="preserve"> -</v>
      </c>
      <c r="CM53" s="327">
        <f t="shared" si="24"/>
        <v>26000</v>
      </c>
      <c r="CN53" s="328">
        <f t="shared" si="25"/>
        <v>0</v>
      </c>
      <c r="CO53" s="328">
        <f t="shared" si="26"/>
        <v>0</v>
      </c>
      <c r="CP53" s="505">
        <f t="shared" si="27"/>
        <v>0</v>
      </c>
      <c r="CQ53" s="385" t="str">
        <f t="shared" si="28"/>
        <v xml:space="preserve"> -</v>
      </c>
      <c r="CR53" s="593" t="s">
        <v>1499</v>
      </c>
      <c r="CS53" s="100" t="s">
        <v>1786</v>
      </c>
      <c r="CT53" s="103" t="s">
        <v>213</v>
      </c>
    </row>
    <row r="54" spans="2:98" ht="16" customHeight="1" thickBot="1">
      <c r="B54" s="995"/>
      <c r="C54" s="992"/>
      <c r="D54" s="14"/>
      <c r="E54" s="14"/>
      <c r="F54" s="3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5"/>
      <c r="AR54" s="34"/>
      <c r="AS54" s="35"/>
      <c r="AT54" s="34"/>
      <c r="AU54" s="34"/>
      <c r="AV54" s="34"/>
      <c r="AW54" s="446">
        <f>+AVERAGE(AW40:AW53)</f>
        <v>0.10119047619047619</v>
      </c>
      <c r="AX54" s="446"/>
      <c r="AY54" s="446">
        <f t="shared" ref="AY54:BC54" si="36">+AVERAGE(AY40:AY53)</f>
        <v>0.11083333333333334</v>
      </c>
      <c r="AZ54" s="446"/>
      <c r="BA54" s="446">
        <f t="shared" si="36"/>
        <v>0.18149859943977592</v>
      </c>
      <c r="BB54" s="446"/>
      <c r="BC54" s="446">
        <f t="shared" si="36"/>
        <v>0.5875700280112045</v>
      </c>
      <c r="BD54" s="34"/>
      <c r="BE54" s="34"/>
      <c r="BF54" s="34"/>
      <c r="BG54" s="34"/>
      <c r="BH54" s="34"/>
      <c r="BI54" s="446">
        <f t="shared" ref="BI54:BO54" si="37">+AVERAGE(BI40:BI53)</f>
        <v>1</v>
      </c>
      <c r="BJ54" s="446"/>
      <c r="BK54" s="446">
        <f t="shared" si="37"/>
        <v>1</v>
      </c>
      <c r="BL54" s="446"/>
      <c r="BM54" s="446">
        <f t="shared" si="37"/>
        <v>0.90370370370370368</v>
      </c>
      <c r="BN54" s="446"/>
      <c r="BO54" s="446">
        <f t="shared" si="37"/>
        <v>0</v>
      </c>
      <c r="BP54" s="446"/>
      <c r="BQ54" s="446">
        <f>+AVERAGE(BQ40:BQ53)</f>
        <v>0.50778851540616243</v>
      </c>
      <c r="BR54" s="638"/>
      <c r="BS54" s="36"/>
      <c r="BT54" s="36"/>
      <c r="BU54" s="36"/>
      <c r="BV54" s="36"/>
      <c r="BW54" s="37"/>
      <c r="BX54" s="36"/>
      <c r="BY54" s="36"/>
      <c r="BZ54" s="36"/>
      <c r="CA54" s="36"/>
      <c r="CB54" s="37"/>
      <c r="CC54" s="36"/>
      <c r="CD54" s="36"/>
      <c r="CE54" s="36"/>
      <c r="CF54" s="36"/>
      <c r="CG54" s="37"/>
      <c r="CH54" s="36"/>
      <c r="CI54" s="36"/>
      <c r="CJ54" s="36"/>
      <c r="CK54" s="36"/>
      <c r="CL54" s="37"/>
      <c r="CM54" s="208"/>
      <c r="CN54" s="208"/>
      <c r="CO54" s="208"/>
      <c r="CP54" s="208"/>
      <c r="CQ54" s="17"/>
      <c r="CR54" s="599"/>
      <c r="CS54" s="16"/>
      <c r="CT54" s="597"/>
    </row>
    <row r="55" spans="2:98" ht="16" customHeight="1" thickBot="1">
      <c r="B55" s="19"/>
      <c r="C55" s="20"/>
      <c r="D55" s="21"/>
      <c r="E55" s="21"/>
      <c r="F55" s="22"/>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2"/>
      <c r="AR55" s="21"/>
      <c r="AS55" s="22"/>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639"/>
      <c r="BS55" s="23"/>
      <c r="BT55" s="23"/>
      <c r="BU55" s="23"/>
      <c r="BV55" s="23"/>
      <c r="BW55" s="24"/>
      <c r="BX55" s="23"/>
      <c r="BY55" s="23"/>
      <c r="BZ55" s="23"/>
      <c r="CA55" s="23"/>
      <c r="CB55" s="24"/>
      <c r="CC55" s="23"/>
      <c r="CD55" s="23"/>
      <c r="CE55" s="23"/>
      <c r="CF55" s="23"/>
      <c r="CG55" s="24"/>
      <c r="CH55" s="23"/>
      <c r="CI55" s="23"/>
      <c r="CJ55" s="23"/>
      <c r="CK55" s="23"/>
      <c r="CL55" s="24"/>
      <c r="CM55" s="209"/>
      <c r="CN55" s="209"/>
      <c r="CO55" s="209"/>
      <c r="CP55" s="209"/>
      <c r="CQ55" s="209"/>
      <c r="CR55" s="596"/>
      <c r="CS55" s="23"/>
      <c r="CT55" s="598"/>
    </row>
    <row r="56" spans="2:98" ht="15" customHeight="1"/>
    <row r="57" spans="2:98" ht="15" customHeight="1" thickBot="1"/>
    <row r="58" spans="2:98" ht="20" customHeight="1" thickBot="1">
      <c r="BD58" s="669">
        <v>2016</v>
      </c>
      <c r="BE58" s="670">
        <v>2017</v>
      </c>
      <c r="BF58" s="670">
        <v>2018</v>
      </c>
      <c r="BG58" s="670">
        <v>2019</v>
      </c>
      <c r="BH58" s="628" t="s">
        <v>1218</v>
      </c>
      <c r="BI58" s="665"/>
    </row>
    <row r="59" spans="2:98" ht="18" customHeight="1">
      <c r="BB59" s="996" t="s">
        <v>213</v>
      </c>
      <c r="BC59" s="1223"/>
      <c r="BD59" s="667">
        <f>+AVERAGE(BI11:BI23,BI25:BI35,BI38,BI40:BI53)</f>
        <v>0.91</v>
      </c>
      <c r="BE59" s="668">
        <f>+AVERAGE(BK11:BK23,BK25:BK35,BK38,BK40:BK53)</f>
        <v>0.84413580246913578</v>
      </c>
      <c r="BF59" s="668">
        <f>+AVERAGE(BM11:BM23,BM25:BM35,BM38,BM40:BM53)</f>
        <v>0.78705741324921119</v>
      </c>
      <c r="BG59" s="668">
        <f>+AVERAGE(BO11:BO23,BO25:BO35,BO38,BO40:BO53)</f>
        <v>0</v>
      </c>
      <c r="BH59" s="671">
        <f>+AVERAGE(BQ11:BQ23,BQ25:BQ35,BQ38,BQ40:BQ53)</f>
        <v>0.41519844990440918</v>
      </c>
      <c r="BI59" s="666"/>
    </row>
    <row r="60" spans="2:98" ht="18" customHeight="1" thickBot="1">
      <c r="BB60" s="980" t="s">
        <v>1210</v>
      </c>
      <c r="BC60" s="1224"/>
      <c r="BD60" s="582">
        <f>+AVERAGE(BI36:BI37)</f>
        <v>1</v>
      </c>
      <c r="BE60" s="579">
        <f>+AVERAGE(BK36:BK37)</f>
        <v>0.5</v>
      </c>
      <c r="BF60" s="579">
        <f>+AVERAGE(BM36:BM37)</f>
        <v>0.5</v>
      </c>
      <c r="BG60" s="579">
        <f>+AVERAGE(BO36:BO37)</f>
        <v>0</v>
      </c>
      <c r="BH60" s="672">
        <f>+AVERAGE(BQ36:BQ37)</f>
        <v>0.5</v>
      </c>
      <c r="BI60" s="666"/>
    </row>
  </sheetData>
  <mergeCells count="323">
    <mergeCell ref="BB59:BC59"/>
    <mergeCell ref="BB60:BC60"/>
    <mergeCell ref="B3:CT3"/>
    <mergeCell ref="B4:CT4"/>
    <mergeCell ref="B5:CT5"/>
    <mergeCell ref="B8:B10"/>
    <mergeCell ref="C8:C10"/>
    <mergeCell ref="D8:D10"/>
    <mergeCell ref="E8:E10"/>
    <mergeCell ref="F8:F10"/>
    <mergeCell ref="CS8:CS10"/>
    <mergeCell ref="G8:G10"/>
    <mergeCell ref="AO8:AO10"/>
    <mergeCell ref="AP8:AP10"/>
    <mergeCell ref="AQ8:AQ10"/>
    <mergeCell ref="BS8:CQ8"/>
    <mergeCell ref="BS9:BW9"/>
    <mergeCell ref="BX9:CB9"/>
    <mergeCell ref="CC9:CG9"/>
    <mergeCell ref="CH9:CL9"/>
    <mergeCell ref="AS8:BC9"/>
    <mergeCell ref="BB10:BC10"/>
    <mergeCell ref="AZ10:BA10"/>
    <mergeCell ref="AX10:AY10"/>
    <mergeCell ref="AV10:AW10"/>
    <mergeCell ref="BD8:BG9"/>
    <mergeCell ref="AO16:AO20"/>
    <mergeCell ref="AO21:AO23"/>
    <mergeCell ref="AP21:AP23"/>
    <mergeCell ref="AP16:AP20"/>
    <mergeCell ref="AP11:AP15"/>
    <mergeCell ref="AO11:AO15"/>
    <mergeCell ref="R11:R17"/>
    <mergeCell ref="R18:R23"/>
    <mergeCell ref="T11:T17"/>
    <mergeCell ref="U11:U17"/>
    <mergeCell ref="T18:T23"/>
    <mergeCell ref="U18:U23"/>
    <mergeCell ref="V11:V17"/>
    <mergeCell ref="W11:W17"/>
    <mergeCell ref="X11:X17"/>
    <mergeCell ref="AG11:AG17"/>
    <mergeCell ref="AH11:AH17"/>
    <mergeCell ref="Y11:Y17"/>
    <mergeCell ref="Z11:Z17"/>
    <mergeCell ref="AA11:AA17"/>
    <mergeCell ref="AB11:AB17"/>
    <mergeCell ref="AC11:AC17"/>
    <mergeCell ref="AN11:AN17"/>
    <mergeCell ref="V18:V23"/>
    <mergeCell ref="AM11:AM17"/>
    <mergeCell ref="AD11:AD17"/>
    <mergeCell ref="AE11:AE17"/>
    <mergeCell ref="AF11:AF17"/>
    <mergeCell ref="AI11:AI17"/>
    <mergeCell ref="AJ11:AJ17"/>
    <mergeCell ref="AK11:AK17"/>
    <mergeCell ref="AL11:AL17"/>
    <mergeCell ref="AD18:AD23"/>
    <mergeCell ref="AE18:AE23"/>
    <mergeCell ref="AN18:AN23"/>
    <mergeCell ref="W18:W23"/>
    <mergeCell ref="X18:X23"/>
    <mergeCell ref="Y18:Y23"/>
    <mergeCell ref="Z18:Z23"/>
    <mergeCell ref="AA18:AA23"/>
    <mergeCell ref="AB18:AB23"/>
    <mergeCell ref="AC18:AC23"/>
    <mergeCell ref="E11:E23"/>
    <mergeCell ref="M18:M23"/>
    <mergeCell ref="P18:P23"/>
    <mergeCell ref="S18:S23"/>
    <mergeCell ref="F11:F17"/>
    <mergeCell ref="F18:F23"/>
    <mergeCell ref="G11:G17"/>
    <mergeCell ref="H11:H17"/>
    <mergeCell ref="J11:J17"/>
    <mergeCell ref="M11:M17"/>
    <mergeCell ref="S11:S17"/>
    <mergeCell ref="G18:G23"/>
    <mergeCell ref="H18:H23"/>
    <mergeCell ref="J18:J23"/>
    <mergeCell ref="P11:P17"/>
    <mergeCell ref="N11:N17"/>
    <mergeCell ref="O11:O17"/>
    <mergeCell ref="N18:N23"/>
    <mergeCell ref="O18:O23"/>
    <mergeCell ref="Q11:Q17"/>
    <mergeCell ref="Q18:Q23"/>
    <mergeCell ref="I11:I17"/>
    <mergeCell ref="I18:I23"/>
    <mergeCell ref="K11:K17"/>
    <mergeCell ref="AO36:AO38"/>
    <mergeCell ref="AP36:AP38"/>
    <mergeCell ref="AP29:AP35"/>
    <mergeCell ref="AP26:AP27"/>
    <mergeCell ref="AP52:AP53"/>
    <mergeCell ref="AP45:AP51"/>
    <mergeCell ref="AP40:AP44"/>
    <mergeCell ref="AO26:AO27"/>
    <mergeCell ref="AO29:AO35"/>
    <mergeCell ref="F40:F44"/>
    <mergeCell ref="F45:F49"/>
    <mergeCell ref="H50:H53"/>
    <mergeCell ref="J50:J53"/>
    <mergeCell ref="M50:M53"/>
    <mergeCell ref="G50:G53"/>
    <mergeCell ref="I40:I44"/>
    <mergeCell ref="I45:I49"/>
    <mergeCell ref="I50:I53"/>
    <mergeCell ref="K40:K44"/>
    <mergeCell ref="L40:L44"/>
    <mergeCell ref="K45:K49"/>
    <mergeCell ref="L45:L49"/>
    <mergeCell ref="K50:K53"/>
    <mergeCell ref="L50:L53"/>
    <mergeCell ref="S50:S53"/>
    <mergeCell ref="AO40:AO44"/>
    <mergeCell ref="AO45:AO51"/>
    <mergeCell ref="AO52:AO53"/>
    <mergeCell ref="Q40:Q44"/>
    <mergeCell ref="R40:R44"/>
    <mergeCell ref="Q45:Q49"/>
    <mergeCell ref="R45:R49"/>
    <mergeCell ref="Q50:Q53"/>
    <mergeCell ref="R50:R53"/>
    <mergeCell ref="T40:T44"/>
    <mergeCell ref="U40:U44"/>
    <mergeCell ref="T45:T49"/>
    <mergeCell ref="U45:U49"/>
    <mergeCell ref="T50:T53"/>
    <mergeCell ref="U50:U53"/>
    <mergeCell ref="AB40:AB44"/>
    <mergeCell ref="AC40:AC44"/>
    <mergeCell ref="AD40:AD44"/>
    <mergeCell ref="AE40:AE44"/>
    <mergeCell ref="V40:V44"/>
    <mergeCell ref="W40:W44"/>
    <mergeCell ref="X40:X44"/>
    <mergeCell ref="Y40:Y44"/>
    <mergeCell ref="H25:H31"/>
    <mergeCell ref="J25:J31"/>
    <mergeCell ref="M25:M31"/>
    <mergeCell ref="P25:P31"/>
    <mergeCell ref="P50:P53"/>
    <mergeCell ref="I25:I31"/>
    <mergeCell ref="I32:I38"/>
    <mergeCell ref="N50:N53"/>
    <mergeCell ref="O50:O53"/>
    <mergeCell ref="M45:M49"/>
    <mergeCell ref="P45:P49"/>
    <mergeCell ref="S45:S49"/>
    <mergeCell ref="G40:G44"/>
    <mergeCell ref="H40:H44"/>
    <mergeCell ref="J40:J44"/>
    <mergeCell ref="M40:M44"/>
    <mergeCell ref="P40:P44"/>
    <mergeCell ref="G32:G38"/>
    <mergeCell ref="H32:H38"/>
    <mergeCell ref="J32:J38"/>
    <mergeCell ref="Q25:Q31"/>
    <mergeCell ref="K25:K31"/>
    <mergeCell ref="L25:L31"/>
    <mergeCell ref="K32:K38"/>
    <mergeCell ref="L32:L38"/>
    <mergeCell ref="S32:S38"/>
    <mergeCell ref="S25:S31"/>
    <mergeCell ref="B11:B54"/>
    <mergeCell ref="C11:C54"/>
    <mergeCell ref="D40:D53"/>
    <mergeCell ref="E40:E53"/>
    <mergeCell ref="S40:S44"/>
    <mergeCell ref="G45:G49"/>
    <mergeCell ref="H45:H49"/>
    <mergeCell ref="J45:J49"/>
    <mergeCell ref="D25:D38"/>
    <mergeCell ref="E25:E38"/>
    <mergeCell ref="F50:F53"/>
    <mergeCell ref="M32:M38"/>
    <mergeCell ref="P32:P38"/>
    <mergeCell ref="D11:D23"/>
    <mergeCell ref="F25:F31"/>
    <mergeCell ref="F32:F38"/>
    <mergeCell ref="G25:G31"/>
    <mergeCell ref="H8:I10"/>
    <mergeCell ref="J10:L10"/>
    <mergeCell ref="M10:O10"/>
    <mergeCell ref="P10:R10"/>
    <mergeCell ref="S10:U10"/>
    <mergeCell ref="J8:U9"/>
    <mergeCell ref="N40:N44"/>
    <mergeCell ref="O40:O44"/>
    <mergeCell ref="N45:N49"/>
    <mergeCell ref="O45:O49"/>
    <mergeCell ref="R25:R31"/>
    <mergeCell ref="Q32:Q38"/>
    <mergeCell ref="R32:R38"/>
    <mergeCell ref="T25:T31"/>
    <mergeCell ref="L11:L17"/>
    <mergeCell ref="K18:K23"/>
    <mergeCell ref="L18:L23"/>
    <mergeCell ref="U25:U31"/>
    <mergeCell ref="T32:T38"/>
    <mergeCell ref="U32:U38"/>
    <mergeCell ref="N25:N31"/>
    <mergeCell ref="O25:O31"/>
    <mergeCell ref="N32:N38"/>
    <mergeCell ref="O32:O38"/>
    <mergeCell ref="AD25:AD31"/>
    <mergeCell ref="AK25:AK31"/>
    <mergeCell ref="AL25:AL31"/>
    <mergeCell ref="AK18:AK23"/>
    <mergeCell ref="AL18:AL23"/>
    <mergeCell ref="AM18:AM23"/>
    <mergeCell ref="AF18:AF23"/>
    <mergeCell ref="AG18:AG23"/>
    <mergeCell ref="AH18:AH23"/>
    <mergeCell ref="AI18:AI23"/>
    <mergeCell ref="AJ18:AJ23"/>
    <mergeCell ref="AM25:AM31"/>
    <mergeCell ref="V25:V31"/>
    <mergeCell ref="W25:W31"/>
    <mergeCell ref="X25:X31"/>
    <mergeCell ref="Y25:Y31"/>
    <mergeCell ref="Z25:Z31"/>
    <mergeCell ref="AA25:AA31"/>
    <mergeCell ref="AB25:AB31"/>
    <mergeCell ref="AC25:AC31"/>
    <mergeCell ref="AJ40:AJ44"/>
    <mergeCell ref="V32:V38"/>
    <mergeCell ref="W32:W38"/>
    <mergeCell ref="X32:X38"/>
    <mergeCell ref="Y32:Y38"/>
    <mergeCell ref="Z32:Z38"/>
    <mergeCell ref="AA32:AA38"/>
    <mergeCell ref="AB32:AB38"/>
    <mergeCell ref="AC32:AC38"/>
    <mergeCell ref="AD32:AD38"/>
    <mergeCell ref="AJ32:AJ38"/>
    <mergeCell ref="AA40:AA44"/>
    <mergeCell ref="Z40:Z44"/>
    <mergeCell ref="AF40:AF44"/>
    <mergeCell ref="AG40:AG44"/>
    <mergeCell ref="AH40:AH44"/>
    <mergeCell ref="AI40:AI44"/>
    <mergeCell ref="AN25:AN31"/>
    <mergeCell ref="AE32:AE38"/>
    <mergeCell ref="AF32:AF38"/>
    <mergeCell ref="AG32:AG38"/>
    <mergeCell ref="AH32:AH38"/>
    <mergeCell ref="AI32:AI38"/>
    <mergeCell ref="AH25:AH31"/>
    <mergeCell ref="AI25:AI31"/>
    <mergeCell ref="AJ25:AJ31"/>
    <mergeCell ref="AE25:AE31"/>
    <mergeCell ref="AF25:AF31"/>
    <mergeCell ref="AG25:AG31"/>
    <mergeCell ref="AK32:AK38"/>
    <mergeCell ref="AL32:AL38"/>
    <mergeCell ref="AM32:AM38"/>
    <mergeCell ref="AN32:AN38"/>
    <mergeCell ref="V45:V49"/>
    <mergeCell ref="W45:W49"/>
    <mergeCell ref="X45:X49"/>
    <mergeCell ref="Y45:Y49"/>
    <mergeCell ref="Z45:Z49"/>
    <mergeCell ref="AA45:AA49"/>
    <mergeCell ref="AB45:AB49"/>
    <mergeCell ref="AC45:AC49"/>
    <mergeCell ref="AD45:AD49"/>
    <mergeCell ref="V50:V53"/>
    <mergeCell ref="W50:W53"/>
    <mergeCell ref="X50:X53"/>
    <mergeCell ref="Y50:Y53"/>
    <mergeCell ref="Z50:Z53"/>
    <mergeCell ref="AA50:AA53"/>
    <mergeCell ref="AB50:AB53"/>
    <mergeCell ref="AC50:AC53"/>
    <mergeCell ref="AD50:AD53"/>
    <mergeCell ref="AJ50:AJ53"/>
    <mergeCell ref="AK50:AK53"/>
    <mergeCell ref="AL50:AL53"/>
    <mergeCell ref="AM50:AM53"/>
    <mergeCell ref="AN50:AN53"/>
    <mergeCell ref="AM45:AM49"/>
    <mergeCell ref="AN45:AN49"/>
    <mergeCell ref="AE50:AE53"/>
    <mergeCell ref="AF50:AF53"/>
    <mergeCell ref="AG50:AG53"/>
    <mergeCell ref="AH50:AH53"/>
    <mergeCell ref="AI50:AI53"/>
    <mergeCell ref="AH45:AH49"/>
    <mergeCell ref="AI45:AI49"/>
    <mergeCell ref="AJ45:AJ49"/>
    <mergeCell ref="AL45:AL49"/>
    <mergeCell ref="AE45:AE49"/>
    <mergeCell ref="AF45:AF49"/>
    <mergeCell ref="AG45:AG49"/>
    <mergeCell ref="AK45:AK49"/>
    <mergeCell ref="CR8:CR10"/>
    <mergeCell ref="AK40:AK44"/>
    <mergeCell ref="BL10:BM10"/>
    <mergeCell ref="BN10:BO10"/>
    <mergeCell ref="BP10:BR10"/>
    <mergeCell ref="CM9:CQ9"/>
    <mergeCell ref="V8:AC9"/>
    <mergeCell ref="AD8:AN9"/>
    <mergeCell ref="V10:W10"/>
    <mergeCell ref="X10:Y10"/>
    <mergeCell ref="Z10:AA10"/>
    <mergeCell ref="AB10:AC10"/>
    <mergeCell ref="AD10:AE10"/>
    <mergeCell ref="AF10:AG10"/>
    <mergeCell ref="AH10:AI10"/>
    <mergeCell ref="AJ10:AK10"/>
    <mergeCell ref="AL10:AN10"/>
    <mergeCell ref="AR8:AR10"/>
    <mergeCell ref="BH8:BR9"/>
    <mergeCell ref="BH10:BI10"/>
    <mergeCell ref="BJ10:BK10"/>
    <mergeCell ref="AL40:AL44"/>
    <mergeCell ref="AM40:AM44"/>
    <mergeCell ref="AN40:AN44"/>
  </mergeCells>
  <conditionalFormatting sqref="BR1:BR1048576">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T89"/>
  <sheetViews>
    <sheetView topLeftCell="B7" workbookViewId="0">
      <pane ySplit="4" topLeftCell="A11" activePane="bottomLeft" state="frozen"/>
      <selection activeCell="A7" sqref="A7"/>
      <selection pane="bottomLeft" activeCell="BR7" sqref="BR1:BR1048576"/>
    </sheetView>
  </sheetViews>
  <sheetFormatPr baseColWidth="10" defaultRowHeight="26" x14ac:dyDescent="0"/>
  <cols>
    <col min="1" max="1" width="2.42578125" style="2" customWidth="1"/>
    <col min="2" max="2" width="10.7109375" style="2"/>
    <col min="3" max="3" width="18.85546875" style="2" customWidth="1"/>
    <col min="4" max="4" width="11" style="2" customWidth="1"/>
    <col min="5" max="5" width="19.7109375" style="2" customWidth="1"/>
    <col min="6" max="6" width="20.85546875" style="2" customWidth="1"/>
    <col min="7" max="7" width="10.7109375" style="2"/>
    <col min="8" max="8" width="13.5703125" style="2" customWidth="1"/>
    <col min="9" max="9" width="6.7109375" style="201" hidden="1" customWidth="1"/>
    <col min="10" max="10" width="10.7109375" style="2"/>
    <col min="11" max="12" width="6.7109375" style="201" hidden="1" customWidth="1"/>
    <col min="13" max="13" width="10.7109375" style="2"/>
    <col min="14" max="15" width="6.7109375" style="201" hidden="1" customWidth="1"/>
    <col min="16" max="16" width="10.7109375" style="2"/>
    <col min="17" max="18" width="6.7109375" style="201" hidden="1" customWidth="1"/>
    <col min="19" max="19" width="10.7109375" style="2"/>
    <col min="20" max="21" width="6.7109375" style="201" hidden="1" customWidth="1"/>
    <col min="22" max="22" width="12.7109375" style="201" customWidth="1"/>
    <col min="23" max="23" width="6.7109375" style="201" hidden="1" customWidth="1"/>
    <col min="24" max="24" width="12.7109375" style="201" customWidth="1"/>
    <col min="25" max="25" width="6.7109375" style="201" hidden="1" customWidth="1"/>
    <col min="26" max="26" width="12.7109375" style="201" customWidth="1"/>
    <col min="27" max="27" width="6.7109375" style="201" hidden="1" customWidth="1"/>
    <col min="28" max="28" width="12.7109375" style="201" customWidth="1"/>
    <col min="29" max="29" width="6.7109375" style="201" hidden="1" customWidth="1"/>
    <col min="30" max="30" width="10.7109375" style="201" customWidth="1"/>
    <col min="31" max="31" width="6.7109375" style="201" hidden="1" customWidth="1"/>
    <col min="32" max="32" width="10.7109375" style="201" customWidth="1"/>
    <col min="33" max="33" width="6.7109375" style="201" hidden="1" customWidth="1"/>
    <col min="34" max="34" width="10.7109375" style="201" customWidth="1"/>
    <col min="35" max="35" width="6.7109375" style="201" hidden="1" customWidth="1"/>
    <col min="36" max="36" width="10.7109375" style="201" customWidth="1"/>
    <col min="37" max="37" width="6.7109375" style="201" hidden="1" customWidth="1"/>
    <col min="38" max="38" width="12.7109375" style="201" customWidth="1"/>
    <col min="39" max="39" width="6.7109375" style="201" customWidth="1"/>
    <col min="40" max="40" width="8.7109375" style="201" customWidth="1"/>
    <col min="41" max="41" width="10.7109375" style="2"/>
    <col min="42" max="42" width="24.7109375" style="2" customWidth="1"/>
    <col min="43" max="43" width="55.7109375" style="2" customWidth="1"/>
    <col min="44" max="44" width="11.5703125" style="2" customWidth="1"/>
    <col min="45" max="45" width="55.7109375" style="2" customWidth="1"/>
    <col min="46" max="46" width="11.140625" style="2" customWidth="1"/>
    <col min="47" max="47" width="13" style="2" customWidth="1"/>
    <col min="48" max="48" width="11.140625" style="2" customWidth="1"/>
    <col min="49" max="49" width="6.7109375" style="201" hidden="1" customWidth="1"/>
    <col min="50" max="50" width="11.85546875" style="2" customWidth="1"/>
    <col min="51" max="51" width="6.7109375" style="201" hidden="1" customWidth="1"/>
    <col min="52" max="52" width="11.85546875" style="2" customWidth="1"/>
    <col min="53" max="53" width="6.7109375" style="201" hidden="1" customWidth="1"/>
    <col min="54" max="54" width="11.85546875" style="2" customWidth="1"/>
    <col min="55" max="55" width="6.7109375" style="201" hidden="1" customWidth="1"/>
    <col min="56" max="59" width="12.7109375" style="201" customWidth="1"/>
    <col min="60" max="60" width="10.7109375" style="201" customWidth="1"/>
    <col min="61" max="61" width="6.7109375" style="201" hidden="1" customWidth="1"/>
    <col min="62" max="62" width="10.7109375" style="201" customWidth="1"/>
    <col min="63" max="63" width="6.7109375" style="201" hidden="1" customWidth="1"/>
    <col min="64" max="64" width="10.7109375" style="201" customWidth="1"/>
    <col min="65" max="65" width="6.7109375" style="201" hidden="1" customWidth="1"/>
    <col min="66" max="66" width="10.7109375" style="201" customWidth="1"/>
    <col min="67" max="67" width="6.7109375" style="201" hidden="1" customWidth="1"/>
    <col min="68" max="68" width="9.7109375" style="201" customWidth="1"/>
    <col min="69" max="69" width="6.7109375" style="201" hidden="1" customWidth="1"/>
    <col min="70" max="70" width="8.7109375" style="640" customWidth="1"/>
    <col min="71" max="73" width="16.28515625" style="2" customWidth="1"/>
    <col min="74" max="74" width="14.7109375" style="201" customWidth="1"/>
    <col min="75" max="75" width="14.7109375" style="2" customWidth="1"/>
    <col min="76" max="78" width="16.28515625" style="2" customWidth="1"/>
    <col min="79" max="79" width="14.7109375" style="201" customWidth="1"/>
    <col min="80" max="80" width="14.7109375" style="2" customWidth="1"/>
    <col min="81" max="83" width="16.28515625" style="2" customWidth="1"/>
    <col min="84" max="84" width="14.7109375" style="201" customWidth="1"/>
    <col min="85" max="85" width="14.7109375" style="2" customWidth="1"/>
    <col min="86" max="88" width="16.28515625" style="2" customWidth="1"/>
    <col min="89" max="89" width="14.7109375" style="201" customWidth="1"/>
    <col min="90" max="90" width="14.7109375" style="2" customWidth="1"/>
    <col min="91" max="93" width="16.28515625" style="201" customWidth="1"/>
    <col min="94" max="94" width="14.7109375" style="201" customWidth="1"/>
    <col min="95" max="95" width="14.7109375" style="2" customWidth="1"/>
    <col min="96" max="96" width="30.7109375" style="2" customWidth="1"/>
    <col min="97" max="97" width="21.28515625" style="2" customWidth="1"/>
    <col min="98" max="98" width="20.7109375" style="2" customWidth="1"/>
    <col min="99" max="16384" width="10.7109375" style="2"/>
  </cols>
  <sheetData>
    <row r="1" spans="2:98">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629"/>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2:98">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629"/>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2:98" ht="15">
      <c r="B3" s="918" t="s">
        <v>0</v>
      </c>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row>
    <row r="4" spans="2:98" ht="15">
      <c r="B4" s="918" t="s">
        <v>15</v>
      </c>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row>
    <row r="5" spans="2:98" ht="15">
      <c r="B5" s="918" t="s">
        <v>20</v>
      </c>
      <c r="C5" s="918"/>
      <c r="D5" s="918"/>
      <c r="E5" s="918"/>
      <c r="F5" s="918"/>
      <c r="G5" s="918"/>
      <c r="H5" s="918"/>
      <c r="I5" s="918"/>
      <c r="J5" s="918"/>
      <c r="K5" s="918"/>
      <c r="L5" s="918"/>
      <c r="M5" s="918"/>
      <c r="N5" s="918"/>
      <c r="O5" s="918"/>
      <c r="P5" s="918"/>
      <c r="Q5" s="918"/>
      <c r="R5" s="918"/>
      <c r="S5" s="918"/>
      <c r="T5" s="918"/>
      <c r="U5" s="918"/>
      <c r="V5" s="918"/>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row>
    <row r="6" spans="2:98" ht="14.25" customHeight="1">
      <c r="B6" s="3"/>
      <c r="C6" s="3"/>
      <c r="D6" s="3"/>
      <c r="E6" s="3"/>
      <c r="F6" s="3"/>
      <c r="G6" s="3"/>
      <c r="H6" s="3"/>
      <c r="I6" s="360"/>
      <c r="J6" s="3"/>
      <c r="K6" s="360"/>
      <c r="L6" s="360"/>
      <c r="M6" s="3"/>
      <c r="N6" s="360"/>
      <c r="O6" s="360"/>
      <c r="P6" s="3"/>
      <c r="Q6" s="360"/>
      <c r="R6" s="360"/>
      <c r="S6" s="3"/>
      <c r="T6" s="360"/>
      <c r="U6" s="360"/>
      <c r="V6" s="360"/>
      <c r="W6" s="360"/>
      <c r="X6" s="360"/>
      <c r="Y6" s="360"/>
      <c r="Z6" s="360"/>
      <c r="AA6" s="360"/>
      <c r="AB6" s="360"/>
      <c r="AC6" s="360"/>
      <c r="AD6" s="360"/>
      <c r="AE6" s="360"/>
      <c r="AF6" s="360"/>
      <c r="AG6" s="360"/>
      <c r="AH6" s="360"/>
      <c r="AI6" s="360"/>
      <c r="AJ6" s="360"/>
      <c r="AK6" s="360"/>
      <c r="AL6" s="360"/>
      <c r="AM6" s="360"/>
      <c r="AN6" s="360"/>
      <c r="AO6" s="3"/>
      <c r="AP6" s="3"/>
      <c r="AQ6" s="3"/>
      <c r="AR6" s="3"/>
      <c r="AS6" s="3"/>
      <c r="AT6" s="3"/>
      <c r="AU6" s="3"/>
      <c r="AV6" s="3"/>
      <c r="AW6" s="360"/>
      <c r="AX6" s="3"/>
      <c r="AY6" s="360"/>
      <c r="AZ6" s="3"/>
      <c r="BA6" s="360"/>
      <c r="BB6" s="3"/>
      <c r="BC6" s="360"/>
      <c r="BD6" s="360"/>
      <c r="BE6" s="360"/>
      <c r="BF6" s="360"/>
      <c r="BG6" s="360"/>
      <c r="BH6" s="360"/>
      <c r="BI6" s="360"/>
      <c r="BJ6" s="360"/>
      <c r="BK6" s="360"/>
      <c r="BL6" s="360"/>
      <c r="BM6" s="360"/>
      <c r="BN6" s="360"/>
      <c r="BO6" s="360"/>
      <c r="BP6" s="360"/>
      <c r="BQ6" s="360"/>
      <c r="BR6" s="630"/>
      <c r="BS6" s="3"/>
      <c r="BT6" s="3"/>
      <c r="BU6" s="3"/>
      <c r="BV6" s="360"/>
      <c r="BW6" s="3"/>
      <c r="BX6" s="3"/>
      <c r="BY6" s="3"/>
      <c r="BZ6" s="3"/>
      <c r="CA6" s="360"/>
      <c r="CB6" s="3"/>
      <c r="CC6" s="3"/>
      <c r="CD6" s="3"/>
      <c r="CE6" s="3"/>
      <c r="CF6" s="360"/>
      <c r="CG6" s="3"/>
      <c r="CH6" s="3"/>
      <c r="CI6" s="3"/>
      <c r="CJ6" s="3"/>
      <c r="CK6" s="360"/>
      <c r="CL6" s="3"/>
      <c r="CM6" s="360"/>
      <c r="CN6" s="360"/>
      <c r="CO6" s="360"/>
      <c r="CP6" s="360"/>
      <c r="CQ6" s="3"/>
      <c r="CR6" s="3"/>
      <c r="CS6" s="3"/>
      <c r="CT6" s="3"/>
    </row>
    <row r="7" spans="2:98" ht="14.25" customHeight="1" thickBot="1">
      <c r="B7" s="4"/>
      <c r="C7" s="4"/>
      <c r="D7" s="5"/>
      <c r="E7" s="5"/>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7"/>
      <c r="AQ7" s="4"/>
      <c r="AR7" s="4"/>
      <c r="AS7" s="4"/>
      <c r="AT7" s="4"/>
      <c r="AU7" s="4"/>
      <c r="AV7" s="4"/>
      <c r="AW7" s="4"/>
      <c r="AX7" s="4"/>
      <c r="AY7" s="4"/>
      <c r="AZ7" s="4"/>
      <c r="BA7" s="4"/>
      <c r="BB7" s="4"/>
      <c r="BC7" s="4"/>
      <c r="BD7" s="4"/>
      <c r="BE7" s="4"/>
      <c r="BF7" s="4"/>
      <c r="BG7" s="4"/>
      <c r="BH7" s="4"/>
      <c r="BI7" s="4"/>
      <c r="BJ7" s="4"/>
      <c r="BK7" s="4"/>
      <c r="BL7" s="4"/>
      <c r="BM7" s="4"/>
      <c r="BN7" s="4"/>
      <c r="BO7" s="4"/>
      <c r="BP7" s="4"/>
      <c r="BQ7" s="4"/>
      <c r="BR7" s="631"/>
      <c r="BS7" s="8"/>
      <c r="BT7" s="8"/>
      <c r="BU7" s="4"/>
      <c r="BV7" s="4"/>
      <c r="BW7" s="4"/>
      <c r="BX7" s="8"/>
      <c r="BY7" s="8"/>
      <c r="BZ7" s="8"/>
      <c r="CA7" s="8"/>
      <c r="CB7" s="4"/>
      <c r="CC7" s="8"/>
      <c r="CD7" s="8"/>
      <c r="CE7" s="8"/>
      <c r="CF7" s="8"/>
      <c r="CG7" s="4"/>
      <c r="CH7" s="8"/>
      <c r="CI7" s="8"/>
      <c r="CJ7" s="8"/>
      <c r="CK7" s="8"/>
      <c r="CL7" s="4"/>
      <c r="CM7" s="4"/>
      <c r="CN7" s="4"/>
      <c r="CO7" s="4"/>
      <c r="CP7" s="4"/>
      <c r="CQ7" s="4"/>
      <c r="CR7" s="4"/>
      <c r="CS7" s="4"/>
    </row>
    <row r="8" spans="2:98" ht="15" customHeight="1" thickBot="1">
      <c r="B8" s="919" t="s">
        <v>7</v>
      </c>
      <c r="C8" s="919" t="s">
        <v>12</v>
      </c>
      <c r="D8" s="919" t="s">
        <v>7</v>
      </c>
      <c r="E8" s="919" t="s">
        <v>13</v>
      </c>
      <c r="F8" s="921" t="s">
        <v>8</v>
      </c>
      <c r="G8" s="759" t="s">
        <v>9</v>
      </c>
      <c r="H8" s="758" t="s">
        <v>1</v>
      </c>
      <c r="I8" s="921"/>
      <c r="J8" s="758" t="s">
        <v>1952</v>
      </c>
      <c r="K8" s="759"/>
      <c r="L8" s="759"/>
      <c r="M8" s="759"/>
      <c r="N8" s="759"/>
      <c r="O8" s="759"/>
      <c r="P8" s="759"/>
      <c r="Q8" s="759"/>
      <c r="R8" s="759"/>
      <c r="S8" s="759"/>
      <c r="T8" s="759"/>
      <c r="U8" s="766"/>
      <c r="V8" s="814" t="s">
        <v>1187</v>
      </c>
      <c r="W8" s="815"/>
      <c r="X8" s="815"/>
      <c r="Y8" s="815"/>
      <c r="Z8" s="815"/>
      <c r="AA8" s="815"/>
      <c r="AB8" s="815"/>
      <c r="AC8" s="816"/>
      <c r="AD8" s="805" t="s">
        <v>1188</v>
      </c>
      <c r="AE8" s="806"/>
      <c r="AF8" s="806"/>
      <c r="AG8" s="806"/>
      <c r="AH8" s="806"/>
      <c r="AI8" s="806"/>
      <c r="AJ8" s="806"/>
      <c r="AK8" s="806"/>
      <c r="AL8" s="806"/>
      <c r="AM8" s="806"/>
      <c r="AN8" s="807"/>
      <c r="AO8" s="765" t="s">
        <v>7</v>
      </c>
      <c r="AP8" s="924" t="s">
        <v>2</v>
      </c>
      <c r="AQ8" s="924" t="s">
        <v>10</v>
      </c>
      <c r="AR8" s="924" t="s">
        <v>14</v>
      </c>
      <c r="AS8" s="758" t="s">
        <v>3</v>
      </c>
      <c r="AT8" s="759"/>
      <c r="AU8" s="759"/>
      <c r="AV8" s="759"/>
      <c r="AW8" s="759"/>
      <c r="AX8" s="759"/>
      <c r="AY8" s="759"/>
      <c r="AZ8" s="759"/>
      <c r="BA8" s="759"/>
      <c r="BB8" s="759"/>
      <c r="BC8" s="766"/>
      <c r="BD8" s="765" t="s">
        <v>1187</v>
      </c>
      <c r="BE8" s="759"/>
      <c r="BF8" s="759"/>
      <c r="BG8" s="766"/>
      <c r="BH8" s="769" t="s">
        <v>1188</v>
      </c>
      <c r="BI8" s="770"/>
      <c r="BJ8" s="770"/>
      <c r="BK8" s="770"/>
      <c r="BL8" s="770"/>
      <c r="BM8" s="770"/>
      <c r="BN8" s="770"/>
      <c r="BO8" s="770"/>
      <c r="BP8" s="770"/>
      <c r="BQ8" s="770"/>
      <c r="BR8" s="771"/>
      <c r="BS8" s="1043" t="s">
        <v>1199</v>
      </c>
      <c r="BT8" s="926"/>
      <c r="BU8" s="926"/>
      <c r="BV8" s="926"/>
      <c r="BW8" s="926"/>
      <c r="BX8" s="926"/>
      <c r="BY8" s="926"/>
      <c r="BZ8" s="926"/>
      <c r="CA8" s="926"/>
      <c r="CB8" s="926"/>
      <c r="CC8" s="926"/>
      <c r="CD8" s="926"/>
      <c r="CE8" s="926"/>
      <c r="CF8" s="926"/>
      <c r="CG8" s="926"/>
      <c r="CH8" s="926"/>
      <c r="CI8" s="926"/>
      <c r="CJ8" s="926"/>
      <c r="CK8" s="926"/>
      <c r="CL8" s="926"/>
      <c r="CM8" s="1044"/>
      <c r="CN8" s="1044"/>
      <c r="CO8" s="1044"/>
      <c r="CP8" s="1044"/>
      <c r="CQ8" s="1045"/>
      <c r="CR8" s="999" t="s">
        <v>1216</v>
      </c>
      <c r="CS8" s="1046" t="s">
        <v>11</v>
      </c>
    </row>
    <row r="9" spans="2:98" ht="15" customHeight="1" thickBot="1">
      <c r="B9" s="920"/>
      <c r="C9" s="920"/>
      <c r="D9" s="920"/>
      <c r="E9" s="920"/>
      <c r="F9" s="922"/>
      <c r="G9" s="923"/>
      <c r="H9" s="931"/>
      <c r="I9" s="922"/>
      <c r="J9" s="931"/>
      <c r="K9" s="923"/>
      <c r="L9" s="923"/>
      <c r="M9" s="923"/>
      <c r="N9" s="923"/>
      <c r="O9" s="923"/>
      <c r="P9" s="923"/>
      <c r="Q9" s="923"/>
      <c r="R9" s="923"/>
      <c r="S9" s="923"/>
      <c r="T9" s="923"/>
      <c r="U9" s="927"/>
      <c r="V9" s="817"/>
      <c r="W9" s="818"/>
      <c r="X9" s="818"/>
      <c r="Y9" s="818"/>
      <c r="Z9" s="818"/>
      <c r="AA9" s="818"/>
      <c r="AB9" s="818"/>
      <c r="AC9" s="819"/>
      <c r="AD9" s="808"/>
      <c r="AE9" s="809"/>
      <c r="AF9" s="809"/>
      <c r="AG9" s="809"/>
      <c r="AH9" s="809"/>
      <c r="AI9" s="809"/>
      <c r="AJ9" s="809"/>
      <c r="AK9" s="809"/>
      <c r="AL9" s="809"/>
      <c r="AM9" s="809"/>
      <c r="AN9" s="810"/>
      <c r="AO9" s="1042"/>
      <c r="AP9" s="925"/>
      <c r="AQ9" s="925"/>
      <c r="AR9" s="925"/>
      <c r="AS9" s="760"/>
      <c r="AT9" s="761"/>
      <c r="AU9" s="761"/>
      <c r="AV9" s="761"/>
      <c r="AW9" s="761"/>
      <c r="AX9" s="761"/>
      <c r="AY9" s="761"/>
      <c r="AZ9" s="761"/>
      <c r="BA9" s="761"/>
      <c r="BB9" s="761"/>
      <c r="BC9" s="768"/>
      <c r="BD9" s="767"/>
      <c r="BE9" s="761"/>
      <c r="BF9" s="761"/>
      <c r="BG9" s="768"/>
      <c r="BH9" s="772"/>
      <c r="BI9" s="773"/>
      <c r="BJ9" s="773"/>
      <c r="BK9" s="773"/>
      <c r="BL9" s="773"/>
      <c r="BM9" s="773"/>
      <c r="BN9" s="773"/>
      <c r="BO9" s="773"/>
      <c r="BP9" s="773"/>
      <c r="BQ9" s="773"/>
      <c r="BR9" s="774"/>
      <c r="BS9" s="928">
        <v>2016</v>
      </c>
      <c r="BT9" s="929"/>
      <c r="BU9" s="929"/>
      <c r="BV9" s="929"/>
      <c r="BW9" s="930"/>
      <c r="BX9" s="928">
        <v>2017</v>
      </c>
      <c r="BY9" s="929"/>
      <c r="BZ9" s="929"/>
      <c r="CA9" s="929"/>
      <c r="CB9" s="930"/>
      <c r="CC9" s="928">
        <v>2018</v>
      </c>
      <c r="CD9" s="929"/>
      <c r="CE9" s="929"/>
      <c r="CF9" s="929"/>
      <c r="CG9" s="930"/>
      <c r="CH9" s="928">
        <v>2019</v>
      </c>
      <c r="CI9" s="929"/>
      <c r="CJ9" s="929"/>
      <c r="CK9" s="929"/>
      <c r="CL9" s="930"/>
      <c r="CM9" s="1085" t="s">
        <v>931</v>
      </c>
      <c r="CN9" s="1086"/>
      <c r="CO9" s="1086"/>
      <c r="CP9" s="1086"/>
      <c r="CQ9" s="1087"/>
      <c r="CR9" s="1000"/>
      <c r="CS9" s="1047"/>
    </row>
    <row r="10" spans="2:98" ht="30" customHeight="1" thickBot="1">
      <c r="B10" s="1041"/>
      <c r="C10" s="1041"/>
      <c r="D10" s="1041"/>
      <c r="E10" s="1041"/>
      <c r="F10" s="922"/>
      <c r="G10" s="923"/>
      <c r="H10" s="932"/>
      <c r="I10" s="933"/>
      <c r="J10" s="762">
        <v>2016</v>
      </c>
      <c r="K10" s="763"/>
      <c r="L10" s="764"/>
      <c r="M10" s="762">
        <v>2017</v>
      </c>
      <c r="N10" s="763"/>
      <c r="O10" s="764"/>
      <c r="P10" s="762">
        <v>2018</v>
      </c>
      <c r="Q10" s="763"/>
      <c r="R10" s="764"/>
      <c r="S10" s="762">
        <v>2019</v>
      </c>
      <c r="T10" s="763"/>
      <c r="U10" s="1048"/>
      <c r="V10" s="811">
        <v>2016</v>
      </c>
      <c r="W10" s="764"/>
      <c r="X10" s="762">
        <v>2017</v>
      </c>
      <c r="Y10" s="764"/>
      <c r="Z10" s="762">
        <v>2018</v>
      </c>
      <c r="AA10" s="764"/>
      <c r="AB10" s="762">
        <v>2019</v>
      </c>
      <c r="AC10" s="763"/>
      <c r="AD10" s="813">
        <v>2016</v>
      </c>
      <c r="AE10" s="812"/>
      <c r="AF10" s="812">
        <v>2017</v>
      </c>
      <c r="AG10" s="812"/>
      <c r="AH10" s="812">
        <v>2018</v>
      </c>
      <c r="AI10" s="812"/>
      <c r="AJ10" s="812">
        <v>2019</v>
      </c>
      <c r="AK10" s="812"/>
      <c r="AL10" s="820" t="s">
        <v>931</v>
      </c>
      <c r="AM10" s="821"/>
      <c r="AN10" s="822"/>
      <c r="AO10" s="1042"/>
      <c r="AP10" s="925"/>
      <c r="AQ10" s="925"/>
      <c r="AR10" s="925"/>
      <c r="AS10" s="31" t="s">
        <v>4</v>
      </c>
      <c r="AT10" s="31" t="s">
        <v>9</v>
      </c>
      <c r="AU10" s="31" t="s">
        <v>5</v>
      </c>
      <c r="AV10" s="1221">
        <v>2016</v>
      </c>
      <c r="AW10" s="1222"/>
      <c r="AX10" s="1221">
        <v>2017</v>
      </c>
      <c r="AY10" s="1222"/>
      <c r="AZ10" s="1221">
        <v>2018</v>
      </c>
      <c r="BA10" s="1222"/>
      <c r="BB10" s="1221">
        <v>2019</v>
      </c>
      <c r="BC10" s="1225"/>
      <c r="BD10" s="307">
        <v>2016</v>
      </c>
      <c r="BE10" s="31">
        <v>2017</v>
      </c>
      <c r="BF10" s="31">
        <v>2018</v>
      </c>
      <c r="BG10" s="312">
        <v>2019</v>
      </c>
      <c r="BH10" s="934">
        <v>2016</v>
      </c>
      <c r="BI10" s="775"/>
      <c r="BJ10" s="775">
        <v>2017</v>
      </c>
      <c r="BK10" s="775"/>
      <c r="BL10" s="775">
        <v>2018</v>
      </c>
      <c r="BM10" s="775"/>
      <c r="BN10" s="775">
        <v>2019</v>
      </c>
      <c r="BO10" s="775"/>
      <c r="BP10" s="775" t="s">
        <v>931</v>
      </c>
      <c r="BQ10" s="775"/>
      <c r="BR10" s="776"/>
      <c r="BS10" s="307" t="s">
        <v>1183</v>
      </c>
      <c r="BT10" s="31" t="s">
        <v>1184</v>
      </c>
      <c r="BU10" s="31" t="s">
        <v>1185</v>
      </c>
      <c r="BV10" s="32" t="s">
        <v>1189</v>
      </c>
      <c r="BW10" s="312" t="s">
        <v>1190</v>
      </c>
      <c r="BX10" s="307" t="s">
        <v>1183</v>
      </c>
      <c r="BY10" s="31" t="s">
        <v>1184</v>
      </c>
      <c r="BZ10" s="31" t="s">
        <v>1185</v>
      </c>
      <c r="CA10" s="32" t="s">
        <v>1189</v>
      </c>
      <c r="CB10" s="312" t="s">
        <v>1190</v>
      </c>
      <c r="CC10" s="307" t="s">
        <v>1183</v>
      </c>
      <c r="CD10" s="31" t="s">
        <v>1184</v>
      </c>
      <c r="CE10" s="31" t="s">
        <v>1185</v>
      </c>
      <c r="CF10" s="32" t="s">
        <v>1189</v>
      </c>
      <c r="CG10" s="312" t="s">
        <v>1190</v>
      </c>
      <c r="CH10" s="307" t="s">
        <v>1183</v>
      </c>
      <c r="CI10" s="31" t="s">
        <v>1184</v>
      </c>
      <c r="CJ10" s="31" t="s">
        <v>1185</v>
      </c>
      <c r="CK10" s="32" t="s">
        <v>1189</v>
      </c>
      <c r="CL10" s="312" t="s">
        <v>1190</v>
      </c>
      <c r="CM10" s="307" t="s">
        <v>1183</v>
      </c>
      <c r="CN10" s="31" t="s">
        <v>1184</v>
      </c>
      <c r="CO10" s="31" t="s">
        <v>1185</v>
      </c>
      <c r="CP10" s="31" t="s">
        <v>1189</v>
      </c>
      <c r="CQ10" s="312" t="s">
        <v>1190</v>
      </c>
      <c r="CR10" s="1001"/>
      <c r="CS10" s="1047"/>
      <c r="CT10" s="151" t="s">
        <v>6</v>
      </c>
    </row>
    <row r="11" spans="2:98" ht="30" customHeight="1">
      <c r="B11" s="993">
        <f>+RESUMEN!J136</f>
        <v>0.48120989721429247</v>
      </c>
      <c r="C11" s="1002" t="s">
        <v>927</v>
      </c>
      <c r="D11" s="993">
        <f>+RESUMEN!J137</f>
        <v>0.58081653045903048</v>
      </c>
      <c r="E11" s="989" t="s">
        <v>886</v>
      </c>
      <c r="F11" s="1162" t="s">
        <v>887</v>
      </c>
      <c r="G11" s="974">
        <v>0.47</v>
      </c>
      <c r="H11" s="974">
        <v>0.66</v>
      </c>
      <c r="I11" s="1146">
        <f>+H11-G11</f>
        <v>0.19000000000000006</v>
      </c>
      <c r="J11" s="974">
        <v>0.47</v>
      </c>
      <c r="K11" s="1146">
        <f>+J11-G11</f>
        <v>0</v>
      </c>
      <c r="L11" s="974"/>
      <c r="M11" s="974">
        <v>0.5</v>
      </c>
      <c r="N11" s="1146">
        <f>+M11-J11</f>
        <v>3.0000000000000027E-2</v>
      </c>
      <c r="O11" s="974"/>
      <c r="P11" s="974">
        <v>0.6</v>
      </c>
      <c r="Q11" s="1146">
        <f>+P11-M11</f>
        <v>9.9999999999999978E-2</v>
      </c>
      <c r="R11" s="974"/>
      <c r="S11" s="974">
        <v>0.66</v>
      </c>
      <c r="T11" s="1146">
        <f>+S11-P11</f>
        <v>6.0000000000000053E-2</v>
      </c>
      <c r="U11" s="1147"/>
      <c r="V11" s="1226">
        <v>0.47</v>
      </c>
      <c r="W11" s="1146">
        <f>+IF(V11=0,0,V11-G11)</f>
        <v>0</v>
      </c>
      <c r="X11" s="974">
        <v>0.47</v>
      </c>
      <c r="Y11" s="1146">
        <f>+IF(X11=0,0,X11-V11)</f>
        <v>0</v>
      </c>
      <c r="Z11" s="974"/>
      <c r="AA11" s="1146">
        <f>+IF(Z11=0,0,Z11-X11)</f>
        <v>0</v>
      </c>
      <c r="AB11" s="974"/>
      <c r="AC11" s="1227">
        <f>+IF(AB11=0,0,AB11-Z11)</f>
        <v>0</v>
      </c>
      <c r="AD11" s="1019" t="str">
        <f>+IF(K11=0," -",W11/K11)</f>
        <v xml:space="preserve"> -</v>
      </c>
      <c r="AE11" s="1018" t="str">
        <f>+IF(K11=0," -",IF(AD11&gt;100%,100%,AD11))</f>
        <v xml:space="preserve"> -</v>
      </c>
      <c r="AF11" s="1017">
        <f>+IF(N11=0," -",Y11/N11)</f>
        <v>0</v>
      </c>
      <c r="AG11" s="1018">
        <f>+IF(N11=0," -",IF(AF11&gt;100%,100%,AF11))</f>
        <v>0</v>
      </c>
      <c r="AH11" s="1017">
        <f>+IF(Q11=0," -",AA11/Q11)</f>
        <v>0</v>
      </c>
      <c r="AI11" s="1018">
        <f>+IF(Q11=0," -",IF(AH11&gt;100%,100%,AH11))</f>
        <v>0</v>
      </c>
      <c r="AJ11" s="1017">
        <f>+IF(T11=0," -",AC11/T11)</f>
        <v>0</v>
      </c>
      <c r="AK11" s="1018">
        <f>+IF(T11=0," -",IF(AJ11&gt;100%,100%,AJ11))</f>
        <v>0</v>
      </c>
      <c r="AL11" s="1017">
        <f>+SUM(AC11,AA11,Y11,W11)/I11</f>
        <v>0</v>
      </c>
      <c r="AM11" s="1018">
        <f>+IF(AL11&gt;100%,100%,IF(AL11&lt;0%,0%,AL11))</f>
        <v>0</v>
      </c>
      <c r="AN11" s="1017"/>
      <c r="AO11" s="952">
        <f>+RESUMEN!J138</f>
        <v>0.63958333333333328</v>
      </c>
      <c r="AP11" s="941" t="s">
        <v>881</v>
      </c>
      <c r="AQ11" s="120" t="s">
        <v>844</v>
      </c>
      <c r="AR11" s="262" t="s">
        <v>1217</v>
      </c>
      <c r="AS11" s="120" t="s">
        <v>1875</v>
      </c>
      <c r="AT11" s="39">
        <v>0</v>
      </c>
      <c r="AU11" s="90">
        <v>1</v>
      </c>
      <c r="AV11" s="90">
        <v>1</v>
      </c>
      <c r="AW11" s="412">
        <f>+AV11/AU11</f>
        <v>1</v>
      </c>
      <c r="AX11" s="90">
        <v>0</v>
      </c>
      <c r="AY11" s="412">
        <f>+AX11/AU11</f>
        <v>0</v>
      </c>
      <c r="AZ11" s="90">
        <v>0</v>
      </c>
      <c r="BA11" s="414">
        <f>+AZ11/AU11</f>
        <v>0</v>
      </c>
      <c r="BB11" s="46">
        <v>0</v>
      </c>
      <c r="BC11" s="421">
        <f>+BB11/AU11</f>
        <v>0</v>
      </c>
      <c r="BD11" s="52">
        <v>1</v>
      </c>
      <c r="BE11" s="90">
        <v>0</v>
      </c>
      <c r="BF11" s="90">
        <v>0</v>
      </c>
      <c r="BG11" s="69">
        <v>0</v>
      </c>
      <c r="BH11" s="329">
        <f>IF(AV11=0," -",BD11/AV11)</f>
        <v>1</v>
      </c>
      <c r="BI11" s="452">
        <f>IF(AV11=0," -",IF(BH11&gt;100%,100%,BH11))</f>
        <v>1</v>
      </c>
      <c r="BJ11" s="330" t="str">
        <f>IF(AX11=0," -",BE11/AX11)</f>
        <v xml:space="preserve"> -</v>
      </c>
      <c r="BK11" s="452" t="str">
        <f>IF(AX11=0," -",IF(BJ11&gt;100%,100%,BJ11))</f>
        <v xml:space="preserve"> -</v>
      </c>
      <c r="BL11" s="330" t="str">
        <f>IF(AZ11=0," -",BF11/AZ11)</f>
        <v xml:space="preserve"> -</v>
      </c>
      <c r="BM11" s="452" t="str">
        <f>IF(AZ11=0," -",IF(BL11&gt;100%,100%,BL11))</f>
        <v xml:space="preserve"> -</v>
      </c>
      <c r="BN11" s="330" t="str">
        <f>IF(BB11=0," -",BG11/BB11)</f>
        <v xml:space="preserve"> -</v>
      </c>
      <c r="BO11" s="452" t="str">
        <f>IF(BB11=0," -",IF(BN11&gt;100%,100%,BN11))</f>
        <v xml:space="preserve"> -</v>
      </c>
      <c r="BP11" s="656">
        <f>+SUM(BD11:BG11)/AU11</f>
        <v>1</v>
      </c>
      <c r="BQ11" s="651">
        <f>+IF(BP11&gt;100%,100%,BP11)</f>
        <v>1</v>
      </c>
      <c r="BR11" s="641">
        <f>+BQ11</f>
        <v>1</v>
      </c>
      <c r="BS11" s="52">
        <v>488844</v>
      </c>
      <c r="BT11" s="90">
        <v>488844</v>
      </c>
      <c r="BU11" s="90">
        <v>0</v>
      </c>
      <c r="BV11" s="146">
        <f>IF(BS11=0," -",BT11/BS11)</f>
        <v>1</v>
      </c>
      <c r="BW11" s="384" t="str">
        <f>IF(BU11=0," -",IF(BT11=0,100%,BU11/BT11))</f>
        <v xml:space="preserve"> -</v>
      </c>
      <c r="BX11" s="52">
        <v>0</v>
      </c>
      <c r="BY11" s="90">
        <v>0</v>
      </c>
      <c r="BZ11" s="90">
        <v>0</v>
      </c>
      <c r="CA11" s="146" t="str">
        <f>IF(BX11=0," -",BY11/BX11)</f>
        <v xml:space="preserve"> -</v>
      </c>
      <c r="CB11" s="384" t="str">
        <f>IF(BZ11=0," -",IF(BY11=0,100%,BZ11/BY11))</f>
        <v xml:space="preserve"> -</v>
      </c>
      <c r="CC11" s="52">
        <v>0</v>
      </c>
      <c r="CD11" s="90">
        <v>0</v>
      </c>
      <c r="CE11" s="90">
        <v>0</v>
      </c>
      <c r="CF11" s="146" t="str">
        <f>IF(CC11=0," -",CD11/CC11)</f>
        <v xml:space="preserve"> -</v>
      </c>
      <c r="CG11" s="384" t="str">
        <f>IF(CE11=0," -",IF(CD11=0,100%,CE11/CD11))</f>
        <v xml:space="preserve"> -</v>
      </c>
      <c r="CH11" s="53">
        <v>0</v>
      </c>
      <c r="CI11" s="90">
        <v>0</v>
      </c>
      <c r="CJ11" s="90">
        <v>0</v>
      </c>
      <c r="CK11" s="146" t="str">
        <f>IF(CH11=0," -",CI11/CH11)</f>
        <v xml:space="preserve"> -</v>
      </c>
      <c r="CL11" s="384" t="str">
        <f>IF(CJ11=0," -",IF(CI11=0,100%,CJ11/CI11))</f>
        <v xml:space="preserve"> -</v>
      </c>
      <c r="CM11" s="324">
        <f t="shared" ref="CM11:CO12" si="0">+BS11+BX11+CC11+CH11</f>
        <v>488844</v>
      </c>
      <c r="CN11" s="325">
        <f t="shared" si="0"/>
        <v>488844</v>
      </c>
      <c r="CO11" s="325">
        <f t="shared" si="0"/>
        <v>0</v>
      </c>
      <c r="CP11" s="503">
        <f>IF(CM11=0," -",CN11/CM11)</f>
        <v>1</v>
      </c>
      <c r="CQ11" s="384" t="str">
        <f>IF(CO11=0," -",IF(CN11=0,100%,CO11/CN11))</f>
        <v xml:space="preserve"> -</v>
      </c>
      <c r="CR11" s="590" t="s">
        <v>1339</v>
      </c>
      <c r="CS11" s="211" t="s">
        <v>1389</v>
      </c>
      <c r="CT11" s="101" t="s">
        <v>1978</v>
      </c>
    </row>
    <row r="12" spans="2:98" ht="30" customHeight="1">
      <c r="B12" s="994"/>
      <c r="C12" s="991"/>
      <c r="D12" s="994"/>
      <c r="E12" s="990"/>
      <c r="F12" s="1154"/>
      <c r="G12" s="858"/>
      <c r="H12" s="858"/>
      <c r="I12" s="845"/>
      <c r="J12" s="858"/>
      <c r="K12" s="845"/>
      <c r="L12" s="858"/>
      <c r="M12" s="858"/>
      <c r="N12" s="845"/>
      <c r="O12" s="858"/>
      <c r="P12" s="858"/>
      <c r="Q12" s="845"/>
      <c r="R12" s="858"/>
      <c r="S12" s="858"/>
      <c r="T12" s="845"/>
      <c r="U12" s="914"/>
      <c r="V12" s="1183"/>
      <c r="W12" s="845"/>
      <c r="X12" s="858"/>
      <c r="Y12" s="845"/>
      <c r="Z12" s="858"/>
      <c r="AA12" s="845"/>
      <c r="AB12" s="858"/>
      <c r="AC12" s="1228"/>
      <c r="AD12" s="1020"/>
      <c r="AE12" s="790"/>
      <c r="AF12" s="798"/>
      <c r="AG12" s="790"/>
      <c r="AH12" s="798"/>
      <c r="AI12" s="790"/>
      <c r="AJ12" s="798"/>
      <c r="AK12" s="790"/>
      <c r="AL12" s="798"/>
      <c r="AM12" s="790"/>
      <c r="AN12" s="798"/>
      <c r="AO12" s="950"/>
      <c r="AP12" s="939"/>
      <c r="AQ12" s="119" t="s">
        <v>845</v>
      </c>
      <c r="AR12" s="263" t="s">
        <v>1217</v>
      </c>
      <c r="AS12" s="119" t="s">
        <v>1876</v>
      </c>
      <c r="AT12" s="43">
        <v>0</v>
      </c>
      <c r="AU12" s="85">
        <v>1</v>
      </c>
      <c r="AV12" s="85">
        <v>0</v>
      </c>
      <c r="AW12" s="413">
        <f>+AV12/AU12</f>
        <v>0</v>
      </c>
      <c r="AX12" s="85">
        <v>0.1</v>
      </c>
      <c r="AY12" s="413">
        <f>+AX12/AU12</f>
        <v>0.1</v>
      </c>
      <c r="AZ12" s="85">
        <v>0.4</v>
      </c>
      <c r="BA12" s="415">
        <f>+AZ12/AU12</f>
        <v>0.4</v>
      </c>
      <c r="BB12" s="125">
        <v>0.5</v>
      </c>
      <c r="BC12" s="422">
        <f>+BB12/AU12</f>
        <v>0.5</v>
      </c>
      <c r="BD12" s="318">
        <v>0.1</v>
      </c>
      <c r="BE12" s="85">
        <v>0.8</v>
      </c>
      <c r="BF12" s="85">
        <v>0.1</v>
      </c>
      <c r="BG12" s="71">
        <v>0</v>
      </c>
      <c r="BH12" s="333" t="str">
        <f t="shared" ref="BH12:BH75" si="1">IF(AV12=0," -",BD12/AV12)</f>
        <v xml:space="preserve"> -</v>
      </c>
      <c r="BI12" s="453" t="str">
        <f t="shared" ref="BI12:BI75" si="2">IF(AV12=0," -",IF(BH12&gt;100%,100%,BH12))</f>
        <v xml:space="preserve"> -</v>
      </c>
      <c r="BJ12" s="334">
        <f t="shared" ref="BJ12:BJ75" si="3">IF(AX12=0," -",BE12/AX12)</f>
        <v>8</v>
      </c>
      <c r="BK12" s="453">
        <f t="shared" ref="BK12:BK75" si="4">IF(AX12=0," -",IF(BJ12&gt;100%,100%,BJ12))</f>
        <v>1</v>
      </c>
      <c r="BL12" s="334">
        <f t="shared" ref="BL12:BL75" si="5">IF(AZ12=0," -",BF12/AZ12)</f>
        <v>0.25</v>
      </c>
      <c r="BM12" s="453">
        <f t="shared" ref="BM12:BM75" si="6">IF(AZ12=0," -",IF(BL12&gt;100%,100%,BL12))</f>
        <v>0.25</v>
      </c>
      <c r="BN12" s="334">
        <f t="shared" ref="BN12:BN75" si="7">IF(BB12=0," -",BG12/BB12)</f>
        <v>0</v>
      </c>
      <c r="BO12" s="453">
        <f t="shared" ref="BO12:BO75" si="8">IF(BB12=0," -",IF(BN12&gt;100%,100%,BN12))</f>
        <v>0</v>
      </c>
      <c r="BP12" s="657">
        <f t="shared" ref="BP12:BP75" si="9">+SUM(BD12:BG12)/AU12</f>
        <v>1</v>
      </c>
      <c r="BQ12" s="652">
        <f t="shared" ref="BQ12:BQ75" si="10">+IF(BP12&gt;100%,100%,BP12)</f>
        <v>1</v>
      </c>
      <c r="BR12" s="642">
        <f t="shared" ref="BR12:BR75" si="11">+BQ12</f>
        <v>1</v>
      </c>
      <c r="BS12" s="54">
        <v>0</v>
      </c>
      <c r="BT12" s="60">
        <v>0</v>
      </c>
      <c r="BU12" s="60">
        <v>0</v>
      </c>
      <c r="BV12" s="125" t="str">
        <f>IF(BS12=0," -",BT12/BS12)</f>
        <v xml:space="preserve"> -</v>
      </c>
      <c r="BW12" s="378" t="str">
        <f>IF(BU12=0," -",IF(BT12=0,100%,BU12/BT12))</f>
        <v xml:space="preserve"> -</v>
      </c>
      <c r="BX12" s="54">
        <v>0</v>
      </c>
      <c r="BY12" s="60">
        <v>0</v>
      </c>
      <c r="BZ12" s="60">
        <v>0</v>
      </c>
      <c r="CA12" s="125" t="str">
        <f>IF(BX12=0," -",BY12/BX12)</f>
        <v xml:space="preserve"> -</v>
      </c>
      <c r="CB12" s="378" t="str">
        <f>IF(BZ12=0," -",IF(BY12=0,100%,BZ12/BY12))</f>
        <v xml:space="preserve"> -</v>
      </c>
      <c r="CC12" s="54">
        <v>0</v>
      </c>
      <c r="CD12" s="60">
        <v>0</v>
      </c>
      <c r="CE12" s="60">
        <v>0</v>
      </c>
      <c r="CF12" s="125" t="str">
        <f>IF(CC12=0," -",CD12/CC12)</f>
        <v xml:space="preserve"> -</v>
      </c>
      <c r="CG12" s="378" t="str">
        <f>IF(CE12=0," -",IF(CD12=0,100%,CE12/CD12))</f>
        <v xml:space="preserve"> -</v>
      </c>
      <c r="CH12" s="55">
        <v>0</v>
      </c>
      <c r="CI12" s="60">
        <v>0</v>
      </c>
      <c r="CJ12" s="60">
        <v>0</v>
      </c>
      <c r="CK12" s="125" t="str">
        <f>IF(CH12=0," -",CI12/CH12)</f>
        <v xml:space="preserve"> -</v>
      </c>
      <c r="CL12" s="378" t="str">
        <f>IF(CJ12=0," -",IF(CI12=0,100%,CJ12/CI12))</f>
        <v xml:space="preserve"> -</v>
      </c>
      <c r="CM12" s="326">
        <f t="shared" si="0"/>
        <v>0</v>
      </c>
      <c r="CN12" s="322">
        <f t="shared" si="0"/>
        <v>0</v>
      </c>
      <c r="CO12" s="322">
        <f t="shared" si="0"/>
        <v>0</v>
      </c>
      <c r="CP12" s="504" t="str">
        <f>IF(CM12=0," -",CN12/CM12)</f>
        <v xml:space="preserve"> -</v>
      </c>
      <c r="CQ12" s="378" t="str">
        <f>IF(CO12=0," -",IF(CN12=0,100%,CO12/CN12))</f>
        <v xml:space="preserve"> -</v>
      </c>
      <c r="CR12" s="591" t="s">
        <v>1339</v>
      </c>
      <c r="CS12" s="212" t="s">
        <v>1389</v>
      </c>
      <c r="CT12" s="102" t="s">
        <v>1978</v>
      </c>
    </row>
    <row r="13" spans="2:98" ht="30" customHeight="1">
      <c r="B13" s="994"/>
      <c r="C13" s="991"/>
      <c r="D13" s="994"/>
      <c r="E13" s="990"/>
      <c r="F13" s="1154"/>
      <c r="G13" s="858"/>
      <c r="H13" s="858"/>
      <c r="I13" s="845"/>
      <c r="J13" s="858"/>
      <c r="K13" s="845"/>
      <c r="L13" s="858"/>
      <c r="M13" s="858"/>
      <c r="N13" s="845"/>
      <c r="O13" s="858"/>
      <c r="P13" s="858"/>
      <c r="Q13" s="845"/>
      <c r="R13" s="858"/>
      <c r="S13" s="858"/>
      <c r="T13" s="845"/>
      <c r="U13" s="914"/>
      <c r="V13" s="1183"/>
      <c r="W13" s="845"/>
      <c r="X13" s="858"/>
      <c r="Y13" s="845"/>
      <c r="Z13" s="858"/>
      <c r="AA13" s="845"/>
      <c r="AB13" s="858"/>
      <c r="AC13" s="1228"/>
      <c r="AD13" s="1020"/>
      <c r="AE13" s="790"/>
      <c r="AF13" s="798"/>
      <c r="AG13" s="790"/>
      <c r="AH13" s="798"/>
      <c r="AI13" s="790"/>
      <c r="AJ13" s="798"/>
      <c r="AK13" s="790"/>
      <c r="AL13" s="798"/>
      <c r="AM13" s="790"/>
      <c r="AN13" s="798"/>
      <c r="AO13" s="950"/>
      <c r="AP13" s="939"/>
      <c r="AQ13" s="254" t="s">
        <v>846</v>
      </c>
      <c r="AR13" s="264">
        <v>21032505</v>
      </c>
      <c r="AS13" s="119" t="s">
        <v>1877</v>
      </c>
      <c r="AT13" s="40">
        <v>0</v>
      </c>
      <c r="AU13" s="60">
        <v>1</v>
      </c>
      <c r="AV13" s="60">
        <v>0</v>
      </c>
      <c r="AW13" s="413">
        <v>0</v>
      </c>
      <c r="AX13" s="60">
        <v>1</v>
      </c>
      <c r="AY13" s="413">
        <v>0.33</v>
      </c>
      <c r="AZ13" s="60">
        <v>1</v>
      </c>
      <c r="BA13" s="415">
        <v>0.33</v>
      </c>
      <c r="BB13" s="47">
        <v>1</v>
      </c>
      <c r="BC13" s="422">
        <v>0.34</v>
      </c>
      <c r="BD13" s="54">
        <v>0</v>
      </c>
      <c r="BE13" s="60">
        <v>1</v>
      </c>
      <c r="BF13" s="60">
        <v>1</v>
      </c>
      <c r="BG13" s="49">
        <v>0</v>
      </c>
      <c r="BH13" s="333" t="str">
        <f t="shared" si="1"/>
        <v xml:space="preserve"> -</v>
      </c>
      <c r="BI13" s="453" t="str">
        <f t="shared" si="2"/>
        <v xml:space="preserve"> -</v>
      </c>
      <c r="BJ13" s="334">
        <f t="shared" si="3"/>
        <v>1</v>
      </c>
      <c r="BK13" s="453">
        <f t="shared" si="4"/>
        <v>1</v>
      </c>
      <c r="BL13" s="334">
        <f t="shared" si="5"/>
        <v>1</v>
      </c>
      <c r="BM13" s="453">
        <f t="shared" si="6"/>
        <v>1</v>
      </c>
      <c r="BN13" s="334">
        <f t="shared" si="7"/>
        <v>0</v>
      </c>
      <c r="BO13" s="453">
        <f t="shared" si="8"/>
        <v>0</v>
      </c>
      <c r="BP13" s="657">
        <f>+AVERAGE(BE13:BG13)/AU13</f>
        <v>0.66666666666666663</v>
      </c>
      <c r="BQ13" s="652">
        <f t="shared" si="10"/>
        <v>0.66666666666666663</v>
      </c>
      <c r="BR13" s="642">
        <f t="shared" si="11"/>
        <v>0.66666666666666663</v>
      </c>
      <c r="BS13" s="54">
        <v>100000</v>
      </c>
      <c r="BT13" s="60">
        <v>0</v>
      </c>
      <c r="BU13" s="60">
        <v>0</v>
      </c>
      <c r="BV13" s="125">
        <f t="shared" ref="BV13:BV76" si="12">IF(BS13=0," -",BT13/BS13)</f>
        <v>0</v>
      </c>
      <c r="BW13" s="378" t="str">
        <f t="shared" ref="BW13:BW76" si="13">IF(BU13=0," -",IF(BT13=0,100%,BU13/BT13))</f>
        <v xml:space="preserve"> -</v>
      </c>
      <c r="BX13" s="54">
        <v>0</v>
      </c>
      <c r="BY13" s="60">
        <v>0</v>
      </c>
      <c r="BZ13" s="60">
        <v>18850</v>
      </c>
      <c r="CA13" s="125" t="str">
        <f t="shared" ref="CA13:CA76" si="14">IF(BX13=0," -",BY13/BX13)</f>
        <v xml:space="preserve"> -</v>
      </c>
      <c r="CB13" s="378">
        <f t="shared" ref="CB13:CB76" si="15">IF(BZ13=0," -",IF(BY13=0,100%,BZ13/BY13))</f>
        <v>1</v>
      </c>
      <c r="CC13" s="54">
        <v>80000</v>
      </c>
      <c r="CD13" s="60">
        <v>0</v>
      </c>
      <c r="CE13" s="60">
        <v>0</v>
      </c>
      <c r="CF13" s="125">
        <f t="shared" ref="CF13:CF76" si="16">IF(CC13=0," -",CD13/CC13)</f>
        <v>0</v>
      </c>
      <c r="CG13" s="378" t="str">
        <f t="shared" ref="CG13:CG76" si="17">IF(CE13=0," -",IF(CD13=0,100%,CE13/CD13))</f>
        <v xml:space="preserve"> -</v>
      </c>
      <c r="CH13" s="55">
        <v>60000</v>
      </c>
      <c r="CI13" s="60">
        <v>0</v>
      </c>
      <c r="CJ13" s="60">
        <v>0</v>
      </c>
      <c r="CK13" s="125">
        <f t="shared" ref="CK13:CK76" si="18">IF(CH13=0," -",CI13/CH13)</f>
        <v>0</v>
      </c>
      <c r="CL13" s="378" t="str">
        <f t="shared" ref="CL13:CL76" si="19">IF(CJ13=0," -",IF(CI13=0,100%,CJ13/CI13))</f>
        <v xml:space="preserve"> -</v>
      </c>
      <c r="CM13" s="326">
        <f t="shared" ref="CM13:CM76" si="20">+BS13+BX13+CC13+CH13</f>
        <v>240000</v>
      </c>
      <c r="CN13" s="322">
        <f t="shared" ref="CN13:CN76" si="21">+BT13+BY13+CD13+CI13</f>
        <v>0</v>
      </c>
      <c r="CO13" s="322">
        <f t="shared" ref="CO13:CO76" si="22">+BU13+BZ13+CE13+CJ13</f>
        <v>18850</v>
      </c>
      <c r="CP13" s="504">
        <f t="shared" ref="CP13:CP76" si="23">IF(CM13=0," -",CN13/CM13)</f>
        <v>0</v>
      </c>
      <c r="CQ13" s="378">
        <f t="shared" ref="CQ13:CQ76" si="24">IF(CO13=0," -",IF(CN13=0,100%,CO13/CN13))</f>
        <v>1</v>
      </c>
      <c r="CR13" s="591" t="s">
        <v>1339</v>
      </c>
      <c r="CS13" s="212" t="s">
        <v>1389</v>
      </c>
      <c r="CT13" s="102" t="s">
        <v>1978</v>
      </c>
    </row>
    <row r="14" spans="2:98" ht="30" customHeight="1">
      <c r="B14" s="994"/>
      <c r="C14" s="991"/>
      <c r="D14" s="994"/>
      <c r="E14" s="990"/>
      <c r="F14" s="1154"/>
      <c r="G14" s="858"/>
      <c r="H14" s="858"/>
      <c r="I14" s="845"/>
      <c r="J14" s="858"/>
      <c r="K14" s="845"/>
      <c r="L14" s="858"/>
      <c r="M14" s="858"/>
      <c r="N14" s="845"/>
      <c r="O14" s="858"/>
      <c r="P14" s="858"/>
      <c r="Q14" s="845"/>
      <c r="R14" s="858"/>
      <c r="S14" s="858"/>
      <c r="T14" s="845"/>
      <c r="U14" s="914"/>
      <c r="V14" s="1183"/>
      <c r="W14" s="845"/>
      <c r="X14" s="858"/>
      <c r="Y14" s="845"/>
      <c r="Z14" s="858"/>
      <c r="AA14" s="845"/>
      <c r="AB14" s="858"/>
      <c r="AC14" s="1228"/>
      <c r="AD14" s="1020"/>
      <c r="AE14" s="790"/>
      <c r="AF14" s="798"/>
      <c r="AG14" s="790"/>
      <c r="AH14" s="798"/>
      <c r="AI14" s="790"/>
      <c r="AJ14" s="798"/>
      <c r="AK14" s="790"/>
      <c r="AL14" s="798"/>
      <c r="AM14" s="790"/>
      <c r="AN14" s="798"/>
      <c r="AO14" s="950"/>
      <c r="AP14" s="939"/>
      <c r="AQ14" s="119" t="s">
        <v>847</v>
      </c>
      <c r="AR14" s="265">
        <v>21032501</v>
      </c>
      <c r="AS14" s="119" t="s">
        <v>1878</v>
      </c>
      <c r="AT14" s="40">
        <v>0</v>
      </c>
      <c r="AU14" s="60">
        <v>1</v>
      </c>
      <c r="AV14" s="60">
        <v>1</v>
      </c>
      <c r="AW14" s="413">
        <f t="shared" ref="AW14:AW76" si="25">+AV14/AU14</f>
        <v>1</v>
      </c>
      <c r="AX14" s="60">
        <v>0</v>
      </c>
      <c r="AY14" s="413">
        <f t="shared" ref="AY14:AY76" si="26">+AX14/AU14</f>
        <v>0</v>
      </c>
      <c r="AZ14" s="60">
        <v>0</v>
      </c>
      <c r="BA14" s="415">
        <f t="shared" ref="BA14:BA76" si="27">+AZ14/AU14</f>
        <v>0</v>
      </c>
      <c r="BB14" s="47">
        <v>0</v>
      </c>
      <c r="BC14" s="422">
        <f t="shared" ref="BC14:BC76" si="28">+BB14/AU14</f>
        <v>0</v>
      </c>
      <c r="BD14" s="54">
        <v>1</v>
      </c>
      <c r="BE14" s="60">
        <v>0</v>
      </c>
      <c r="BF14" s="60">
        <v>0</v>
      </c>
      <c r="BG14" s="49">
        <v>0</v>
      </c>
      <c r="BH14" s="333">
        <f t="shared" si="1"/>
        <v>1</v>
      </c>
      <c r="BI14" s="453">
        <f t="shared" si="2"/>
        <v>1</v>
      </c>
      <c r="BJ14" s="334" t="str">
        <f t="shared" si="3"/>
        <v xml:space="preserve"> -</v>
      </c>
      <c r="BK14" s="453" t="str">
        <f t="shared" si="4"/>
        <v xml:space="preserve"> -</v>
      </c>
      <c r="BL14" s="334" t="str">
        <f t="shared" si="5"/>
        <v xml:space="preserve"> -</v>
      </c>
      <c r="BM14" s="453" t="str">
        <f t="shared" si="6"/>
        <v xml:space="preserve"> -</v>
      </c>
      <c r="BN14" s="334" t="str">
        <f t="shared" si="7"/>
        <v xml:space="preserve"> -</v>
      </c>
      <c r="BO14" s="453" t="str">
        <f t="shared" si="8"/>
        <v xml:space="preserve"> -</v>
      </c>
      <c r="BP14" s="657">
        <f t="shared" si="9"/>
        <v>1</v>
      </c>
      <c r="BQ14" s="652">
        <f t="shared" si="10"/>
        <v>1</v>
      </c>
      <c r="BR14" s="642">
        <f t="shared" si="11"/>
        <v>1</v>
      </c>
      <c r="BS14" s="54">
        <v>0</v>
      </c>
      <c r="BT14" s="60">
        <v>0</v>
      </c>
      <c r="BU14" s="60">
        <v>0</v>
      </c>
      <c r="BV14" s="125" t="str">
        <f t="shared" si="12"/>
        <v xml:space="preserve"> -</v>
      </c>
      <c r="BW14" s="378" t="str">
        <f t="shared" si="13"/>
        <v xml:space="preserve"> -</v>
      </c>
      <c r="BX14" s="54">
        <v>0</v>
      </c>
      <c r="BY14" s="60">
        <v>0</v>
      </c>
      <c r="BZ14" s="60">
        <v>0</v>
      </c>
      <c r="CA14" s="125" t="str">
        <f t="shared" si="14"/>
        <v xml:space="preserve"> -</v>
      </c>
      <c r="CB14" s="378" t="str">
        <f t="shared" si="15"/>
        <v xml:space="preserve"> -</v>
      </c>
      <c r="CC14" s="54">
        <v>0</v>
      </c>
      <c r="CD14" s="60">
        <v>0</v>
      </c>
      <c r="CE14" s="60">
        <v>0</v>
      </c>
      <c r="CF14" s="125" t="str">
        <f t="shared" si="16"/>
        <v xml:space="preserve"> -</v>
      </c>
      <c r="CG14" s="378" t="str">
        <f t="shared" si="17"/>
        <v xml:space="preserve"> -</v>
      </c>
      <c r="CH14" s="55">
        <v>0</v>
      </c>
      <c r="CI14" s="60">
        <v>0</v>
      </c>
      <c r="CJ14" s="60">
        <v>0</v>
      </c>
      <c r="CK14" s="125" t="str">
        <f t="shared" si="18"/>
        <v xml:space="preserve"> -</v>
      </c>
      <c r="CL14" s="378" t="str">
        <f t="shared" si="19"/>
        <v xml:space="preserve"> -</v>
      </c>
      <c r="CM14" s="326">
        <f t="shared" si="20"/>
        <v>0</v>
      </c>
      <c r="CN14" s="322">
        <f t="shared" si="21"/>
        <v>0</v>
      </c>
      <c r="CO14" s="322">
        <f t="shared" si="22"/>
        <v>0</v>
      </c>
      <c r="CP14" s="504" t="str">
        <f t="shared" si="23"/>
        <v xml:space="preserve"> -</v>
      </c>
      <c r="CQ14" s="378" t="str">
        <f t="shared" si="24"/>
        <v xml:space="preserve"> -</v>
      </c>
      <c r="CR14" s="591" t="s">
        <v>1339</v>
      </c>
      <c r="CS14" s="212" t="s">
        <v>1389</v>
      </c>
      <c r="CT14" s="102" t="s">
        <v>1978</v>
      </c>
    </row>
    <row r="15" spans="2:98" ht="30" customHeight="1">
      <c r="B15" s="994"/>
      <c r="C15" s="991"/>
      <c r="D15" s="994"/>
      <c r="E15" s="990"/>
      <c r="F15" s="1154"/>
      <c r="G15" s="858"/>
      <c r="H15" s="858"/>
      <c r="I15" s="845"/>
      <c r="J15" s="858"/>
      <c r="K15" s="845"/>
      <c r="L15" s="858"/>
      <c r="M15" s="858"/>
      <c r="N15" s="845"/>
      <c r="O15" s="858"/>
      <c r="P15" s="858"/>
      <c r="Q15" s="845"/>
      <c r="R15" s="858"/>
      <c r="S15" s="858"/>
      <c r="T15" s="845"/>
      <c r="U15" s="914"/>
      <c r="V15" s="1183"/>
      <c r="W15" s="845"/>
      <c r="X15" s="858"/>
      <c r="Y15" s="845"/>
      <c r="Z15" s="858"/>
      <c r="AA15" s="845"/>
      <c r="AB15" s="858"/>
      <c r="AC15" s="1228"/>
      <c r="AD15" s="1020"/>
      <c r="AE15" s="790"/>
      <c r="AF15" s="798"/>
      <c r="AG15" s="790"/>
      <c r="AH15" s="798"/>
      <c r="AI15" s="790"/>
      <c r="AJ15" s="798"/>
      <c r="AK15" s="790"/>
      <c r="AL15" s="798"/>
      <c r="AM15" s="790"/>
      <c r="AN15" s="798"/>
      <c r="AO15" s="950"/>
      <c r="AP15" s="939"/>
      <c r="AQ15" s="254" t="s">
        <v>848</v>
      </c>
      <c r="AR15" s="261">
        <v>21032509</v>
      </c>
      <c r="AS15" s="119" t="s">
        <v>1879</v>
      </c>
      <c r="AT15" s="40">
        <v>0</v>
      </c>
      <c r="AU15" s="60">
        <v>3</v>
      </c>
      <c r="AV15" s="60">
        <v>3</v>
      </c>
      <c r="AW15" s="413">
        <v>0.25</v>
      </c>
      <c r="AX15" s="60">
        <v>3</v>
      </c>
      <c r="AY15" s="413">
        <v>0.25</v>
      </c>
      <c r="AZ15" s="60">
        <v>3</v>
      </c>
      <c r="BA15" s="415">
        <v>0.25</v>
      </c>
      <c r="BB15" s="47">
        <v>3</v>
      </c>
      <c r="BC15" s="422">
        <v>0.25</v>
      </c>
      <c r="BD15" s="54">
        <v>3</v>
      </c>
      <c r="BE15" s="60">
        <v>3</v>
      </c>
      <c r="BF15" s="60">
        <v>3</v>
      </c>
      <c r="BG15" s="49">
        <v>0</v>
      </c>
      <c r="BH15" s="333">
        <f t="shared" si="1"/>
        <v>1</v>
      </c>
      <c r="BI15" s="453">
        <f t="shared" si="2"/>
        <v>1</v>
      </c>
      <c r="BJ15" s="334">
        <f t="shared" si="3"/>
        <v>1</v>
      </c>
      <c r="BK15" s="453">
        <f t="shared" si="4"/>
        <v>1</v>
      </c>
      <c r="BL15" s="334">
        <f t="shared" si="5"/>
        <v>1</v>
      </c>
      <c r="BM15" s="453">
        <f t="shared" si="6"/>
        <v>1</v>
      </c>
      <c r="BN15" s="334">
        <f t="shared" si="7"/>
        <v>0</v>
      </c>
      <c r="BO15" s="453">
        <f t="shared" si="8"/>
        <v>0</v>
      </c>
      <c r="BP15" s="657">
        <f t="shared" ref="BP15" si="29">+AVERAGE(BD15:BG15)/AU15</f>
        <v>0.75</v>
      </c>
      <c r="BQ15" s="652">
        <f t="shared" si="10"/>
        <v>0.75</v>
      </c>
      <c r="BR15" s="642">
        <f t="shared" si="11"/>
        <v>0.75</v>
      </c>
      <c r="BS15" s="54">
        <v>0</v>
      </c>
      <c r="BT15" s="60">
        <v>0</v>
      </c>
      <c r="BU15" s="60">
        <v>0</v>
      </c>
      <c r="BV15" s="125" t="str">
        <f t="shared" si="12"/>
        <v xml:space="preserve"> -</v>
      </c>
      <c r="BW15" s="378" t="str">
        <f t="shared" si="13"/>
        <v xml:space="preserve"> -</v>
      </c>
      <c r="BX15" s="54">
        <v>0</v>
      </c>
      <c r="BY15" s="60">
        <v>0</v>
      </c>
      <c r="BZ15" s="60">
        <v>0</v>
      </c>
      <c r="CA15" s="125" t="str">
        <f t="shared" si="14"/>
        <v xml:space="preserve"> -</v>
      </c>
      <c r="CB15" s="378" t="str">
        <f t="shared" si="15"/>
        <v xml:space="preserve"> -</v>
      </c>
      <c r="CC15" s="54">
        <v>50000</v>
      </c>
      <c r="CD15" s="60">
        <v>0</v>
      </c>
      <c r="CE15" s="60">
        <v>0</v>
      </c>
      <c r="CF15" s="125">
        <f t="shared" si="16"/>
        <v>0</v>
      </c>
      <c r="CG15" s="378" t="str">
        <f t="shared" si="17"/>
        <v xml:space="preserve"> -</v>
      </c>
      <c r="CH15" s="55">
        <v>50000</v>
      </c>
      <c r="CI15" s="60">
        <v>0</v>
      </c>
      <c r="CJ15" s="60">
        <v>0</v>
      </c>
      <c r="CK15" s="125">
        <f t="shared" si="18"/>
        <v>0</v>
      </c>
      <c r="CL15" s="378" t="str">
        <f t="shared" si="19"/>
        <v xml:space="preserve"> -</v>
      </c>
      <c r="CM15" s="326">
        <f t="shared" si="20"/>
        <v>100000</v>
      </c>
      <c r="CN15" s="322">
        <f t="shared" si="21"/>
        <v>0</v>
      </c>
      <c r="CO15" s="322">
        <f t="shared" si="22"/>
        <v>0</v>
      </c>
      <c r="CP15" s="504">
        <f t="shared" si="23"/>
        <v>0</v>
      </c>
      <c r="CQ15" s="378" t="str">
        <f t="shared" si="24"/>
        <v xml:space="preserve"> -</v>
      </c>
      <c r="CR15" s="591" t="s">
        <v>1339</v>
      </c>
      <c r="CS15" s="212" t="s">
        <v>1389</v>
      </c>
      <c r="CT15" s="102" t="s">
        <v>1978</v>
      </c>
    </row>
    <row r="16" spans="2:98" ht="30" customHeight="1">
      <c r="B16" s="994"/>
      <c r="C16" s="991"/>
      <c r="D16" s="994"/>
      <c r="E16" s="990"/>
      <c r="F16" s="1154"/>
      <c r="G16" s="858"/>
      <c r="H16" s="858"/>
      <c r="I16" s="845"/>
      <c r="J16" s="858"/>
      <c r="K16" s="845"/>
      <c r="L16" s="858"/>
      <c r="M16" s="858"/>
      <c r="N16" s="845"/>
      <c r="O16" s="858"/>
      <c r="P16" s="858"/>
      <c r="Q16" s="845"/>
      <c r="R16" s="858"/>
      <c r="S16" s="858"/>
      <c r="T16" s="845"/>
      <c r="U16" s="914"/>
      <c r="V16" s="1183"/>
      <c r="W16" s="845"/>
      <c r="X16" s="858"/>
      <c r="Y16" s="845"/>
      <c r="Z16" s="858"/>
      <c r="AA16" s="845"/>
      <c r="AB16" s="858"/>
      <c r="AC16" s="1228"/>
      <c r="AD16" s="1020"/>
      <c r="AE16" s="790"/>
      <c r="AF16" s="798"/>
      <c r="AG16" s="790"/>
      <c r="AH16" s="798"/>
      <c r="AI16" s="790"/>
      <c r="AJ16" s="798"/>
      <c r="AK16" s="790"/>
      <c r="AL16" s="798"/>
      <c r="AM16" s="790"/>
      <c r="AN16" s="798"/>
      <c r="AO16" s="950"/>
      <c r="AP16" s="939"/>
      <c r="AQ16" s="27" t="s">
        <v>849</v>
      </c>
      <c r="AR16" s="266">
        <v>22053512004</v>
      </c>
      <c r="AS16" s="27" t="s">
        <v>1880</v>
      </c>
      <c r="AT16" s="40">
        <v>0</v>
      </c>
      <c r="AU16" s="60">
        <v>2</v>
      </c>
      <c r="AV16" s="60">
        <v>0</v>
      </c>
      <c r="AW16" s="413">
        <f t="shared" si="25"/>
        <v>0</v>
      </c>
      <c r="AX16" s="60">
        <v>0</v>
      </c>
      <c r="AY16" s="413">
        <f t="shared" si="26"/>
        <v>0</v>
      </c>
      <c r="AZ16" s="60">
        <v>2</v>
      </c>
      <c r="BA16" s="415">
        <f t="shared" si="27"/>
        <v>1</v>
      </c>
      <c r="BB16" s="47">
        <v>0</v>
      </c>
      <c r="BC16" s="422">
        <f t="shared" si="28"/>
        <v>0</v>
      </c>
      <c r="BD16" s="54">
        <v>0</v>
      </c>
      <c r="BE16" s="60">
        <v>0</v>
      </c>
      <c r="BF16" s="60">
        <v>0</v>
      </c>
      <c r="BG16" s="49">
        <v>0</v>
      </c>
      <c r="BH16" s="333" t="str">
        <f t="shared" si="1"/>
        <v xml:space="preserve"> -</v>
      </c>
      <c r="BI16" s="453" t="str">
        <f t="shared" si="2"/>
        <v xml:space="preserve"> -</v>
      </c>
      <c r="BJ16" s="334" t="str">
        <f t="shared" si="3"/>
        <v xml:space="preserve"> -</v>
      </c>
      <c r="BK16" s="453" t="str">
        <f t="shared" si="4"/>
        <v xml:space="preserve"> -</v>
      </c>
      <c r="BL16" s="334">
        <f t="shared" si="5"/>
        <v>0</v>
      </c>
      <c r="BM16" s="453">
        <f t="shared" si="6"/>
        <v>0</v>
      </c>
      <c r="BN16" s="334" t="str">
        <f t="shared" si="7"/>
        <v xml:space="preserve"> -</v>
      </c>
      <c r="BO16" s="453" t="str">
        <f t="shared" si="8"/>
        <v xml:space="preserve"> -</v>
      </c>
      <c r="BP16" s="657">
        <f t="shared" si="9"/>
        <v>0</v>
      </c>
      <c r="BQ16" s="652">
        <f t="shared" si="10"/>
        <v>0</v>
      </c>
      <c r="BR16" s="642">
        <f t="shared" si="11"/>
        <v>0</v>
      </c>
      <c r="BS16" s="54">
        <v>0</v>
      </c>
      <c r="BT16" s="60">
        <v>0</v>
      </c>
      <c r="BU16" s="60">
        <v>0</v>
      </c>
      <c r="BV16" s="125" t="str">
        <f t="shared" si="12"/>
        <v xml:space="preserve"> -</v>
      </c>
      <c r="BW16" s="378" t="str">
        <f t="shared" si="13"/>
        <v xml:space="preserve"> -</v>
      </c>
      <c r="BX16" s="54">
        <v>0</v>
      </c>
      <c r="BY16" s="60">
        <v>0</v>
      </c>
      <c r="BZ16" s="60">
        <v>0</v>
      </c>
      <c r="CA16" s="125" t="str">
        <f t="shared" si="14"/>
        <v xml:space="preserve"> -</v>
      </c>
      <c r="CB16" s="378" t="str">
        <f t="shared" si="15"/>
        <v xml:space="preserve"> -</v>
      </c>
      <c r="CC16" s="54">
        <v>2500000</v>
      </c>
      <c r="CD16" s="60">
        <v>0</v>
      </c>
      <c r="CE16" s="60">
        <v>0</v>
      </c>
      <c r="CF16" s="125">
        <f t="shared" si="16"/>
        <v>0</v>
      </c>
      <c r="CG16" s="378" t="str">
        <f t="shared" si="17"/>
        <v xml:space="preserve"> -</v>
      </c>
      <c r="CH16" s="55">
        <v>0</v>
      </c>
      <c r="CI16" s="60">
        <v>0</v>
      </c>
      <c r="CJ16" s="60">
        <v>0</v>
      </c>
      <c r="CK16" s="125" t="str">
        <f t="shared" si="18"/>
        <v xml:space="preserve"> -</v>
      </c>
      <c r="CL16" s="378" t="str">
        <f t="shared" si="19"/>
        <v xml:space="preserve"> -</v>
      </c>
      <c r="CM16" s="326">
        <f t="shared" si="20"/>
        <v>2500000</v>
      </c>
      <c r="CN16" s="322">
        <f t="shared" si="21"/>
        <v>0</v>
      </c>
      <c r="CO16" s="322">
        <f t="shared" si="22"/>
        <v>0</v>
      </c>
      <c r="CP16" s="504">
        <f t="shared" si="23"/>
        <v>0</v>
      </c>
      <c r="CQ16" s="378" t="str">
        <f t="shared" si="24"/>
        <v xml:space="preserve"> -</v>
      </c>
      <c r="CR16" s="591" t="s">
        <v>1339</v>
      </c>
      <c r="CS16" s="212" t="s">
        <v>1389</v>
      </c>
      <c r="CT16" s="102" t="s">
        <v>1978</v>
      </c>
    </row>
    <row r="17" spans="2:98" ht="30" customHeight="1">
      <c r="B17" s="994"/>
      <c r="C17" s="991"/>
      <c r="D17" s="994"/>
      <c r="E17" s="990"/>
      <c r="F17" s="1154"/>
      <c r="G17" s="858"/>
      <c r="H17" s="858"/>
      <c r="I17" s="845"/>
      <c r="J17" s="858"/>
      <c r="K17" s="845"/>
      <c r="L17" s="858"/>
      <c r="M17" s="858"/>
      <c r="N17" s="845"/>
      <c r="O17" s="858"/>
      <c r="P17" s="858"/>
      <c r="Q17" s="845"/>
      <c r="R17" s="858"/>
      <c r="S17" s="858"/>
      <c r="T17" s="845"/>
      <c r="U17" s="914"/>
      <c r="V17" s="1183"/>
      <c r="W17" s="845"/>
      <c r="X17" s="858"/>
      <c r="Y17" s="845"/>
      <c r="Z17" s="858"/>
      <c r="AA17" s="845"/>
      <c r="AB17" s="858"/>
      <c r="AC17" s="1228"/>
      <c r="AD17" s="1020"/>
      <c r="AE17" s="790"/>
      <c r="AF17" s="798"/>
      <c r="AG17" s="790"/>
      <c r="AH17" s="798"/>
      <c r="AI17" s="790"/>
      <c r="AJ17" s="798"/>
      <c r="AK17" s="790"/>
      <c r="AL17" s="798"/>
      <c r="AM17" s="790"/>
      <c r="AN17" s="798"/>
      <c r="AO17" s="950"/>
      <c r="AP17" s="939"/>
      <c r="AQ17" s="27" t="s">
        <v>850</v>
      </c>
      <c r="AR17" s="133" t="s">
        <v>1217</v>
      </c>
      <c r="AS17" s="27" t="s">
        <v>1881</v>
      </c>
      <c r="AT17" s="40">
        <v>0</v>
      </c>
      <c r="AU17" s="60">
        <v>1</v>
      </c>
      <c r="AV17" s="60">
        <v>0</v>
      </c>
      <c r="AW17" s="413">
        <f t="shared" si="25"/>
        <v>0</v>
      </c>
      <c r="AX17" s="60">
        <v>1</v>
      </c>
      <c r="AY17" s="413">
        <f t="shared" si="26"/>
        <v>1</v>
      </c>
      <c r="AZ17" s="60">
        <v>0</v>
      </c>
      <c r="BA17" s="415">
        <f t="shared" si="27"/>
        <v>0</v>
      </c>
      <c r="BB17" s="47">
        <v>0</v>
      </c>
      <c r="BC17" s="422">
        <f t="shared" si="28"/>
        <v>0</v>
      </c>
      <c r="BD17" s="54">
        <v>0</v>
      </c>
      <c r="BE17" s="60">
        <v>0</v>
      </c>
      <c r="BF17" s="60">
        <v>0.7</v>
      </c>
      <c r="BG17" s="49">
        <v>0</v>
      </c>
      <c r="BH17" s="333" t="str">
        <f t="shared" si="1"/>
        <v xml:space="preserve"> -</v>
      </c>
      <c r="BI17" s="453" t="str">
        <f t="shared" si="2"/>
        <v xml:space="preserve"> -</v>
      </c>
      <c r="BJ17" s="334">
        <f t="shared" si="3"/>
        <v>0</v>
      </c>
      <c r="BK17" s="453">
        <f t="shared" si="4"/>
        <v>0</v>
      </c>
      <c r="BL17" s="334" t="str">
        <f t="shared" si="5"/>
        <v xml:space="preserve"> -</v>
      </c>
      <c r="BM17" s="453" t="str">
        <f t="shared" si="6"/>
        <v xml:space="preserve"> -</v>
      </c>
      <c r="BN17" s="334" t="str">
        <f t="shared" si="7"/>
        <v xml:space="preserve"> -</v>
      </c>
      <c r="BO17" s="453" t="str">
        <f t="shared" si="8"/>
        <v xml:space="preserve"> -</v>
      </c>
      <c r="BP17" s="657">
        <f t="shared" si="9"/>
        <v>0.7</v>
      </c>
      <c r="BQ17" s="652">
        <f t="shared" si="10"/>
        <v>0.7</v>
      </c>
      <c r="BR17" s="642">
        <f t="shared" si="11"/>
        <v>0.7</v>
      </c>
      <c r="BS17" s="54">
        <v>0</v>
      </c>
      <c r="BT17" s="60">
        <v>0</v>
      </c>
      <c r="BU17" s="60">
        <v>0</v>
      </c>
      <c r="BV17" s="125" t="str">
        <f t="shared" si="12"/>
        <v xml:space="preserve"> -</v>
      </c>
      <c r="BW17" s="378" t="str">
        <f t="shared" si="13"/>
        <v xml:space="preserve"> -</v>
      </c>
      <c r="BX17" s="54">
        <v>0</v>
      </c>
      <c r="BY17" s="60">
        <v>0</v>
      </c>
      <c r="BZ17" s="60">
        <v>0</v>
      </c>
      <c r="CA17" s="125" t="str">
        <f t="shared" si="14"/>
        <v xml:space="preserve"> -</v>
      </c>
      <c r="CB17" s="378" t="str">
        <f t="shared" si="15"/>
        <v xml:space="preserve"> -</v>
      </c>
      <c r="CC17" s="54">
        <v>280000</v>
      </c>
      <c r="CD17" s="60">
        <v>0</v>
      </c>
      <c r="CE17" s="60">
        <v>0</v>
      </c>
      <c r="CF17" s="125">
        <f t="shared" si="16"/>
        <v>0</v>
      </c>
      <c r="CG17" s="378" t="str">
        <f t="shared" si="17"/>
        <v xml:space="preserve"> -</v>
      </c>
      <c r="CH17" s="55">
        <v>0</v>
      </c>
      <c r="CI17" s="60">
        <v>0</v>
      </c>
      <c r="CJ17" s="60">
        <v>0</v>
      </c>
      <c r="CK17" s="125" t="str">
        <f t="shared" si="18"/>
        <v xml:space="preserve"> -</v>
      </c>
      <c r="CL17" s="378" t="str">
        <f t="shared" si="19"/>
        <v xml:space="preserve"> -</v>
      </c>
      <c r="CM17" s="326">
        <f t="shared" si="20"/>
        <v>280000</v>
      </c>
      <c r="CN17" s="322">
        <f t="shared" si="21"/>
        <v>0</v>
      </c>
      <c r="CO17" s="322">
        <f t="shared" si="22"/>
        <v>0</v>
      </c>
      <c r="CP17" s="504">
        <f t="shared" si="23"/>
        <v>0</v>
      </c>
      <c r="CQ17" s="378" t="str">
        <f t="shared" si="24"/>
        <v xml:space="preserve"> -</v>
      </c>
      <c r="CR17" s="591" t="s">
        <v>1339</v>
      </c>
      <c r="CS17" s="99" t="s">
        <v>1389</v>
      </c>
      <c r="CT17" s="102" t="s">
        <v>96</v>
      </c>
    </row>
    <row r="18" spans="2:98" ht="30" customHeight="1" thickBot="1">
      <c r="B18" s="994"/>
      <c r="C18" s="991"/>
      <c r="D18" s="994"/>
      <c r="E18" s="990"/>
      <c r="F18" s="1154"/>
      <c r="G18" s="858"/>
      <c r="H18" s="858"/>
      <c r="I18" s="845"/>
      <c r="J18" s="858"/>
      <c r="K18" s="845"/>
      <c r="L18" s="858"/>
      <c r="M18" s="858"/>
      <c r="N18" s="845"/>
      <c r="O18" s="858"/>
      <c r="P18" s="858"/>
      <c r="Q18" s="845"/>
      <c r="R18" s="858"/>
      <c r="S18" s="858"/>
      <c r="T18" s="845"/>
      <c r="U18" s="914"/>
      <c r="V18" s="1183"/>
      <c r="W18" s="845"/>
      <c r="X18" s="858"/>
      <c r="Y18" s="845"/>
      <c r="Z18" s="858"/>
      <c r="AA18" s="845"/>
      <c r="AB18" s="858"/>
      <c r="AC18" s="1228"/>
      <c r="AD18" s="1020"/>
      <c r="AE18" s="790"/>
      <c r="AF18" s="798"/>
      <c r="AG18" s="790"/>
      <c r="AH18" s="798"/>
      <c r="AI18" s="790"/>
      <c r="AJ18" s="798"/>
      <c r="AK18" s="790"/>
      <c r="AL18" s="798"/>
      <c r="AM18" s="790"/>
      <c r="AN18" s="798"/>
      <c r="AO18" s="953"/>
      <c r="AP18" s="942"/>
      <c r="AQ18" s="30" t="s">
        <v>851</v>
      </c>
      <c r="AR18" s="118" t="s">
        <v>1217</v>
      </c>
      <c r="AS18" s="30" t="s">
        <v>1882</v>
      </c>
      <c r="AT18" s="45">
        <v>40</v>
      </c>
      <c r="AU18" s="92">
        <v>2</v>
      </c>
      <c r="AV18" s="92">
        <v>0</v>
      </c>
      <c r="AW18" s="423">
        <f t="shared" si="25"/>
        <v>0</v>
      </c>
      <c r="AX18" s="92">
        <v>0</v>
      </c>
      <c r="AY18" s="423">
        <f t="shared" si="26"/>
        <v>0</v>
      </c>
      <c r="AZ18" s="92">
        <v>1</v>
      </c>
      <c r="BA18" s="424">
        <f t="shared" si="27"/>
        <v>0.5</v>
      </c>
      <c r="BB18" s="51">
        <v>1</v>
      </c>
      <c r="BC18" s="425">
        <f t="shared" si="28"/>
        <v>0.5</v>
      </c>
      <c r="BD18" s="62">
        <v>0</v>
      </c>
      <c r="BE18" s="92">
        <v>0</v>
      </c>
      <c r="BF18" s="92">
        <v>0</v>
      </c>
      <c r="BG18" s="70">
        <v>0</v>
      </c>
      <c r="BH18" s="331" t="str">
        <f t="shared" si="1"/>
        <v xml:space="preserve"> -</v>
      </c>
      <c r="BI18" s="457" t="str">
        <f t="shared" si="2"/>
        <v xml:space="preserve"> -</v>
      </c>
      <c r="BJ18" s="332" t="str">
        <f t="shared" si="3"/>
        <v xml:space="preserve"> -</v>
      </c>
      <c r="BK18" s="457" t="str">
        <f t="shared" si="4"/>
        <v xml:space="preserve"> -</v>
      </c>
      <c r="BL18" s="332">
        <f t="shared" si="5"/>
        <v>0</v>
      </c>
      <c r="BM18" s="457">
        <f t="shared" si="6"/>
        <v>0</v>
      </c>
      <c r="BN18" s="332">
        <f t="shared" si="7"/>
        <v>0</v>
      </c>
      <c r="BO18" s="457">
        <f t="shared" si="8"/>
        <v>0</v>
      </c>
      <c r="BP18" s="658">
        <f t="shared" si="9"/>
        <v>0</v>
      </c>
      <c r="BQ18" s="653">
        <f t="shared" si="10"/>
        <v>0</v>
      </c>
      <c r="BR18" s="643">
        <f t="shared" si="11"/>
        <v>0</v>
      </c>
      <c r="BS18" s="62">
        <v>0</v>
      </c>
      <c r="BT18" s="92">
        <v>0</v>
      </c>
      <c r="BU18" s="92">
        <v>0</v>
      </c>
      <c r="BV18" s="148" t="str">
        <f t="shared" si="12"/>
        <v xml:space="preserve"> -</v>
      </c>
      <c r="BW18" s="385" t="str">
        <f t="shared" si="13"/>
        <v xml:space="preserve"> -</v>
      </c>
      <c r="BX18" s="62">
        <v>0</v>
      </c>
      <c r="BY18" s="92">
        <v>0</v>
      </c>
      <c r="BZ18" s="92">
        <v>0</v>
      </c>
      <c r="CA18" s="148" t="str">
        <f t="shared" si="14"/>
        <v xml:space="preserve"> -</v>
      </c>
      <c r="CB18" s="385" t="str">
        <f t="shared" si="15"/>
        <v xml:space="preserve"> -</v>
      </c>
      <c r="CC18" s="62">
        <v>0</v>
      </c>
      <c r="CD18" s="92">
        <v>0</v>
      </c>
      <c r="CE18" s="92">
        <v>0</v>
      </c>
      <c r="CF18" s="148" t="str">
        <f t="shared" si="16"/>
        <v xml:space="preserve"> -</v>
      </c>
      <c r="CG18" s="385" t="str">
        <f t="shared" si="17"/>
        <v xml:space="preserve"> -</v>
      </c>
      <c r="CH18" s="63">
        <v>0</v>
      </c>
      <c r="CI18" s="92">
        <v>0</v>
      </c>
      <c r="CJ18" s="92">
        <v>0</v>
      </c>
      <c r="CK18" s="148" t="str">
        <f t="shared" si="18"/>
        <v xml:space="preserve"> -</v>
      </c>
      <c r="CL18" s="385" t="str">
        <f t="shared" si="19"/>
        <v xml:space="preserve"> -</v>
      </c>
      <c r="CM18" s="327">
        <f t="shared" si="20"/>
        <v>0</v>
      </c>
      <c r="CN18" s="328">
        <f t="shared" si="21"/>
        <v>0</v>
      </c>
      <c r="CO18" s="328">
        <f t="shared" si="22"/>
        <v>0</v>
      </c>
      <c r="CP18" s="505" t="str">
        <f t="shared" si="23"/>
        <v xml:space="preserve"> -</v>
      </c>
      <c r="CQ18" s="385" t="str">
        <f t="shared" si="24"/>
        <v xml:space="preserve"> -</v>
      </c>
      <c r="CR18" s="592" t="s">
        <v>1339</v>
      </c>
      <c r="CS18" s="106" t="s">
        <v>1336</v>
      </c>
      <c r="CT18" s="107" t="s">
        <v>1969</v>
      </c>
    </row>
    <row r="19" spans="2:98" ht="30" customHeight="1">
      <c r="B19" s="994"/>
      <c r="C19" s="991"/>
      <c r="D19" s="994"/>
      <c r="E19" s="990"/>
      <c r="F19" s="1154"/>
      <c r="G19" s="858"/>
      <c r="H19" s="858"/>
      <c r="I19" s="845"/>
      <c r="J19" s="858"/>
      <c r="K19" s="845"/>
      <c r="L19" s="858"/>
      <c r="M19" s="858"/>
      <c r="N19" s="845"/>
      <c r="O19" s="858"/>
      <c r="P19" s="858"/>
      <c r="Q19" s="845"/>
      <c r="R19" s="858"/>
      <c r="S19" s="858"/>
      <c r="T19" s="845"/>
      <c r="U19" s="914"/>
      <c r="V19" s="1183"/>
      <c r="W19" s="845"/>
      <c r="X19" s="858"/>
      <c r="Y19" s="845"/>
      <c r="Z19" s="858"/>
      <c r="AA19" s="845"/>
      <c r="AB19" s="858"/>
      <c r="AC19" s="1228"/>
      <c r="AD19" s="1020"/>
      <c r="AE19" s="790"/>
      <c r="AF19" s="798"/>
      <c r="AG19" s="790"/>
      <c r="AH19" s="798"/>
      <c r="AI19" s="790"/>
      <c r="AJ19" s="798"/>
      <c r="AK19" s="790"/>
      <c r="AL19" s="798"/>
      <c r="AM19" s="790"/>
      <c r="AN19" s="798"/>
      <c r="AO19" s="949">
        <f>+RESUMEN!J139</f>
        <v>0.57611111111111113</v>
      </c>
      <c r="AP19" s="938" t="s">
        <v>882</v>
      </c>
      <c r="AQ19" s="248" t="s">
        <v>852</v>
      </c>
      <c r="AR19" s="249" t="s">
        <v>2085</v>
      </c>
      <c r="AS19" s="752" t="s">
        <v>1883</v>
      </c>
      <c r="AT19" s="41">
        <v>0</v>
      </c>
      <c r="AU19" s="59">
        <v>1</v>
      </c>
      <c r="AV19" s="59">
        <v>1</v>
      </c>
      <c r="AW19" s="419">
        <v>0.25</v>
      </c>
      <c r="AX19" s="59">
        <v>1</v>
      </c>
      <c r="AY19" s="419">
        <v>0.25</v>
      </c>
      <c r="AZ19" s="59">
        <v>1</v>
      </c>
      <c r="BA19" s="420">
        <v>0.25</v>
      </c>
      <c r="BB19" s="48">
        <v>1</v>
      </c>
      <c r="BC19" s="420">
        <v>0.25</v>
      </c>
      <c r="BD19" s="52">
        <v>1</v>
      </c>
      <c r="BE19" s="90">
        <v>1</v>
      </c>
      <c r="BF19" s="90">
        <v>1</v>
      </c>
      <c r="BG19" s="69">
        <v>0</v>
      </c>
      <c r="BH19" s="458">
        <f t="shared" si="1"/>
        <v>1</v>
      </c>
      <c r="BI19" s="459">
        <f t="shared" si="2"/>
        <v>1</v>
      </c>
      <c r="BJ19" s="460">
        <f t="shared" si="3"/>
        <v>1</v>
      </c>
      <c r="BK19" s="459">
        <f t="shared" si="4"/>
        <v>1</v>
      </c>
      <c r="BL19" s="460">
        <f t="shared" si="5"/>
        <v>1</v>
      </c>
      <c r="BM19" s="459">
        <f t="shared" si="6"/>
        <v>1</v>
      </c>
      <c r="BN19" s="460">
        <f t="shared" si="7"/>
        <v>0</v>
      </c>
      <c r="BO19" s="459">
        <f t="shared" si="8"/>
        <v>0</v>
      </c>
      <c r="BP19" s="659">
        <f t="shared" ref="BP19" si="30">+AVERAGE(BD19:BG19)/AU19</f>
        <v>0.75</v>
      </c>
      <c r="BQ19" s="654">
        <f t="shared" si="10"/>
        <v>0.75</v>
      </c>
      <c r="BR19" s="644">
        <f t="shared" si="11"/>
        <v>0.75</v>
      </c>
      <c r="BS19" s="61">
        <v>200000</v>
      </c>
      <c r="BT19" s="59">
        <v>45120</v>
      </c>
      <c r="BU19" s="59">
        <v>0</v>
      </c>
      <c r="BV19" s="145">
        <f t="shared" si="12"/>
        <v>0.22559999999999999</v>
      </c>
      <c r="BW19" s="377" t="str">
        <f t="shared" si="13"/>
        <v xml:space="preserve"> -</v>
      </c>
      <c r="BX19" s="58">
        <v>185000</v>
      </c>
      <c r="BY19" s="59">
        <v>114006</v>
      </c>
      <c r="BZ19" s="59">
        <v>0</v>
      </c>
      <c r="CA19" s="145">
        <f t="shared" si="14"/>
        <v>0.6162486486486487</v>
      </c>
      <c r="CB19" s="377" t="str">
        <f t="shared" si="15"/>
        <v xml:space="preserve"> -</v>
      </c>
      <c r="CC19" s="58">
        <v>98632.5</v>
      </c>
      <c r="CD19" s="59">
        <v>39284</v>
      </c>
      <c r="CE19" s="59">
        <v>0</v>
      </c>
      <c r="CF19" s="145">
        <f t="shared" si="16"/>
        <v>0.39828656882873292</v>
      </c>
      <c r="CG19" s="377" t="str">
        <f t="shared" si="17"/>
        <v xml:space="preserve"> -</v>
      </c>
      <c r="CH19" s="61">
        <v>731525</v>
      </c>
      <c r="CI19" s="59">
        <v>0</v>
      </c>
      <c r="CJ19" s="59">
        <v>0</v>
      </c>
      <c r="CK19" s="145">
        <f t="shared" si="18"/>
        <v>0</v>
      </c>
      <c r="CL19" s="377" t="str">
        <f t="shared" si="19"/>
        <v xml:space="preserve"> -</v>
      </c>
      <c r="CM19" s="379">
        <f t="shared" si="20"/>
        <v>1215157.5</v>
      </c>
      <c r="CN19" s="380">
        <f t="shared" si="21"/>
        <v>198410</v>
      </c>
      <c r="CO19" s="380">
        <f t="shared" si="22"/>
        <v>0</v>
      </c>
      <c r="CP19" s="506">
        <f t="shared" si="23"/>
        <v>0.16327924569448815</v>
      </c>
      <c r="CQ19" s="377" t="str">
        <f t="shared" si="24"/>
        <v xml:space="preserve"> -</v>
      </c>
      <c r="CR19" s="590" t="s">
        <v>1220</v>
      </c>
      <c r="CS19" s="211" t="s">
        <v>1389</v>
      </c>
      <c r="CT19" s="101" t="s">
        <v>1974</v>
      </c>
    </row>
    <row r="20" spans="2:98" ht="30" customHeight="1">
      <c r="B20" s="994"/>
      <c r="C20" s="991"/>
      <c r="D20" s="994"/>
      <c r="E20" s="990"/>
      <c r="F20" s="1154"/>
      <c r="G20" s="858"/>
      <c r="H20" s="858"/>
      <c r="I20" s="845"/>
      <c r="J20" s="858"/>
      <c r="K20" s="845"/>
      <c r="L20" s="858"/>
      <c r="M20" s="858"/>
      <c r="N20" s="845"/>
      <c r="O20" s="858"/>
      <c r="P20" s="858"/>
      <c r="Q20" s="845"/>
      <c r="R20" s="858"/>
      <c r="S20" s="858"/>
      <c r="T20" s="845"/>
      <c r="U20" s="914"/>
      <c r="V20" s="1183"/>
      <c r="W20" s="845"/>
      <c r="X20" s="858"/>
      <c r="Y20" s="845"/>
      <c r="Z20" s="858"/>
      <c r="AA20" s="845"/>
      <c r="AB20" s="858"/>
      <c r="AC20" s="1228"/>
      <c r="AD20" s="1020"/>
      <c r="AE20" s="790"/>
      <c r="AF20" s="798"/>
      <c r="AG20" s="790"/>
      <c r="AH20" s="798"/>
      <c r="AI20" s="790"/>
      <c r="AJ20" s="798"/>
      <c r="AK20" s="790"/>
      <c r="AL20" s="798"/>
      <c r="AM20" s="790"/>
      <c r="AN20" s="798"/>
      <c r="AO20" s="950"/>
      <c r="AP20" s="939"/>
      <c r="AQ20" s="246" t="s">
        <v>853</v>
      </c>
      <c r="AR20" s="247" t="s">
        <v>2086</v>
      </c>
      <c r="AS20" s="748" t="s">
        <v>1884</v>
      </c>
      <c r="AT20" s="40">
        <v>0</v>
      </c>
      <c r="AU20" s="60">
        <v>1</v>
      </c>
      <c r="AV20" s="60">
        <v>0</v>
      </c>
      <c r="AW20" s="413">
        <f t="shared" si="25"/>
        <v>0</v>
      </c>
      <c r="AX20" s="60">
        <v>1</v>
      </c>
      <c r="AY20" s="413">
        <v>0.33</v>
      </c>
      <c r="AZ20" s="60">
        <v>1</v>
      </c>
      <c r="BA20" s="415">
        <v>0.33</v>
      </c>
      <c r="BB20" s="47">
        <v>1</v>
      </c>
      <c r="BC20" s="415">
        <v>0.34</v>
      </c>
      <c r="BD20" s="54">
        <v>0</v>
      </c>
      <c r="BE20" s="60">
        <v>1</v>
      </c>
      <c r="BF20" s="60">
        <v>1</v>
      </c>
      <c r="BG20" s="49">
        <v>0</v>
      </c>
      <c r="BH20" s="333" t="str">
        <f t="shared" si="1"/>
        <v xml:space="preserve"> -</v>
      </c>
      <c r="BI20" s="453" t="str">
        <f t="shared" si="2"/>
        <v xml:space="preserve"> -</v>
      </c>
      <c r="BJ20" s="334">
        <f t="shared" si="3"/>
        <v>1</v>
      </c>
      <c r="BK20" s="453">
        <f t="shared" si="4"/>
        <v>1</v>
      </c>
      <c r="BL20" s="334">
        <f t="shared" si="5"/>
        <v>1</v>
      </c>
      <c r="BM20" s="453">
        <f t="shared" si="6"/>
        <v>1</v>
      </c>
      <c r="BN20" s="334">
        <f t="shared" si="7"/>
        <v>0</v>
      </c>
      <c r="BO20" s="453">
        <f t="shared" si="8"/>
        <v>0</v>
      </c>
      <c r="BP20" s="657">
        <f>+AVERAGE(BE20:BG20)/AU20</f>
        <v>0.66666666666666663</v>
      </c>
      <c r="BQ20" s="652">
        <f t="shared" si="10"/>
        <v>0.66666666666666663</v>
      </c>
      <c r="BR20" s="642">
        <f t="shared" si="11"/>
        <v>0.66666666666666663</v>
      </c>
      <c r="BS20" s="55">
        <v>0</v>
      </c>
      <c r="BT20" s="60">
        <v>0</v>
      </c>
      <c r="BU20" s="60">
        <v>0</v>
      </c>
      <c r="BV20" s="125" t="str">
        <f t="shared" si="12"/>
        <v xml:space="preserve"> -</v>
      </c>
      <c r="BW20" s="378" t="str">
        <f t="shared" si="13"/>
        <v xml:space="preserve"> -</v>
      </c>
      <c r="BX20" s="54">
        <v>185000</v>
      </c>
      <c r="BY20" s="60">
        <v>20000</v>
      </c>
      <c r="BZ20" s="60">
        <v>0</v>
      </c>
      <c r="CA20" s="125">
        <f t="shared" si="14"/>
        <v>0.10810810810810811</v>
      </c>
      <c r="CB20" s="378" t="str">
        <f t="shared" si="15"/>
        <v xml:space="preserve"> -</v>
      </c>
      <c r="CC20" s="54">
        <v>30000</v>
      </c>
      <c r="CD20" s="60">
        <v>28933</v>
      </c>
      <c r="CE20" s="60">
        <v>0</v>
      </c>
      <c r="CF20" s="125">
        <f t="shared" si="16"/>
        <v>0.96443333333333336</v>
      </c>
      <c r="CG20" s="378" t="str">
        <f t="shared" si="17"/>
        <v xml:space="preserve"> -</v>
      </c>
      <c r="CH20" s="55">
        <v>0</v>
      </c>
      <c r="CI20" s="60">
        <v>0</v>
      </c>
      <c r="CJ20" s="60">
        <v>0</v>
      </c>
      <c r="CK20" s="125" t="str">
        <f t="shared" si="18"/>
        <v xml:space="preserve"> -</v>
      </c>
      <c r="CL20" s="378" t="str">
        <f t="shared" si="19"/>
        <v xml:space="preserve"> -</v>
      </c>
      <c r="CM20" s="326">
        <f t="shared" si="20"/>
        <v>215000</v>
      </c>
      <c r="CN20" s="322">
        <f t="shared" si="21"/>
        <v>48933</v>
      </c>
      <c r="CO20" s="322">
        <f t="shared" si="22"/>
        <v>0</v>
      </c>
      <c r="CP20" s="504">
        <f t="shared" si="23"/>
        <v>0.2275953488372093</v>
      </c>
      <c r="CQ20" s="378" t="str">
        <f t="shared" si="24"/>
        <v xml:space="preserve"> -</v>
      </c>
      <c r="CR20" s="591" t="s">
        <v>1885</v>
      </c>
      <c r="CS20" s="212" t="s">
        <v>1389</v>
      </c>
      <c r="CT20" s="102" t="s">
        <v>1974</v>
      </c>
    </row>
    <row r="21" spans="2:98" ht="30" customHeight="1">
      <c r="B21" s="994"/>
      <c r="C21" s="991"/>
      <c r="D21" s="994"/>
      <c r="E21" s="990"/>
      <c r="F21" s="1154" t="s">
        <v>888</v>
      </c>
      <c r="G21" s="858">
        <v>0.05</v>
      </c>
      <c r="H21" s="858">
        <v>0.15</v>
      </c>
      <c r="I21" s="845">
        <f>+H21-G21</f>
        <v>9.9999999999999992E-2</v>
      </c>
      <c r="J21" s="858">
        <v>0.05</v>
      </c>
      <c r="K21" s="845">
        <f>+J21-G21</f>
        <v>0</v>
      </c>
      <c r="L21" s="858"/>
      <c r="M21" s="858">
        <v>0.06</v>
      </c>
      <c r="N21" s="845">
        <f>+M21-J21</f>
        <v>9.999999999999995E-3</v>
      </c>
      <c r="O21" s="858"/>
      <c r="P21" s="858">
        <v>0.1</v>
      </c>
      <c r="Q21" s="845">
        <f>+P21-M21</f>
        <v>4.0000000000000008E-2</v>
      </c>
      <c r="R21" s="858"/>
      <c r="S21" s="858">
        <v>0.15</v>
      </c>
      <c r="T21" s="845">
        <f>+S21-P21</f>
        <v>4.9999999999999989E-2</v>
      </c>
      <c r="U21" s="914"/>
      <c r="V21" s="1183">
        <v>0.06</v>
      </c>
      <c r="W21" s="845">
        <f>+IF(V21=0,0,V21-G21)</f>
        <v>9.999999999999995E-3</v>
      </c>
      <c r="X21" s="858">
        <v>0.1</v>
      </c>
      <c r="Y21" s="845">
        <f>+IF(X21=0,0,X21-V21)</f>
        <v>4.0000000000000008E-2</v>
      </c>
      <c r="Z21" s="858"/>
      <c r="AA21" s="845">
        <f>+IF(Z21=0,0,Z21-X21)</f>
        <v>0</v>
      </c>
      <c r="AB21" s="858"/>
      <c r="AC21" s="1228">
        <f>+IF(AB21=0,0,AB21-Z21)</f>
        <v>0</v>
      </c>
      <c r="AD21" s="1020" t="str">
        <f>+IF(K21=0," -",W21/K21)</f>
        <v xml:space="preserve"> -</v>
      </c>
      <c r="AE21" s="790" t="str">
        <f>+IF(K21=0," -",IF(AD21&gt;100%,100%,AD21))</f>
        <v xml:space="preserve"> -</v>
      </c>
      <c r="AF21" s="798">
        <f>+IF(N21=0," -",Y21/N21)</f>
        <v>4.0000000000000027</v>
      </c>
      <c r="AG21" s="790">
        <f>+IF(N21=0," -",IF(AF21&gt;100%,100%,AF21))</f>
        <v>1</v>
      </c>
      <c r="AH21" s="798">
        <f>+IF(Q21=0," -",AA21/Q21)</f>
        <v>0</v>
      </c>
      <c r="AI21" s="790">
        <f>+IF(Q21=0," -",IF(AH21&gt;100%,100%,AH21))</f>
        <v>0</v>
      </c>
      <c r="AJ21" s="798">
        <f>+IF(T21=0," -",AC21/T21)</f>
        <v>0</v>
      </c>
      <c r="AK21" s="790">
        <f>+IF(T21=0," -",IF(AJ21&gt;100%,100%,AJ21))</f>
        <v>0</v>
      </c>
      <c r="AL21" s="798">
        <f>+SUM(AC21,AA21,Y21,W21)/I21</f>
        <v>0.50000000000000011</v>
      </c>
      <c r="AM21" s="790">
        <f>+IF(AL21&gt;100%,100%,IF(AL21&lt;0%,0%,AL21))</f>
        <v>0.50000000000000011</v>
      </c>
      <c r="AN21" s="798"/>
      <c r="AO21" s="950"/>
      <c r="AP21" s="939"/>
      <c r="AQ21" s="27" t="s">
        <v>854</v>
      </c>
      <c r="AR21" s="133">
        <v>2210275</v>
      </c>
      <c r="AS21" s="27" t="s">
        <v>1886</v>
      </c>
      <c r="AT21" s="40">
        <v>0</v>
      </c>
      <c r="AU21" s="60">
        <v>20</v>
      </c>
      <c r="AV21" s="60">
        <v>0</v>
      </c>
      <c r="AW21" s="413">
        <f t="shared" si="25"/>
        <v>0</v>
      </c>
      <c r="AX21" s="60">
        <v>3</v>
      </c>
      <c r="AY21" s="413">
        <f t="shared" si="26"/>
        <v>0.15</v>
      </c>
      <c r="AZ21" s="60">
        <v>7</v>
      </c>
      <c r="BA21" s="415">
        <f t="shared" si="27"/>
        <v>0.35</v>
      </c>
      <c r="BB21" s="47">
        <v>10</v>
      </c>
      <c r="BC21" s="415">
        <f t="shared" si="28"/>
        <v>0.5</v>
      </c>
      <c r="BD21" s="54">
        <v>0</v>
      </c>
      <c r="BE21" s="60">
        <v>2.7</v>
      </c>
      <c r="BF21" s="60">
        <v>0.1</v>
      </c>
      <c r="BG21" s="49">
        <v>0</v>
      </c>
      <c r="BH21" s="333" t="str">
        <f t="shared" si="1"/>
        <v xml:space="preserve"> -</v>
      </c>
      <c r="BI21" s="453" t="str">
        <f t="shared" si="2"/>
        <v xml:space="preserve"> -</v>
      </c>
      <c r="BJ21" s="334">
        <f t="shared" si="3"/>
        <v>0.9</v>
      </c>
      <c r="BK21" s="453">
        <f t="shared" si="4"/>
        <v>0.9</v>
      </c>
      <c r="BL21" s="334">
        <f t="shared" si="5"/>
        <v>1.4285714285714287E-2</v>
      </c>
      <c r="BM21" s="453">
        <f t="shared" si="6"/>
        <v>1.4285714285714287E-2</v>
      </c>
      <c r="BN21" s="334">
        <f t="shared" si="7"/>
        <v>0</v>
      </c>
      <c r="BO21" s="453">
        <f t="shared" si="8"/>
        <v>0</v>
      </c>
      <c r="BP21" s="657">
        <f t="shared" si="9"/>
        <v>0.14000000000000001</v>
      </c>
      <c r="BQ21" s="652">
        <f t="shared" si="10"/>
        <v>0.14000000000000001</v>
      </c>
      <c r="BR21" s="642">
        <f t="shared" si="11"/>
        <v>0.14000000000000001</v>
      </c>
      <c r="BS21" s="55">
        <v>250000</v>
      </c>
      <c r="BT21" s="60">
        <v>0</v>
      </c>
      <c r="BU21" s="60">
        <v>0</v>
      </c>
      <c r="BV21" s="125">
        <f t="shared" si="12"/>
        <v>0</v>
      </c>
      <c r="BW21" s="378" t="str">
        <f t="shared" si="13"/>
        <v xml:space="preserve"> -</v>
      </c>
      <c r="BX21" s="54">
        <v>2264630</v>
      </c>
      <c r="BY21" s="60">
        <v>2088582</v>
      </c>
      <c r="BZ21" s="60">
        <v>0</v>
      </c>
      <c r="CA21" s="125">
        <f t="shared" si="14"/>
        <v>0.92226191474987085</v>
      </c>
      <c r="CB21" s="378" t="str">
        <f t="shared" si="15"/>
        <v xml:space="preserve"> -</v>
      </c>
      <c r="CC21" s="54">
        <v>563981</v>
      </c>
      <c r="CD21" s="60">
        <v>466794</v>
      </c>
      <c r="CE21" s="60">
        <v>0</v>
      </c>
      <c r="CF21" s="125">
        <f t="shared" si="16"/>
        <v>0.8276768188999275</v>
      </c>
      <c r="CG21" s="378" t="str">
        <f t="shared" si="17"/>
        <v xml:space="preserve"> -</v>
      </c>
      <c r="CH21" s="55">
        <v>4000000</v>
      </c>
      <c r="CI21" s="60">
        <v>0</v>
      </c>
      <c r="CJ21" s="60">
        <v>0</v>
      </c>
      <c r="CK21" s="125">
        <f t="shared" si="18"/>
        <v>0</v>
      </c>
      <c r="CL21" s="378" t="str">
        <f t="shared" si="19"/>
        <v xml:space="preserve"> -</v>
      </c>
      <c r="CM21" s="326">
        <f t="shared" si="20"/>
        <v>7078611</v>
      </c>
      <c r="CN21" s="322">
        <f t="shared" si="21"/>
        <v>2555376</v>
      </c>
      <c r="CO21" s="322">
        <f t="shared" si="22"/>
        <v>0</v>
      </c>
      <c r="CP21" s="504">
        <f t="shared" si="23"/>
        <v>0.3609996367931505</v>
      </c>
      <c r="CQ21" s="378" t="str">
        <f t="shared" si="24"/>
        <v xml:space="preserve"> -</v>
      </c>
      <c r="CR21" s="591" t="s">
        <v>1339</v>
      </c>
      <c r="CS21" s="212" t="s">
        <v>1389</v>
      </c>
      <c r="CT21" s="102" t="s">
        <v>1969</v>
      </c>
    </row>
    <row r="22" spans="2:98" ht="30" customHeight="1">
      <c r="B22" s="994"/>
      <c r="C22" s="991"/>
      <c r="D22" s="994"/>
      <c r="E22" s="990"/>
      <c r="F22" s="1154"/>
      <c r="G22" s="858"/>
      <c r="H22" s="858"/>
      <c r="I22" s="845"/>
      <c r="J22" s="858"/>
      <c r="K22" s="845"/>
      <c r="L22" s="858"/>
      <c r="M22" s="858"/>
      <c r="N22" s="845"/>
      <c r="O22" s="858"/>
      <c r="P22" s="858"/>
      <c r="Q22" s="845"/>
      <c r="R22" s="858"/>
      <c r="S22" s="858"/>
      <c r="T22" s="845"/>
      <c r="U22" s="914"/>
      <c r="V22" s="1183"/>
      <c r="W22" s="845"/>
      <c r="X22" s="858"/>
      <c r="Y22" s="845"/>
      <c r="Z22" s="858"/>
      <c r="AA22" s="845"/>
      <c r="AB22" s="858"/>
      <c r="AC22" s="1228"/>
      <c r="AD22" s="1020"/>
      <c r="AE22" s="790"/>
      <c r="AF22" s="798"/>
      <c r="AG22" s="790"/>
      <c r="AH22" s="798"/>
      <c r="AI22" s="790"/>
      <c r="AJ22" s="798"/>
      <c r="AK22" s="790"/>
      <c r="AL22" s="798"/>
      <c r="AM22" s="790"/>
      <c r="AN22" s="798"/>
      <c r="AO22" s="950"/>
      <c r="AP22" s="939"/>
      <c r="AQ22" s="27" t="s">
        <v>855</v>
      </c>
      <c r="AR22" s="133" t="s">
        <v>2085</v>
      </c>
      <c r="AS22" s="27" t="s">
        <v>1887</v>
      </c>
      <c r="AT22" s="40">
        <v>0</v>
      </c>
      <c r="AU22" s="60">
        <v>5</v>
      </c>
      <c r="AV22" s="60">
        <v>1</v>
      </c>
      <c r="AW22" s="413">
        <f t="shared" si="25"/>
        <v>0.2</v>
      </c>
      <c r="AX22" s="60">
        <v>1</v>
      </c>
      <c r="AY22" s="413">
        <f t="shared" si="26"/>
        <v>0.2</v>
      </c>
      <c r="AZ22" s="60">
        <v>1</v>
      </c>
      <c r="BA22" s="415">
        <f t="shared" si="27"/>
        <v>0.2</v>
      </c>
      <c r="BB22" s="47">
        <v>2</v>
      </c>
      <c r="BC22" s="415">
        <f t="shared" si="28"/>
        <v>0.4</v>
      </c>
      <c r="BD22" s="54">
        <v>0.5</v>
      </c>
      <c r="BE22" s="60">
        <v>3</v>
      </c>
      <c r="BF22" s="60">
        <v>1</v>
      </c>
      <c r="BG22" s="49">
        <v>0</v>
      </c>
      <c r="BH22" s="333">
        <f t="shared" si="1"/>
        <v>0.5</v>
      </c>
      <c r="BI22" s="453">
        <f t="shared" si="2"/>
        <v>0.5</v>
      </c>
      <c r="BJ22" s="334">
        <f t="shared" si="3"/>
        <v>3</v>
      </c>
      <c r="BK22" s="453">
        <f t="shared" si="4"/>
        <v>1</v>
      </c>
      <c r="BL22" s="334">
        <f t="shared" si="5"/>
        <v>1</v>
      </c>
      <c r="BM22" s="453">
        <f t="shared" si="6"/>
        <v>1</v>
      </c>
      <c r="BN22" s="334">
        <f t="shared" si="7"/>
        <v>0</v>
      </c>
      <c r="BO22" s="453">
        <f t="shared" si="8"/>
        <v>0</v>
      </c>
      <c r="BP22" s="657">
        <f t="shared" si="9"/>
        <v>0.9</v>
      </c>
      <c r="BQ22" s="652">
        <f t="shared" si="10"/>
        <v>0.9</v>
      </c>
      <c r="BR22" s="642">
        <f t="shared" si="11"/>
        <v>0.9</v>
      </c>
      <c r="BS22" s="55">
        <v>53000</v>
      </c>
      <c r="BT22" s="60">
        <v>0</v>
      </c>
      <c r="BU22" s="60">
        <v>0</v>
      </c>
      <c r="BV22" s="125">
        <f t="shared" si="12"/>
        <v>0</v>
      </c>
      <c r="BW22" s="378" t="str">
        <f t="shared" si="13"/>
        <v xml:space="preserve"> -</v>
      </c>
      <c r="BX22" s="54">
        <v>150000</v>
      </c>
      <c r="BY22" s="60">
        <v>20000</v>
      </c>
      <c r="BZ22" s="60">
        <v>0</v>
      </c>
      <c r="CA22" s="125">
        <f t="shared" si="14"/>
        <v>0.13333333333333333</v>
      </c>
      <c r="CB22" s="378" t="str">
        <f t="shared" si="15"/>
        <v xml:space="preserve"> -</v>
      </c>
      <c r="CC22" s="54">
        <v>21367.5</v>
      </c>
      <c r="CD22" s="60">
        <v>18850</v>
      </c>
      <c r="CE22" s="60">
        <v>0</v>
      </c>
      <c r="CF22" s="125">
        <f t="shared" si="16"/>
        <v>0.8821808821808822</v>
      </c>
      <c r="CG22" s="378" t="str">
        <f t="shared" si="17"/>
        <v xml:space="preserve"> -</v>
      </c>
      <c r="CH22" s="55">
        <v>165375</v>
      </c>
      <c r="CI22" s="60">
        <v>0</v>
      </c>
      <c r="CJ22" s="60">
        <v>0</v>
      </c>
      <c r="CK22" s="125">
        <f t="shared" si="18"/>
        <v>0</v>
      </c>
      <c r="CL22" s="378" t="str">
        <f t="shared" si="19"/>
        <v xml:space="preserve"> -</v>
      </c>
      <c r="CM22" s="326">
        <f t="shared" si="20"/>
        <v>389742.5</v>
      </c>
      <c r="CN22" s="322">
        <f t="shared" si="21"/>
        <v>38850</v>
      </c>
      <c r="CO22" s="322">
        <f t="shared" si="22"/>
        <v>0</v>
      </c>
      <c r="CP22" s="504">
        <f t="shared" si="23"/>
        <v>9.9681199766512504E-2</v>
      </c>
      <c r="CQ22" s="378" t="str">
        <f t="shared" si="24"/>
        <v xml:space="preserve"> -</v>
      </c>
      <c r="CR22" s="591" t="s">
        <v>1885</v>
      </c>
      <c r="CS22" s="212" t="s">
        <v>1389</v>
      </c>
      <c r="CT22" s="102" t="s">
        <v>1974</v>
      </c>
    </row>
    <row r="23" spans="2:98" ht="30" customHeight="1">
      <c r="B23" s="994"/>
      <c r="C23" s="991"/>
      <c r="D23" s="994"/>
      <c r="E23" s="990"/>
      <c r="F23" s="1154"/>
      <c r="G23" s="858"/>
      <c r="H23" s="858"/>
      <c r="I23" s="845"/>
      <c r="J23" s="858"/>
      <c r="K23" s="845"/>
      <c r="L23" s="858"/>
      <c r="M23" s="858"/>
      <c r="N23" s="845"/>
      <c r="O23" s="858"/>
      <c r="P23" s="858"/>
      <c r="Q23" s="845"/>
      <c r="R23" s="858"/>
      <c r="S23" s="858"/>
      <c r="T23" s="845"/>
      <c r="U23" s="914"/>
      <c r="V23" s="1183"/>
      <c r="W23" s="845"/>
      <c r="X23" s="858"/>
      <c r="Y23" s="845"/>
      <c r="Z23" s="858"/>
      <c r="AA23" s="845"/>
      <c r="AB23" s="858"/>
      <c r="AC23" s="1228"/>
      <c r="AD23" s="1020"/>
      <c r="AE23" s="790"/>
      <c r="AF23" s="798"/>
      <c r="AG23" s="790"/>
      <c r="AH23" s="798"/>
      <c r="AI23" s="790"/>
      <c r="AJ23" s="798"/>
      <c r="AK23" s="790"/>
      <c r="AL23" s="798"/>
      <c r="AM23" s="790"/>
      <c r="AN23" s="798"/>
      <c r="AO23" s="950"/>
      <c r="AP23" s="939"/>
      <c r="AQ23" s="27" t="s">
        <v>856</v>
      </c>
      <c r="AR23" s="133">
        <v>0</v>
      </c>
      <c r="AS23" s="27" t="s">
        <v>1888</v>
      </c>
      <c r="AT23" s="43">
        <v>0</v>
      </c>
      <c r="AU23" s="85">
        <v>1</v>
      </c>
      <c r="AV23" s="85">
        <v>0</v>
      </c>
      <c r="AW23" s="413">
        <f t="shared" si="25"/>
        <v>0</v>
      </c>
      <c r="AX23" s="85">
        <v>0</v>
      </c>
      <c r="AY23" s="413">
        <f t="shared" si="26"/>
        <v>0</v>
      </c>
      <c r="AZ23" s="85">
        <v>1</v>
      </c>
      <c r="BA23" s="415">
        <f t="shared" si="27"/>
        <v>1</v>
      </c>
      <c r="BB23" s="125">
        <v>0</v>
      </c>
      <c r="BC23" s="415">
        <f t="shared" si="28"/>
        <v>0</v>
      </c>
      <c r="BD23" s="318">
        <v>0</v>
      </c>
      <c r="BE23" s="85">
        <v>1</v>
      </c>
      <c r="BF23" s="85">
        <v>0</v>
      </c>
      <c r="BG23" s="71">
        <v>0</v>
      </c>
      <c r="BH23" s="333" t="str">
        <f t="shared" si="1"/>
        <v xml:space="preserve"> -</v>
      </c>
      <c r="BI23" s="453" t="str">
        <f t="shared" si="2"/>
        <v xml:space="preserve"> -</v>
      </c>
      <c r="BJ23" s="334" t="str">
        <f t="shared" si="3"/>
        <v xml:space="preserve"> -</v>
      </c>
      <c r="BK23" s="453" t="str">
        <f t="shared" si="4"/>
        <v xml:space="preserve"> -</v>
      </c>
      <c r="BL23" s="334">
        <f t="shared" si="5"/>
        <v>0</v>
      </c>
      <c r="BM23" s="453">
        <f t="shared" si="6"/>
        <v>0</v>
      </c>
      <c r="BN23" s="334" t="str">
        <f t="shared" si="7"/>
        <v xml:space="preserve"> -</v>
      </c>
      <c r="BO23" s="453" t="str">
        <f t="shared" si="8"/>
        <v xml:space="preserve"> -</v>
      </c>
      <c r="BP23" s="657">
        <f t="shared" si="9"/>
        <v>1</v>
      </c>
      <c r="BQ23" s="652">
        <f t="shared" si="10"/>
        <v>1</v>
      </c>
      <c r="BR23" s="642">
        <f t="shared" si="11"/>
        <v>1</v>
      </c>
      <c r="BS23" s="55">
        <v>0</v>
      </c>
      <c r="BT23" s="60">
        <v>0</v>
      </c>
      <c r="BU23" s="60">
        <v>0</v>
      </c>
      <c r="BV23" s="125" t="str">
        <f t="shared" si="12"/>
        <v xml:space="preserve"> -</v>
      </c>
      <c r="BW23" s="378" t="str">
        <f t="shared" si="13"/>
        <v xml:space="preserve"> -</v>
      </c>
      <c r="BX23" s="54">
        <v>797331</v>
      </c>
      <c r="BY23" s="60">
        <v>797331</v>
      </c>
      <c r="BZ23" s="60">
        <v>0</v>
      </c>
      <c r="CA23" s="125">
        <f t="shared" si="14"/>
        <v>1</v>
      </c>
      <c r="CB23" s="378" t="str">
        <f t="shared" si="15"/>
        <v xml:space="preserve"> -</v>
      </c>
      <c r="CC23" s="54">
        <v>0</v>
      </c>
      <c r="CD23" s="60">
        <v>0</v>
      </c>
      <c r="CE23" s="60">
        <v>0</v>
      </c>
      <c r="CF23" s="125" t="str">
        <f t="shared" si="16"/>
        <v xml:space="preserve"> -</v>
      </c>
      <c r="CG23" s="378" t="str">
        <f t="shared" si="17"/>
        <v xml:space="preserve"> -</v>
      </c>
      <c r="CH23" s="55">
        <v>0</v>
      </c>
      <c r="CI23" s="60">
        <v>0</v>
      </c>
      <c r="CJ23" s="60">
        <v>0</v>
      </c>
      <c r="CK23" s="125" t="str">
        <f t="shared" si="18"/>
        <v xml:space="preserve"> -</v>
      </c>
      <c r="CL23" s="378" t="str">
        <f t="shared" si="19"/>
        <v xml:space="preserve"> -</v>
      </c>
      <c r="CM23" s="326">
        <f t="shared" si="20"/>
        <v>797331</v>
      </c>
      <c r="CN23" s="322">
        <f t="shared" si="21"/>
        <v>797331</v>
      </c>
      <c r="CO23" s="322">
        <f t="shared" si="22"/>
        <v>0</v>
      </c>
      <c r="CP23" s="504">
        <f t="shared" si="23"/>
        <v>1</v>
      </c>
      <c r="CQ23" s="378" t="str">
        <f t="shared" si="24"/>
        <v xml:space="preserve"> -</v>
      </c>
      <c r="CR23" s="591" t="s">
        <v>1339</v>
      </c>
      <c r="CS23" s="99" t="s">
        <v>1336</v>
      </c>
      <c r="CT23" s="102" t="s">
        <v>1969</v>
      </c>
    </row>
    <row r="24" spans="2:98" ht="30" customHeight="1" thickBot="1">
      <c r="B24" s="994"/>
      <c r="C24" s="991"/>
      <c r="D24" s="994"/>
      <c r="E24" s="990"/>
      <c r="F24" s="1154"/>
      <c r="G24" s="858"/>
      <c r="H24" s="858"/>
      <c r="I24" s="845"/>
      <c r="J24" s="858"/>
      <c r="K24" s="845"/>
      <c r="L24" s="858"/>
      <c r="M24" s="858"/>
      <c r="N24" s="845"/>
      <c r="O24" s="858"/>
      <c r="P24" s="858"/>
      <c r="Q24" s="845"/>
      <c r="R24" s="858"/>
      <c r="S24" s="858"/>
      <c r="T24" s="845"/>
      <c r="U24" s="914"/>
      <c r="V24" s="1183"/>
      <c r="W24" s="845"/>
      <c r="X24" s="858"/>
      <c r="Y24" s="845"/>
      <c r="Z24" s="858"/>
      <c r="AA24" s="845"/>
      <c r="AB24" s="858"/>
      <c r="AC24" s="1228"/>
      <c r="AD24" s="1020"/>
      <c r="AE24" s="790"/>
      <c r="AF24" s="798"/>
      <c r="AG24" s="790"/>
      <c r="AH24" s="798"/>
      <c r="AI24" s="790"/>
      <c r="AJ24" s="798"/>
      <c r="AK24" s="790"/>
      <c r="AL24" s="798"/>
      <c r="AM24" s="790"/>
      <c r="AN24" s="798"/>
      <c r="AO24" s="951"/>
      <c r="AP24" s="940"/>
      <c r="AQ24" s="29" t="s">
        <v>857</v>
      </c>
      <c r="AR24" s="135" t="s">
        <v>1217</v>
      </c>
      <c r="AS24" s="29" t="s">
        <v>1889</v>
      </c>
      <c r="AT24" s="77">
        <v>0</v>
      </c>
      <c r="AU24" s="115">
        <v>1</v>
      </c>
      <c r="AV24" s="115">
        <v>0</v>
      </c>
      <c r="AW24" s="416">
        <f t="shared" si="25"/>
        <v>0</v>
      </c>
      <c r="AX24" s="115">
        <v>0</v>
      </c>
      <c r="AY24" s="416">
        <f t="shared" si="26"/>
        <v>0</v>
      </c>
      <c r="AZ24" s="115">
        <v>0.5</v>
      </c>
      <c r="BA24" s="417">
        <f t="shared" si="27"/>
        <v>0.5</v>
      </c>
      <c r="BB24" s="147">
        <v>0.5</v>
      </c>
      <c r="BC24" s="417">
        <f t="shared" si="28"/>
        <v>0.5</v>
      </c>
      <c r="BD24" s="315">
        <v>0</v>
      </c>
      <c r="BE24" s="109">
        <v>0</v>
      </c>
      <c r="BF24" s="109">
        <v>0</v>
      </c>
      <c r="BG24" s="73">
        <v>0</v>
      </c>
      <c r="BH24" s="455" t="str">
        <f t="shared" si="1"/>
        <v xml:space="preserve"> -</v>
      </c>
      <c r="BI24" s="456" t="str">
        <f t="shared" si="2"/>
        <v xml:space="preserve"> -</v>
      </c>
      <c r="BJ24" s="365" t="str">
        <f t="shared" si="3"/>
        <v xml:space="preserve"> -</v>
      </c>
      <c r="BK24" s="456" t="str">
        <f t="shared" si="4"/>
        <v xml:space="preserve"> -</v>
      </c>
      <c r="BL24" s="365">
        <f t="shared" si="5"/>
        <v>0</v>
      </c>
      <c r="BM24" s="456">
        <f t="shared" si="6"/>
        <v>0</v>
      </c>
      <c r="BN24" s="365">
        <f t="shared" si="7"/>
        <v>0</v>
      </c>
      <c r="BO24" s="456">
        <f t="shared" si="8"/>
        <v>0</v>
      </c>
      <c r="BP24" s="660">
        <f t="shared" si="9"/>
        <v>0</v>
      </c>
      <c r="BQ24" s="655">
        <f t="shared" si="10"/>
        <v>0</v>
      </c>
      <c r="BR24" s="645">
        <f t="shared" si="11"/>
        <v>0</v>
      </c>
      <c r="BS24" s="57">
        <v>0</v>
      </c>
      <c r="BT24" s="105">
        <v>0</v>
      </c>
      <c r="BU24" s="105">
        <v>0</v>
      </c>
      <c r="BV24" s="147" t="str">
        <f t="shared" si="12"/>
        <v xml:space="preserve"> -</v>
      </c>
      <c r="BW24" s="381" t="str">
        <f t="shared" si="13"/>
        <v xml:space="preserve"> -</v>
      </c>
      <c r="BX24" s="56">
        <v>0</v>
      </c>
      <c r="BY24" s="105">
        <v>0</v>
      </c>
      <c r="BZ24" s="105">
        <v>0</v>
      </c>
      <c r="CA24" s="147" t="str">
        <f t="shared" si="14"/>
        <v xml:space="preserve"> -</v>
      </c>
      <c r="CB24" s="381" t="str">
        <f t="shared" si="15"/>
        <v xml:space="preserve"> -</v>
      </c>
      <c r="CC24" s="56">
        <v>0</v>
      </c>
      <c r="CD24" s="105">
        <v>0</v>
      </c>
      <c r="CE24" s="105">
        <v>0</v>
      </c>
      <c r="CF24" s="147" t="str">
        <f t="shared" si="16"/>
        <v xml:space="preserve"> -</v>
      </c>
      <c r="CG24" s="381" t="str">
        <f t="shared" si="17"/>
        <v xml:space="preserve"> -</v>
      </c>
      <c r="CH24" s="57">
        <v>0</v>
      </c>
      <c r="CI24" s="105">
        <v>0</v>
      </c>
      <c r="CJ24" s="105">
        <v>0</v>
      </c>
      <c r="CK24" s="147" t="str">
        <f t="shared" si="18"/>
        <v xml:space="preserve"> -</v>
      </c>
      <c r="CL24" s="381" t="str">
        <f t="shared" si="19"/>
        <v xml:space="preserve"> -</v>
      </c>
      <c r="CM24" s="355">
        <f t="shared" si="20"/>
        <v>0</v>
      </c>
      <c r="CN24" s="323">
        <f t="shared" si="21"/>
        <v>0</v>
      </c>
      <c r="CO24" s="323">
        <f t="shared" si="22"/>
        <v>0</v>
      </c>
      <c r="CP24" s="507" t="str">
        <f t="shared" si="23"/>
        <v xml:space="preserve"> -</v>
      </c>
      <c r="CQ24" s="381" t="str">
        <f t="shared" si="24"/>
        <v xml:space="preserve"> -</v>
      </c>
      <c r="CR24" s="593" t="s">
        <v>1339</v>
      </c>
      <c r="CS24" s="100" t="s">
        <v>1389</v>
      </c>
      <c r="CT24" s="103" t="s">
        <v>1969</v>
      </c>
    </row>
    <row r="25" spans="2:98" ht="30" customHeight="1">
      <c r="B25" s="994"/>
      <c r="C25" s="991"/>
      <c r="D25" s="994"/>
      <c r="E25" s="990"/>
      <c r="F25" s="1154"/>
      <c r="G25" s="858"/>
      <c r="H25" s="858"/>
      <c r="I25" s="845"/>
      <c r="J25" s="858"/>
      <c r="K25" s="845"/>
      <c r="L25" s="858"/>
      <c r="M25" s="858"/>
      <c r="N25" s="845"/>
      <c r="O25" s="858"/>
      <c r="P25" s="858"/>
      <c r="Q25" s="845"/>
      <c r="R25" s="858"/>
      <c r="S25" s="858"/>
      <c r="T25" s="845"/>
      <c r="U25" s="914"/>
      <c r="V25" s="1183"/>
      <c r="W25" s="845"/>
      <c r="X25" s="858"/>
      <c r="Y25" s="845"/>
      <c r="Z25" s="858"/>
      <c r="AA25" s="845"/>
      <c r="AB25" s="858"/>
      <c r="AC25" s="1228"/>
      <c r="AD25" s="1020"/>
      <c r="AE25" s="790"/>
      <c r="AF25" s="798"/>
      <c r="AG25" s="790"/>
      <c r="AH25" s="798"/>
      <c r="AI25" s="790"/>
      <c r="AJ25" s="798"/>
      <c r="AK25" s="790"/>
      <c r="AL25" s="798"/>
      <c r="AM25" s="790"/>
      <c r="AN25" s="798"/>
      <c r="AO25" s="952">
        <f>+RESUMEN!J140</f>
        <v>0.75280011261261259</v>
      </c>
      <c r="AP25" s="941" t="s">
        <v>883</v>
      </c>
      <c r="AQ25" s="26" t="s">
        <v>858</v>
      </c>
      <c r="AR25" s="138" t="s">
        <v>2087</v>
      </c>
      <c r="AS25" s="26" t="s">
        <v>1890</v>
      </c>
      <c r="AT25" s="42">
        <v>0</v>
      </c>
      <c r="AU25" s="93">
        <v>1</v>
      </c>
      <c r="AV25" s="93">
        <v>0.1</v>
      </c>
      <c r="AW25" s="412">
        <f t="shared" si="25"/>
        <v>0.1</v>
      </c>
      <c r="AX25" s="93">
        <v>0.3</v>
      </c>
      <c r="AY25" s="412">
        <f t="shared" si="26"/>
        <v>0.3</v>
      </c>
      <c r="AZ25" s="93">
        <v>0.3</v>
      </c>
      <c r="BA25" s="414">
        <f t="shared" si="27"/>
        <v>0.3</v>
      </c>
      <c r="BB25" s="146">
        <v>0.3</v>
      </c>
      <c r="BC25" s="421">
        <f t="shared" si="28"/>
        <v>0.3</v>
      </c>
      <c r="BD25" s="314">
        <v>0.1</v>
      </c>
      <c r="BE25" s="93">
        <v>0.35</v>
      </c>
      <c r="BF25" s="93">
        <v>0.33</v>
      </c>
      <c r="BG25" s="74">
        <v>0</v>
      </c>
      <c r="BH25" s="329">
        <f t="shared" si="1"/>
        <v>1</v>
      </c>
      <c r="BI25" s="452">
        <f t="shared" si="2"/>
        <v>1</v>
      </c>
      <c r="BJ25" s="330">
        <f t="shared" si="3"/>
        <v>1.1666666666666667</v>
      </c>
      <c r="BK25" s="452">
        <f t="shared" si="4"/>
        <v>1</v>
      </c>
      <c r="BL25" s="330">
        <f t="shared" si="5"/>
        <v>1.1000000000000001</v>
      </c>
      <c r="BM25" s="452">
        <f t="shared" si="6"/>
        <v>1</v>
      </c>
      <c r="BN25" s="330">
        <f t="shared" si="7"/>
        <v>0</v>
      </c>
      <c r="BO25" s="452">
        <f t="shared" si="8"/>
        <v>0</v>
      </c>
      <c r="BP25" s="656">
        <f t="shared" si="9"/>
        <v>0.78</v>
      </c>
      <c r="BQ25" s="651">
        <f t="shared" si="10"/>
        <v>0.78</v>
      </c>
      <c r="BR25" s="641">
        <f t="shared" si="11"/>
        <v>0.78</v>
      </c>
      <c r="BS25" s="52">
        <v>50000</v>
      </c>
      <c r="BT25" s="90">
        <v>50000</v>
      </c>
      <c r="BU25" s="90">
        <v>0</v>
      </c>
      <c r="BV25" s="146">
        <f t="shared" si="12"/>
        <v>1</v>
      </c>
      <c r="BW25" s="384" t="str">
        <f t="shared" si="13"/>
        <v xml:space="preserve"> -</v>
      </c>
      <c r="BX25" s="52">
        <v>52500</v>
      </c>
      <c r="BY25" s="90">
        <v>35200</v>
      </c>
      <c r="BZ25" s="90">
        <v>0</v>
      </c>
      <c r="CA25" s="146">
        <f t="shared" si="14"/>
        <v>0.67047619047619045</v>
      </c>
      <c r="CB25" s="384" t="str">
        <f t="shared" si="15"/>
        <v xml:space="preserve"> -</v>
      </c>
      <c r="CC25" s="52">
        <v>37000</v>
      </c>
      <c r="CD25" s="90">
        <v>29500</v>
      </c>
      <c r="CE25" s="90">
        <v>0</v>
      </c>
      <c r="CF25" s="146">
        <f t="shared" si="16"/>
        <v>0.79729729729729726</v>
      </c>
      <c r="CG25" s="384" t="str">
        <f t="shared" si="17"/>
        <v xml:space="preserve"> -</v>
      </c>
      <c r="CH25" s="53">
        <v>57881</v>
      </c>
      <c r="CI25" s="90">
        <v>0</v>
      </c>
      <c r="CJ25" s="90">
        <v>0</v>
      </c>
      <c r="CK25" s="146">
        <f t="shared" si="18"/>
        <v>0</v>
      </c>
      <c r="CL25" s="384" t="str">
        <f t="shared" si="19"/>
        <v xml:space="preserve"> -</v>
      </c>
      <c r="CM25" s="324">
        <f t="shared" si="20"/>
        <v>197381</v>
      </c>
      <c r="CN25" s="325">
        <f t="shared" si="21"/>
        <v>114700</v>
      </c>
      <c r="CO25" s="325">
        <f t="shared" si="22"/>
        <v>0</v>
      </c>
      <c r="CP25" s="503">
        <f t="shared" si="23"/>
        <v>0.58110963061287557</v>
      </c>
      <c r="CQ25" s="384" t="str">
        <f t="shared" si="24"/>
        <v xml:space="preserve"> -</v>
      </c>
      <c r="CR25" s="594" t="s">
        <v>1381</v>
      </c>
      <c r="CS25" s="214" t="s">
        <v>1389</v>
      </c>
      <c r="CT25" s="75" t="s">
        <v>1974</v>
      </c>
    </row>
    <row r="26" spans="2:98" ht="30" customHeight="1">
      <c r="B26" s="994"/>
      <c r="C26" s="991"/>
      <c r="D26" s="994"/>
      <c r="E26" s="990"/>
      <c r="F26" s="1154"/>
      <c r="G26" s="858"/>
      <c r="H26" s="858"/>
      <c r="I26" s="845"/>
      <c r="J26" s="858"/>
      <c r="K26" s="845"/>
      <c r="L26" s="858"/>
      <c r="M26" s="858"/>
      <c r="N26" s="845"/>
      <c r="O26" s="858"/>
      <c r="P26" s="858"/>
      <c r="Q26" s="845"/>
      <c r="R26" s="858"/>
      <c r="S26" s="858"/>
      <c r="T26" s="845"/>
      <c r="U26" s="914"/>
      <c r="V26" s="1183"/>
      <c r="W26" s="845"/>
      <c r="X26" s="858"/>
      <c r="Y26" s="845"/>
      <c r="Z26" s="858"/>
      <c r="AA26" s="845"/>
      <c r="AB26" s="858"/>
      <c r="AC26" s="1228"/>
      <c r="AD26" s="1020"/>
      <c r="AE26" s="790"/>
      <c r="AF26" s="798"/>
      <c r="AG26" s="790"/>
      <c r="AH26" s="798"/>
      <c r="AI26" s="790"/>
      <c r="AJ26" s="798"/>
      <c r="AK26" s="790"/>
      <c r="AL26" s="798"/>
      <c r="AM26" s="790"/>
      <c r="AN26" s="798"/>
      <c r="AO26" s="950"/>
      <c r="AP26" s="939"/>
      <c r="AQ26" s="300" t="s">
        <v>859</v>
      </c>
      <c r="AR26" s="301" t="s">
        <v>2088</v>
      </c>
      <c r="AS26" s="27" t="s">
        <v>1891</v>
      </c>
      <c r="AT26" s="40">
        <v>0</v>
      </c>
      <c r="AU26" s="60">
        <v>1</v>
      </c>
      <c r="AV26" s="60">
        <v>1</v>
      </c>
      <c r="AW26" s="413">
        <v>0.25</v>
      </c>
      <c r="AX26" s="60">
        <v>1</v>
      </c>
      <c r="AY26" s="413">
        <v>0.25</v>
      </c>
      <c r="AZ26" s="60">
        <v>1</v>
      </c>
      <c r="BA26" s="415">
        <v>0.25</v>
      </c>
      <c r="BB26" s="47">
        <v>1</v>
      </c>
      <c r="BC26" s="422">
        <v>0.25</v>
      </c>
      <c r="BD26" s="54">
        <v>1</v>
      </c>
      <c r="BE26" s="60">
        <v>1</v>
      </c>
      <c r="BF26" s="60">
        <v>1</v>
      </c>
      <c r="BG26" s="49">
        <v>0</v>
      </c>
      <c r="BH26" s="333">
        <f t="shared" si="1"/>
        <v>1</v>
      </c>
      <c r="BI26" s="453">
        <f t="shared" si="2"/>
        <v>1</v>
      </c>
      <c r="BJ26" s="334">
        <f t="shared" si="3"/>
        <v>1</v>
      </c>
      <c r="BK26" s="453">
        <f t="shared" si="4"/>
        <v>1</v>
      </c>
      <c r="BL26" s="334">
        <f t="shared" si="5"/>
        <v>1</v>
      </c>
      <c r="BM26" s="453">
        <f t="shared" si="6"/>
        <v>1</v>
      </c>
      <c r="BN26" s="334">
        <f t="shared" si="7"/>
        <v>0</v>
      </c>
      <c r="BO26" s="453">
        <f t="shared" si="8"/>
        <v>0</v>
      </c>
      <c r="BP26" s="657">
        <f t="shared" ref="BP26" si="31">+AVERAGE(BD26:BG26)/AU26</f>
        <v>0.75</v>
      </c>
      <c r="BQ26" s="652">
        <f t="shared" si="10"/>
        <v>0.75</v>
      </c>
      <c r="BR26" s="642">
        <f t="shared" si="11"/>
        <v>0.75</v>
      </c>
      <c r="BS26" s="411">
        <v>2160960</v>
      </c>
      <c r="BT26" s="60">
        <v>1505147</v>
      </c>
      <c r="BU26" s="60">
        <v>132300</v>
      </c>
      <c r="BV26" s="125">
        <f t="shared" si="12"/>
        <v>0.69651775136976157</v>
      </c>
      <c r="BW26" s="378">
        <f t="shared" si="13"/>
        <v>8.7898391319917585E-2</v>
      </c>
      <c r="BX26" s="54">
        <v>2840798</v>
      </c>
      <c r="BY26" s="60">
        <v>1719203</v>
      </c>
      <c r="BZ26" s="60">
        <v>0</v>
      </c>
      <c r="CA26" s="125">
        <f t="shared" si="14"/>
        <v>0.60518312108076677</v>
      </c>
      <c r="CB26" s="378" t="str">
        <f t="shared" si="15"/>
        <v xml:space="preserve"> -</v>
      </c>
      <c r="CC26" s="54">
        <v>2677608</v>
      </c>
      <c r="CD26" s="60">
        <v>1971172</v>
      </c>
      <c r="CE26" s="60">
        <v>0</v>
      </c>
      <c r="CF26" s="125">
        <f t="shared" si="16"/>
        <v>0.73616899859874929</v>
      </c>
      <c r="CG26" s="378" t="str">
        <f t="shared" si="17"/>
        <v xml:space="preserve"> -</v>
      </c>
      <c r="CH26" s="55">
        <v>2319216</v>
      </c>
      <c r="CI26" s="60">
        <v>0</v>
      </c>
      <c r="CJ26" s="60">
        <v>0</v>
      </c>
      <c r="CK26" s="125">
        <f t="shared" si="18"/>
        <v>0</v>
      </c>
      <c r="CL26" s="378" t="str">
        <f t="shared" si="19"/>
        <v xml:space="preserve"> -</v>
      </c>
      <c r="CM26" s="326">
        <f t="shared" si="20"/>
        <v>9998582</v>
      </c>
      <c r="CN26" s="322">
        <f t="shared" si="21"/>
        <v>5195522</v>
      </c>
      <c r="CO26" s="322">
        <f t="shared" si="22"/>
        <v>132300</v>
      </c>
      <c r="CP26" s="504">
        <f t="shared" si="23"/>
        <v>0.51962588295020229</v>
      </c>
      <c r="CQ26" s="378">
        <f t="shared" si="24"/>
        <v>2.546423631735175E-2</v>
      </c>
      <c r="CR26" s="591" t="s">
        <v>1381</v>
      </c>
      <c r="CS26" s="212" t="s">
        <v>1389</v>
      </c>
      <c r="CT26" s="102" t="s">
        <v>1974</v>
      </c>
    </row>
    <row r="27" spans="2:98" ht="30" customHeight="1">
      <c r="B27" s="994"/>
      <c r="C27" s="991"/>
      <c r="D27" s="994"/>
      <c r="E27" s="990"/>
      <c r="F27" s="1154"/>
      <c r="G27" s="858"/>
      <c r="H27" s="858"/>
      <c r="I27" s="845"/>
      <c r="J27" s="858"/>
      <c r="K27" s="845"/>
      <c r="L27" s="858"/>
      <c r="M27" s="858"/>
      <c r="N27" s="845"/>
      <c r="O27" s="858"/>
      <c r="P27" s="858"/>
      <c r="Q27" s="845"/>
      <c r="R27" s="858"/>
      <c r="S27" s="858"/>
      <c r="T27" s="845"/>
      <c r="U27" s="914"/>
      <c r="V27" s="1183"/>
      <c r="W27" s="845"/>
      <c r="X27" s="858"/>
      <c r="Y27" s="845"/>
      <c r="Z27" s="858"/>
      <c r="AA27" s="845"/>
      <c r="AB27" s="858"/>
      <c r="AC27" s="1228"/>
      <c r="AD27" s="1020"/>
      <c r="AE27" s="790"/>
      <c r="AF27" s="798"/>
      <c r="AG27" s="790"/>
      <c r="AH27" s="798"/>
      <c r="AI27" s="790"/>
      <c r="AJ27" s="798"/>
      <c r="AK27" s="790"/>
      <c r="AL27" s="798"/>
      <c r="AM27" s="790"/>
      <c r="AN27" s="798"/>
      <c r="AO27" s="950"/>
      <c r="AP27" s="939"/>
      <c r="AQ27" s="27" t="s">
        <v>860</v>
      </c>
      <c r="AR27" s="133" t="s">
        <v>2089</v>
      </c>
      <c r="AS27" s="27" t="s">
        <v>1892</v>
      </c>
      <c r="AT27" s="43">
        <v>0</v>
      </c>
      <c r="AU27" s="85">
        <v>1</v>
      </c>
      <c r="AV27" s="85">
        <v>0.3</v>
      </c>
      <c r="AW27" s="413">
        <f t="shared" si="25"/>
        <v>0.3</v>
      </c>
      <c r="AX27" s="85">
        <v>0.3</v>
      </c>
      <c r="AY27" s="413">
        <f t="shared" si="26"/>
        <v>0.3</v>
      </c>
      <c r="AZ27" s="85">
        <v>0.3</v>
      </c>
      <c r="BA27" s="415">
        <f t="shared" si="27"/>
        <v>0.3</v>
      </c>
      <c r="BB27" s="125">
        <v>0.1</v>
      </c>
      <c r="BC27" s="422">
        <f t="shared" si="28"/>
        <v>0.1</v>
      </c>
      <c r="BD27" s="318">
        <v>0.21</v>
      </c>
      <c r="BE27" s="85">
        <v>0.35</v>
      </c>
      <c r="BF27" s="85">
        <v>0.26</v>
      </c>
      <c r="BG27" s="71">
        <v>0</v>
      </c>
      <c r="BH27" s="333">
        <f t="shared" si="1"/>
        <v>0.7</v>
      </c>
      <c r="BI27" s="453">
        <f t="shared" si="2"/>
        <v>0.7</v>
      </c>
      <c r="BJ27" s="334">
        <f t="shared" si="3"/>
        <v>1.1666666666666667</v>
      </c>
      <c r="BK27" s="453">
        <f t="shared" si="4"/>
        <v>1</v>
      </c>
      <c r="BL27" s="334">
        <f t="shared" si="5"/>
        <v>0.8666666666666667</v>
      </c>
      <c r="BM27" s="453">
        <f t="shared" si="6"/>
        <v>0.8666666666666667</v>
      </c>
      <c r="BN27" s="334">
        <f t="shared" si="7"/>
        <v>0</v>
      </c>
      <c r="BO27" s="453">
        <f t="shared" si="8"/>
        <v>0</v>
      </c>
      <c r="BP27" s="657">
        <f t="shared" si="9"/>
        <v>0.82</v>
      </c>
      <c r="BQ27" s="652">
        <f t="shared" si="10"/>
        <v>0.82</v>
      </c>
      <c r="BR27" s="642">
        <f t="shared" si="11"/>
        <v>0.82</v>
      </c>
      <c r="BS27" s="54">
        <v>765250</v>
      </c>
      <c r="BT27" s="60">
        <v>273200</v>
      </c>
      <c r="BU27" s="60">
        <v>0</v>
      </c>
      <c r="BV27" s="125">
        <f t="shared" si="12"/>
        <v>0.35700751388435153</v>
      </c>
      <c r="BW27" s="378" t="str">
        <f t="shared" si="13"/>
        <v xml:space="preserve"> -</v>
      </c>
      <c r="BX27" s="54">
        <v>1230488</v>
      </c>
      <c r="BY27" s="60">
        <v>806529</v>
      </c>
      <c r="BZ27" s="60">
        <v>0</v>
      </c>
      <c r="CA27" s="125">
        <f t="shared" si="14"/>
        <v>0.65545458387241484</v>
      </c>
      <c r="CB27" s="378" t="str">
        <f t="shared" si="15"/>
        <v xml:space="preserve"> -</v>
      </c>
      <c r="CC27" s="54">
        <v>1186676.557</v>
      </c>
      <c r="CD27" s="60">
        <v>487191</v>
      </c>
      <c r="CE27" s="60">
        <v>0</v>
      </c>
      <c r="CF27" s="125">
        <f t="shared" si="16"/>
        <v>0.41055079172681425</v>
      </c>
      <c r="CG27" s="378" t="str">
        <f t="shared" si="17"/>
        <v xml:space="preserve"> -</v>
      </c>
      <c r="CH27" s="55">
        <v>250000</v>
      </c>
      <c r="CI27" s="60">
        <v>0</v>
      </c>
      <c r="CJ27" s="60">
        <v>0</v>
      </c>
      <c r="CK27" s="125">
        <f t="shared" si="18"/>
        <v>0</v>
      </c>
      <c r="CL27" s="378" t="str">
        <f t="shared" si="19"/>
        <v xml:space="preserve"> -</v>
      </c>
      <c r="CM27" s="326">
        <f t="shared" si="20"/>
        <v>3432414.557</v>
      </c>
      <c r="CN27" s="322">
        <f t="shared" si="21"/>
        <v>1566920</v>
      </c>
      <c r="CO27" s="322">
        <f t="shared" si="22"/>
        <v>0</v>
      </c>
      <c r="CP27" s="504">
        <f t="shared" si="23"/>
        <v>0.45650662936516617</v>
      </c>
      <c r="CQ27" s="378" t="str">
        <f t="shared" si="24"/>
        <v xml:space="preserve"> -</v>
      </c>
      <c r="CR27" s="591" t="s">
        <v>1381</v>
      </c>
      <c r="CS27" s="212" t="s">
        <v>1389</v>
      </c>
      <c r="CT27" s="102" t="s">
        <v>1974</v>
      </c>
    </row>
    <row r="28" spans="2:98" ht="30" customHeight="1">
      <c r="B28" s="994"/>
      <c r="C28" s="991"/>
      <c r="D28" s="994"/>
      <c r="E28" s="990"/>
      <c r="F28" s="1154"/>
      <c r="G28" s="858"/>
      <c r="H28" s="858"/>
      <c r="I28" s="845"/>
      <c r="J28" s="858"/>
      <c r="K28" s="845"/>
      <c r="L28" s="858"/>
      <c r="M28" s="858"/>
      <c r="N28" s="845"/>
      <c r="O28" s="858"/>
      <c r="P28" s="858"/>
      <c r="Q28" s="845"/>
      <c r="R28" s="858"/>
      <c r="S28" s="858"/>
      <c r="T28" s="845"/>
      <c r="U28" s="914"/>
      <c r="V28" s="1183"/>
      <c r="W28" s="845"/>
      <c r="X28" s="858"/>
      <c r="Y28" s="845"/>
      <c r="Z28" s="858"/>
      <c r="AA28" s="845"/>
      <c r="AB28" s="858"/>
      <c r="AC28" s="1228"/>
      <c r="AD28" s="1020"/>
      <c r="AE28" s="790"/>
      <c r="AF28" s="798"/>
      <c r="AG28" s="790"/>
      <c r="AH28" s="798"/>
      <c r="AI28" s="790"/>
      <c r="AJ28" s="798"/>
      <c r="AK28" s="790"/>
      <c r="AL28" s="798"/>
      <c r="AM28" s="790"/>
      <c r="AN28" s="798"/>
      <c r="AO28" s="950"/>
      <c r="AP28" s="939"/>
      <c r="AQ28" s="254" t="s">
        <v>861</v>
      </c>
      <c r="AR28" s="276" t="s">
        <v>2089</v>
      </c>
      <c r="AS28" s="119" t="s">
        <v>1893</v>
      </c>
      <c r="AT28" s="40">
        <v>1</v>
      </c>
      <c r="AU28" s="60">
        <v>1</v>
      </c>
      <c r="AV28" s="60">
        <v>1</v>
      </c>
      <c r="AW28" s="413">
        <v>0.25</v>
      </c>
      <c r="AX28" s="60">
        <v>1</v>
      </c>
      <c r="AY28" s="413">
        <v>0.25</v>
      </c>
      <c r="AZ28" s="60">
        <v>1</v>
      </c>
      <c r="BA28" s="415">
        <v>0.25</v>
      </c>
      <c r="BB28" s="47">
        <v>1</v>
      </c>
      <c r="BC28" s="422">
        <v>0.25</v>
      </c>
      <c r="BD28" s="54">
        <v>1</v>
      </c>
      <c r="BE28" s="60">
        <v>1</v>
      </c>
      <c r="BF28" s="60">
        <v>1</v>
      </c>
      <c r="BG28" s="49">
        <v>0</v>
      </c>
      <c r="BH28" s="333">
        <f t="shared" si="1"/>
        <v>1</v>
      </c>
      <c r="BI28" s="453">
        <f t="shared" si="2"/>
        <v>1</v>
      </c>
      <c r="BJ28" s="334">
        <f t="shared" si="3"/>
        <v>1</v>
      </c>
      <c r="BK28" s="453">
        <f t="shared" si="4"/>
        <v>1</v>
      </c>
      <c r="BL28" s="334">
        <f t="shared" si="5"/>
        <v>1</v>
      </c>
      <c r="BM28" s="453">
        <f t="shared" si="6"/>
        <v>1</v>
      </c>
      <c r="BN28" s="334">
        <f t="shared" si="7"/>
        <v>0</v>
      </c>
      <c r="BO28" s="453">
        <f t="shared" si="8"/>
        <v>0</v>
      </c>
      <c r="BP28" s="657">
        <f t="shared" ref="BP28:BP29" si="32">+AVERAGE(BD28:BG28)/AU28</f>
        <v>0.75</v>
      </c>
      <c r="BQ28" s="652">
        <f t="shared" si="10"/>
        <v>0.75</v>
      </c>
      <c r="BR28" s="642">
        <f t="shared" si="11"/>
        <v>0.75</v>
      </c>
      <c r="BS28" s="54">
        <v>22000</v>
      </c>
      <c r="BT28" s="60">
        <v>22000</v>
      </c>
      <c r="BU28" s="60">
        <v>0</v>
      </c>
      <c r="BV28" s="125">
        <f t="shared" si="12"/>
        <v>1</v>
      </c>
      <c r="BW28" s="378" t="str">
        <f t="shared" si="13"/>
        <v xml:space="preserve"> -</v>
      </c>
      <c r="BX28" s="54">
        <v>107000</v>
      </c>
      <c r="BY28" s="60">
        <v>104950</v>
      </c>
      <c r="BZ28" s="60">
        <v>0</v>
      </c>
      <c r="CA28" s="125">
        <f t="shared" si="14"/>
        <v>0.9808411214953271</v>
      </c>
      <c r="CB28" s="378" t="str">
        <f t="shared" si="15"/>
        <v xml:space="preserve"> -</v>
      </c>
      <c r="CC28" s="54">
        <v>120697.5</v>
      </c>
      <c r="CD28" s="60">
        <v>100000</v>
      </c>
      <c r="CE28" s="60">
        <v>0</v>
      </c>
      <c r="CF28" s="125">
        <f t="shared" si="16"/>
        <v>0.8285175749290582</v>
      </c>
      <c r="CG28" s="378" t="str">
        <f t="shared" si="17"/>
        <v xml:space="preserve"> -</v>
      </c>
      <c r="CH28" s="55">
        <v>81033</v>
      </c>
      <c r="CI28" s="60">
        <v>0</v>
      </c>
      <c r="CJ28" s="60">
        <v>0</v>
      </c>
      <c r="CK28" s="125">
        <f t="shared" si="18"/>
        <v>0</v>
      </c>
      <c r="CL28" s="378" t="str">
        <f t="shared" si="19"/>
        <v xml:space="preserve"> -</v>
      </c>
      <c r="CM28" s="326">
        <f t="shared" si="20"/>
        <v>330730.5</v>
      </c>
      <c r="CN28" s="322">
        <f t="shared" si="21"/>
        <v>226950</v>
      </c>
      <c r="CO28" s="322">
        <f t="shared" si="22"/>
        <v>0</v>
      </c>
      <c r="CP28" s="504">
        <f t="shared" si="23"/>
        <v>0.68620825717616007</v>
      </c>
      <c r="CQ28" s="378" t="str">
        <f t="shared" si="24"/>
        <v xml:space="preserve"> -</v>
      </c>
      <c r="CR28" s="591" t="s">
        <v>1381</v>
      </c>
      <c r="CS28" s="212" t="s">
        <v>1389</v>
      </c>
      <c r="CT28" s="102" t="s">
        <v>1974</v>
      </c>
    </row>
    <row r="29" spans="2:98" ht="30" customHeight="1">
      <c r="B29" s="994"/>
      <c r="C29" s="991"/>
      <c r="D29" s="994"/>
      <c r="E29" s="990"/>
      <c r="F29" s="1154"/>
      <c r="G29" s="858"/>
      <c r="H29" s="858"/>
      <c r="I29" s="845"/>
      <c r="J29" s="858"/>
      <c r="K29" s="845"/>
      <c r="L29" s="858"/>
      <c r="M29" s="858"/>
      <c r="N29" s="845"/>
      <c r="O29" s="858"/>
      <c r="P29" s="858"/>
      <c r="Q29" s="845"/>
      <c r="R29" s="858"/>
      <c r="S29" s="858"/>
      <c r="T29" s="845"/>
      <c r="U29" s="914"/>
      <c r="V29" s="1183"/>
      <c r="W29" s="845"/>
      <c r="X29" s="858"/>
      <c r="Y29" s="845"/>
      <c r="Z29" s="858"/>
      <c r="AA29" s="845"/>
      <c r="AB29" s="858"/>
      <c r="AC29" s="1228"/>
      <c r="AD29" s="1020"/>
      <c r="AE29" s="790"/>
      <c r="AF29" s="798"/>
      <c r="AG29" s="790"/>
      <c r="AH29" s="798"/>
      <c r="AI29" s="790"/>
      <c r="AJ29" s="798"/>
      <c r="AK29" s="790"/>
      <c r="AL29" s="798"/>
      <c r="AM29" s="790"/>
      <c r="AN29" s="798"/>
      <c r="AO29" s="950"/>
      <c r="AP29" s="939"/>
      <c r="AQ29" s="254" t="s">
        <v>862</v>
      </c>
      <c r="AR29" s="276" t="s">
        <v>2090</v>
      </c>
      <c r="AS29" s="119" t="s">
        <v>1894</v>
      </c>
      <c r="AT29" s="43">
        <v>1</v>
      </c>
      <c r="AU29" s="85">
        <v>1</v>
      </c>
      <c r="AV29" s="85">
        <v>1</v>
      </c>
      <c r="AW29" s="413">
        <v>0.25</v>
      </c>
      <c r="AX29" s="85">
        <v>1</v>
      </c>
      <c r="AY29" s="413">
        <v>0.25</v>
      </c>
      <c r="AZ29" s="85">
        <v>1</v>
      </c>
      <c r="BA29" s="415">
        <v>0.25</v>
      </c>
      <c r="BB29" s="125">
        <v>1</v>
      </c>
      <c r="BC29" s="422">
        <v>0.25</v>
      </c>
      <c r="BD29" s="318">
        <v>1</v>
      </c>
      <c r="BE29" s="85">
        <v>1</v>
      </c>
      <c r="BF29" s="85">
        <v>1</v>
      </c>
      <c r="BG29" s="71">
        <v>0</v>
      </c>
      <c r="BH29" s="333">
        <f t="shared" si="1"/>
        <v>1</v>
      </c>
      <c r="BI29" s="453">
        <f t="shared" si="2"/>
        <v>1</v>
      </c>
      <c r="BJ29" s="334">
        <f t="shared" si="3"/>
        <v>1</v>
      </c>
      <c r="BK29" s="453">
        <f t="shared" si="4"/>
        <v>1</v>
      </c>
      <c r="BL29" s="334">
        <f t="shared" si="5"/>
        <v>1</v>
      </c>
      <c r="BM29" s="453">
        <f t="shared" si="6"/>
        <v>1</v>
      </c>
      <c r="BN29" s="334">
        <f t="shared" si="7"/>
        <v>0</v>
      </c>
      <c r="BO29" s="453">
        <f t="shared" si="8"/>
        <v>0</v>
      </c>
      <c r="BP29" s="657">
        <f t="shared" si="32"/>
        <v>0.75</v>
      </c>
      <c r="BQ29" s="652">
        <f t="shared" si="10"/>
        <v>0.75</v>
      </c>
      <c r="BR29" s="642">
        <f t="shared" si="11"/>
        <v>0.75</v>
      </c>
      <c r="BS29" s="54">
        <v>289000</v>
      </c>
      <c r="BT29" s="60">
        <v>161460</v>
      </c>
      <c r="BU29" s="60">
        <v>50000</v>
      </c>
      <c r="BV29" s="125">
        <f t="shared" si="12"/>
        <v>0.55868512110726642</v>
      </c>
      <c r="BW29" s="378">
        <f t="shared" si="13"/>
        <v>0.30967422271770095</v>
      </c>
      <c r="BX29" s="54">
        <v>580550</v>
      </c>
      <c r="BY29" s="60">
        <v>308841</v>
      </c>
      <c r="BZ29" s="60">
        <v>170000</v>
      </c>
      <c r="CA29" s="125">
        <f t="shared" si="14"/>
        <v>0.53198001894754976</v>
      </c>
      <c r="CB29" s="378">
        <f t="shared" si="15"/>
        <v>0.55044505101330454</v>
      </c>
      <c r="CC29" s="54">
        <v>708769.56799999997</v>
      </c>
      <c r="CD29" s="60">
        <v>284469</v>
      </c>
      <c r="CE29" s="60">
        <v>0</v>
      </c>
      <c r="CF29" s="125">
        <f t="shared" si="16"/>
        <v>0.40135611465756388</v>
      </c>
      <c r="CG29" s="378" t="str">
        <f t="shared" si="17"/>
        <v xml:space="preserve"> -</v>
      </c>
      <c r="CH29" s="55">
        <v>1595907</v>
      </c>
      <c r="CI29" s="60">
        <v>0</v>
      </c>
      <c r="CJ29" s="60">
        <v>0</v>
      </c>
      <c r="CK29" s="125">
        <f t="shared" si="18"/>
        <v>0</v>
      </c>
      <c r="CL29" s="378" t="str">
        <f t="shared" si="19"/>
        <v xml:space="preserve"> -</v>
      </c>
      <c r="CM29" s="326">
        <f t="shared" si="20"/>
        <v>3174226.568</v>
      </c>
      <c r="CN29" s="322">
        <f t="shared" si="21"/>
        <v>754770</v>
      </c>
      <c r="CO29" s="322">
        <f t="shared" si="22"/>
        <v>220000</v>
      </c>
      <c r="CP29" s="504">
        <f t="shared" si="23"/>
        <v>0.23778075818814709</v>
      </c>
      <c r="CQ29" s="378">
        <f t="shared" si="24"/>
        <v>0.29147952356346968</v>
      </c>
      <c r="CR29" s="591" t="s">
        <v>1381</v>
      </c>
      <c r="CS29" s="212" t="s">
        <v>1389</v>
      </c>
      <c r="CT29" s="102" t="s">
        <v>1974</v>
      </c>
    </row>
    <row r="30" spans="2:98" ht="30" customHeight="1">
      <c r="B30" s="994"/>
      <c r="C30" s="991"/>
      <c r="D30" s="994"/>
      <c r="E30" s="990"/>
      <c r="F30" s="1154"/>
      <c r="G30" s="858"/>
      <c r="H30" s="858"/>
      <c r="I30" s="845"/>
      <c r="J30" s="858"/>
      <c r="K30" s="845"/>
      <c r="L30" s="858"/>
      <c r="M30" s="858"/>
      <c r="N30" s="845"/>
      <c r="O30" s="858"/>
      <c r="P30" s="858"/>
      <c r="Q30" s="845"/>
      <c r="R30" s="858"/>
      <c r="S30" s="858"/>
      <c r="T30" s="845"/>
      <c r="U30" s="914"/>
      <c r="V30" s="1183"/>
      <c r="W30" s="845"/>
      <c r="X30" s="858"/>
      <c r="Y30" s="845"/>
      <c r="Z30" s="858"/>
      <c r="AA30" s="845"/>
      <c r="AB30" s="858"/>
      <c r="AC30" s="1228"/>
      <c r="AD30" s="1020"/>
      <c r="AE30" s="790"/>
      <c r="AF30" s="798"/>
      <c r="AG30" s="790"/>
      <c r="AH30" s="798"/>
      <c r="AI30" s="790"/>
      <c r="AJ30" s="798"/>
      <c r="AK30" s="790"/>
      <c r="AL30" s="798"/>
      <c r="AM30" s="790"/>
      <c r="AN30" s="798"/>
      <c r="AO30" s="950"/>
      <c r="AP30" s="939"/>
      <c r="AQ30" s="119" t="s">
        <v>863</v>
      </c>
      <c r="AR30" s="366" t="s">
        <v>2090</v>
      </c>
      <c r="AS30" s="119" t="s">
        <v>1895</v>
      </c>
      <c r="AT30" s="40">
        <v>12870</v>
      </c>
      <c r="AU30" s="60">
        <v>14000</v>
      </c>
      <c r="AV30" s="60">
        <v>3500</v>
      </c>
      <c r="AW30" s="413">
        <f t="shared" si="25"/>
        <v>0.25</v>
      </c>
      <c r="AX30" s="60">
        <v>3500</v>
      </c>
      <c r="AY30" s="413">
        <f t="shared" si="26"/>
        <v>0.25</v>
      </c>
      <c r="AZ30" s="60">
        <v>3500</v>
      </c>
      <c r="BA30" s="415">
        <f t="shared" si="27"/>
        <v>0.25</v>
      </c>
      <c r="BB30" s="47">
        <v>3500</v>
      </c>
      <c r="BC30" s="422">
        <f t="shared" si="28"/>
        <v>0.25</v>
      </c>
      <c r="BD30" s="54">
        <v>9373</v>
      </c>
      <c r="BE30" s="60">
        <v>5980</v>
      </c>
      <c r="BF30" s="60">
        <v>11993</v>
      </c>
      <c r="BG30" s="49">
        <v>0</v>
      </c>
      <c r="BH30" s="333">
        <f t="shared" si="1"/>
        <v>2.6779999999999999</v>
      </c>
      <c r="BI30" s="453">
        <f t="shared" si="2"/>
        <v>1</v>
      </c>
      <c r="BJ30" s="334">
        <f t="shared" si="3"/>
        <v>1.7085714285714286</v>
      </c>
      <c r="BK30" s="453">
        <f t="shared" si="4"/>
        <v>1</v>
      </c>
      <c r="BL30" s="334">
        <f t="shared" si="5"/>
        <v>3.4265714285714286</v>
      </c>
      <c r="BM30" s="453">
        <f t="shared" si="6"/>
        <v>1</v>
      </c>
      <c r="BN30" s="334">
        <f t="shared" si="7"/>
        <v>0</v>
      </c>
      <c r="BO30" s="453">
        <f t="shared" si="8"/>
        <v>0</v>
      </c>
      <c r="BP30" s="657">
        <f t="shared" si="9"/>
        <v>1.9532857142857143</v>
      </c>
      <c r="BQ30" s="652">
        <f t="shared" si="10"/>
        <v>1</v>
      </c>
      <c r="BR30" s="642">
        <f t="shared" si="11"/>
        <v>1</v>
      </c>
      <c r="BS30" s="54">
        <v>209200</v>
      </c>
      <c r="BT30" s="60">
        <v>123103</v>
      </c>
      <c r="BU30" s="60">
        <v>0</v>
      </c>
      <c r="BV30" s="125">
        <f t="shared" si="12"/>
        <v>0.58844646271510515</v>
      </c>
      <c r="BW30" s="378" t="str">
        <f t="shared" si="13"/>
        <v xml:space="preserve"> -</v>
      </c>
      <c r="BX30" s="54">
        <v>400000</v>
      </c>
      <c r="BY30" s="60">
        <v>100000</v>
      </c>
      <c r="BZ30" s="60">
        <v>0</v>
      </c>
      <c r="CA30" s="125">
        <f t="shared" si="14"/>
        <v>0.25</v>
      </c>
      <c r="CB30" s="378" t="str">
        <f t="shared" si="15"/>
        <v xml:space="preserve"> -</v>
      </c>
      <c r="CC30" s="54">
        <v>629798.33200000005</v>
      </c>
      <c r="CD30" s="60">
        <v>240560</v>
      </c>
      <c r="CE30" s="60">
        <v>0</v>
      </c>
      <c r="CF30" s="125">
        <f t="shared" si="16"/>
        <v>0.38196353940168898</v>
      </c>
      <c r="CG30" s="378" t="str">
        <f t="shared" si="17"/>
        <v xml:space="preserve"> -</v>
      </c>
      <c r="CH30" s="55">
        <v>99556</v>
      </c>
      <c r="CI30" s="60">
        <v>0</v>
      </c>
      <c r="CJ30" s="60">
        <v>0</v>
      </c>
      <c r="CK30" s="125">
        <f t="shared" si="18"/>
        <v>0</v>
      </c>
      <c r="CL30" s="378" t="str">
        <f t="shared" si="19"/>
        <v xml:space="preserve"> -</v>
      </c>
      <c r="CM30" s="326">
        <f t="shared" si="20"/>
        <v>1338554.3319999999</v>
      </c>
      <c r="CN30" s="322">
        <f t="shared" si="21"/>
        <v>463663</v>
      </c>
      <c r="CO30" s="322">
        <f t="shared" si="22"/>
        <v>0</v>
      </c>
      <c r="CP30" s="504">
        <f t="shared" si="23"/>
        <v>0.34639087029602922</v>
      </c>
      <c r="CQ30" s="378" t="str">
        <f t="shared" si="24"/>
        <v xml:space="preserve"> -</v>
      </c>
      <c r="CR30" s="591" t="s">
        <v>1381</v>
      </c>
      <c r="CS30" s="212" t="s">
        <v>1389</v>
      </c>
      <c r="CT30" s="102" t="s">
        <v>1974</v>
      </c>
    </row>
    <row r="31" spans="2:98" ht="30" customHeight="1">
      <c r="B31" s="994"/>
      <c r="C31" s="991"/>
      <c r="D31" s="994"/>
      <c r="E31" s="990"/>
      <c r="F31" s="1154" t="s">
        <v>889</v>
      </c>
      <c r="G31" s="840">
        <v>315</v>
      </c>
      <c r="H31" s="840">
        <v>300</v>
      </c>
      <c r="I31" s="825">
        <f>+H31-G31</f>
        <v>-15</v>
      </c>
      <c r="J31" s="840">
        <v>315</v>
      </c>
      <c r="K31" s="825">
        <f>+J31-G31</f>
        <v>0</v>
      </c>
      <c r="L31" s="840"/>
      <c r="M31" s="840">
        <v>310</v>
      </c>
      <c r="N31" s="825">
        <f>+M31-J31</f>
        <v>-5</v>
      </c>
      <c r="O31" s="840"/>
      <c r="P31" s="840">
        <v>305</v>
      </c>
      <c r="Q31" s="825">
        <f>+P31-M31</f>
        <v>-5</v>
      </c>
      <c r="R31" s="840"/>
      <c r="S31" s="840">
        <v>300</v>
      </c>
      <c r="T31" s="825">
        <f>+S31-P31</f>
        <v>-5</v>
      </c>
      <c r="U31" s="971"/>
      <c r="V31" s="853">
        <v>499</v>
      </c>
      <c r="W31" s="1231">
        <f>+IF(V31=0,0,V31-G31)</f>
        <v>184</v>
      </c>
      <c r="X31" s="840">
        <v>466</v>
      </c>
      <c r="Y31" s="1231">
        <f>+IF(X31=0,0,X31-V31)</f>
        <v>-33</v>
      </c>
      <c r="Z31" s="840"/>
      <c r="AA31" s="1231">
        <f>+IF(Z31=0,0,Z31-X31)</f>
        <v>0</v>
      </c>
      <c r="AB31" s="840"/>
      <c r="AC31" s="1229">
        <f>+IF(AB31=0,0,AB31-Z31)</f>
        <v>0</v>
      </c>
      <c r="AD31" s="1020" t="str">
        <f>+IF(K31=0," -",W31/K31)</f>
        <v xml:space="preserve"> -</v>
      </c>
      <c r="AE31" s="790" t="str">
        <f>+IF(K31=0," -",IF(AD31&gt;100%,100%,AD31))</f>
        <v xml:space="preserve"> -</v>
      </c>
      <c r="AF31" s="798">
        <f>+IF(N31=0," -",Y31/N31)</f>
        <v>6.6</v>
      </c>
      <c r="AG31" s="790">
        <f>+IF(N31=0," -",IF(AF31&gt;100%,100%,AF31))</f>
        <v>1</v>
      </c>
      <c r="AH31" s="798">
        <f>+IF(Q31=0," -",AA31/Q31)</f>
        <v>0</v>
      </c>
      <c r="AI31" s="790">
        <f>+IF(Q31=0," -",IF(AH31&gt;100%,100%,AH31))</f>
        <v>0</v>
      </c>
      <c r="AJ31" s="798">
        <f>+IF(T31=0," -",AC31/T31)</f>
        <v>0</v>
      </c>
      <c r="AK31" s="790">
        <f>+IF(T31=0," -",IF(AJ31&gt;100%,100%,AJ31))</f>
        <v>0</v>
      </c>
      <c r="AL31" s="798">
        <f>+SUM(AC31,AA31,Y31,W31)/I31</f>
        <v>-10.066666666666666</v>
      </c>
      <c r="AM31" s="790">
        <f>+IF(AL31&gt;100%,100%,IF(AL31&lt;0%,0%,AL31))</f>
        <v>0</v>
      </c>
      <c r="AN31" s="1164"/>
      <c r="AO31" s="950"/>
      <c r="AP31" s="939"/>
      <c r="AQ31" s="119" t="s">
        <v>864</v>
      </c>
      <c r="AR31" s="366" t="s">
        <v>2090</v>
      </c>
      <c r="AS31" s="119" t="s">
        <v>1896</v>
      </c>
      <c r="AT31" s="40">
        <v>1296</v>
      </c>
      <c r="AU31" s="60">
        <v>1000</v>
      </c>
      <c r="AV31" s="60">
        <v>250</v>
      </c>
      <c r="AW31" s="413">
        <f t="shared" si="25"/>
        <v>0.25</v>
      </c>
      <c r="AX31" s="60">
        <v>250</v>
      </c>
      <c r="AY31" s="413">
        <f t="shared" si="26"/>
        <v>0.25</v>
      </c>
      <c r="AZ31" s="60">
        <v>250</v>
      </c>
      <c r="BA31" s="415">
        <f t="shared" si="27"/>
        <v>0.25</v>
      </c>
      <c r="BB31" s="47">
        <v>250</v>
      </c>
      <c r="BC31" s="422">
        <f t="shared" si="28"/>
        <v>0.25</v>
      </c>
      <c r="BD31" s="54">
        <v>281</v>
      </c>
      <c r="BE31" s="60">
        <v>251</v>
      </c>
      <c r="BF31" s="60">
        <v>199</v>
      </c>
      <c r="BG31" s="49">
        <v>0</v>
      </c>
      <c r="BH31" s="333">
        <f t="shared" si="1"/>
        <v>1.1240000000000001</v>
      </c>
      <c r="BI31" s="453">
        <f t="shared" si="2"/>
        <v>1</v>
      </c>
      <c r="BJ31" s="334">
        <f t="shared" si="3"/>
        <v>1.004</v>
      </c>
      <c r="BK31" s="453">
        <f t="shared" si="4"/>
        <v>1</v>
      </c>
      <c r="BL31" s="334">
        <f t="shared" si="5"/>
        <v>0.79600000000000004</v>
      </c>
      <c r="BM31" s="453">
        <f t="shared" si="6"/>
        <v>0.79600000000000004</v>
      </c>
      <c r="BN31" s="334">
        <f t="shared" si="7"/>
        <v>0</v>
      </c>
      <c r="BO31" s="453">
        <f t="shared" si="8"/>
        <v>0</v>
      </c>
      <c r="BP31" s="657">
        <f t="shared" si="9"/>
        <v>0.73099999999999998</v>
      </c>
      <c r="BQ31" s="652">
        <f t="shared" si="10"/>
        <v>0.73099999999999998</v>
      </c>
      <c r="BR31" s="642">
        <f t="shared" si="11"/>
        <v>0.73099999999999998</v>
      </c>
      <c r="BS31" s="54">
        <v>86000</v>
      </c>
      <c r="BT31" s="60">
        <v>60617</v>
      </c>
      <c r="BU31" s="60">
        <v>0</v>
      </c>
      <c r="BV31" s="125">
        <f t="shared" si="12"/>
        <v>0.70484883720930236</v>
      </c>
      <c r="BW31" s="378" t="str">
        <f t="shared" si="13"/>
        <v xml:space="preserve"> -</v>
      </c>
      <c r="BX31" s="54">
        <v>200000</v>
      </c>
      <c r="BY31" s="60">
        <v>104492</v>
      </c>
      <c r="BZ31" s="60">
        <v>0</v>
      </c>
      <c r="CA31" s="125">
        <f t="shared" si="14"/>
        <v>0.52246000000000004</v>
      </c>
      <c r="CB31" s="378" t="str">
        <f t="shared" si="15"/>
        <v xml:space="preserve"> -</v>
      </c>
      <c r="CC31" s="54">
        <v>35000</v>
      </c>
      <c r="CD31" s="60">
        <v>35000</v>
      </c>
      <c r="CE31" s="60">
        <v>0</v>
      </c>
      <c r="CF31" s="125">
        <f t="shared" si="16"/>
        <v>1</v>
      </c>
      <c r="CG31" s="378" t="str">
        <f t="shared" si="17"/>
        <v xml:space="preserve"> -</v>
      </c>
      <c r="CH31" s="55">
        <v>215318</v>
      </c>
      <c r="CI31" s="60">
        <v>0</v>
      </c>
      <c r="CJ31" s="60">
        <v>0</v>
      </c>
      <c r="CK31" s="125">
        <f t="shared" si="18"/>
        <v>0</v>
      </c>
      <c r="CL31" s="378" t="str">
        <f t="shared" si="19"/>
        <v xml:space="preserve"> -</v>
      </c>
      <c r="CM31" s="326">
        <f t="shared" si="20"/>
        <v>536318</v>
      </c>
      <c r="CN31" s="322">
        <f t="shared" si="21"/>
        <v>200109</v>
      </c>
      <c r="CO31" s="322">
        <f t="shared" si="22"/>
        <v>0</v>
      </c>
      <c r="CP31" s="504">
        <f t="shared" si="23"/>
        <v>0.37311632277864998</v>
      </c>
      <c r="CQ31" s="378" t="str">
        <f t="shared" si="24"/>
        <v xml:space="preserve"> -</v>
      </c>
      <c r="CR31" s="591" t="s">
        <v>1381</v>
      </c>
      <c r="CS31" s="212" t="s">
        <v>1389</v>
      </c>
      <c r="CT31" s="102" t="s">
        <v>1974</v>
      </c>
    </row>
    <row r="32" spans="2:98" ht="30" customHeight="1">
      <c r="B32" s="994"/>
      <c r="C32" s="991"/>
      <c r="D32" s="994"/>
      <c r="E32" s="990"/>
      <c r="F32" s="1154"/>
      <c r="G32" s="840"/>
      <c r="H32" s="840"/>
      <c r="I32" s="825"/>
      <c r="J32" s="840"/>
      <c r="K32" s="825"/>
      <c r="L32" s="840"/>
      <c r="M32" s="840"/>
      <c r="N32" s="825"/>
      <c r="O32" s="840"/>
      <c r="P32" s="840"/>
      <c r="Q32" s="825"/>
      <c r="R32" s="840"/>
      <c r="S32" s="840"/>
      <c r="T32" s="825"/>
      <c r="U32" s="971"/>
      <c r="V32" s="853"/>
      <c r="W32" s="1231"/>
      <c r="X32" s="840"/>
      <c r="Y32" s="1231"/>
      <c r="Z32" s="840"/>
      <c r="AA32" s="1231"/>
      <c r="AB32" s="840"/>
      <c r="AC32" s="1229"/>
      <c r="AD32" s="1020"/>
      <c r="AE32" s="790"/>
      <c r="AF32" s="798"/>
      <c r="AG32" s="790"/>
      <c r="AH32" s="798"/>
      <c r="AI32" s="790"/>
      <c r="AJ32" s="798"/>
      <c r="AK32" s="790"/>
      <c r="AL32" s="798"/>
      <c r="AM32" s="790"/>
      <c r="AN32" s="1164"/>
      <c r="AO32" s="950"/>
      <c r="AP32" s="939"/>
      <c r="AQ32" s="119" t="s">
        <v>865</v>
      </c>
      <c r="AR32" s="366" t="s">
        <v>2090</v>
      </c>
      <c r="AS32" s="119" t="s">
        <v>1897</v>
      </c>
      <c r="AT32" s="40">
        <v>383</v>
      </c>
      <c r="AU32" s="60">
        <v>1500</v>
      </c>
      <c r="AV32" s="60">
        <v>375</v>
      </c>
      <c r="AW32" s="413">
        <f t="shared" si="25"/>
        <v>0.25</v>
      </c>
      <c r="AX32" s="60">
        <v>375</v>
      </c>
      <c r="AY32" s="413">
        <f t="shared" si="26"/>
        <v>0.25</v>
      </c>
      <c r="AZ32" s="60">
        <v>375</v>
      </c>
      <c r="BA32" s="415">
        <f t="shared" si="27"/>
        <v>0.25</v>
      </c>
      <c r="BB32" s="47">
        <v>375</v>
      </c>
      <c r="BC32" s="422">
        <f t="shared" si="28"/>
        <v>0.25</v>
      </c>
      <c r="BD32" s="54">
        <v>788</v>
      </c>
      <c r="BE32" s="60">
        <v>776</v>
      </c>
      <c r="BF32" s="60">
        <v>814</v>
      </c>
      <c r="BG32" s="49">
        <v>0</v>
      </c>
      <c r="BH32" s="333">
        <f t="shared" si="1"/>
        <v>2.1013333333333333</v>
      </c>
      <c r="BI32" s="453">
        <f t="shared" si="2"/>
        <v>1</v>
      </c>
      <c r="BJ32" s="334">
        <f t="shared" si="3"/>
        <v>2.0693333333333332</v>
      </c>
      <c r="BK32" s="453">
        <f t="shared" si="4"/>
        <v>1</v>
      </c>
      <c r="BL32" s="334">
        <f t="shared" si="5"/>
        <v>2.1706666666666665</v>
      </c>
      <c r="BM32" s="453">
        <f t="shared" si="6"/>
        <v>1</v>
      </c>
      <c r="BN32" s="334">
        <f t="shared" si="7"/>
        <v>0</v>
      </c>
      <c r="BO32" s="453">
        <f t="shared" si="8"/>
        <v>0</v>
      </c>
      <c r="BP32" s="657">
        <f t="shared" si="9"/>
        <v>1.5853333333333333</v>
      </c>
      <c r="BQ32" s="652">
        <f t="shared" si="10"/>
        <v>1</v>
      </c>
      <c r="BR32" s="642">
        <f t="shared" si="11"/>
        <v>1</v>
      </c>
      <c r="BS32" s="54">
        <v>557080</v>
      </c>
      <c r="BT32" s="60">
        <v>177350</v>
      </c>
      <c r="BU32" s="60">
        <v>58432</v>
      </c>
      <c r="BV32" s="125">
        <f t="shared" si="12"/>
        <v>0.31835642995620017</v>
      </c>
      <c r="BW32" s="378">
        <f t="shared" si="13"/>
        <v>0.32947279391034678</v>
      </c>
      <c r="BX32" s="54">
        <v>100000</v>
      </c>
      <c r="BY32" s="60">
        <v>40000</v>
      </c>
      <c r="BZ32" s="60">
        <v>100000</v>
      </c>
      <c r="CA32" s="125">
        <f t="shared" si="14"/>
        <v>0.4</v>
      </c>
      <c r="CB32" s="378">
        <f t="shared" si="15"/>
        <v>2.5</v>
      </c>
      <c r="CC32" s="54">
        <v>100000</v>
      </c>
      <c r="CD32" s="60">
        <v>100000</v>
      </c>
      <c r="CE32" s="60">
        <v>0</v>
      </c>
      <c r="CF32" s="125">
        <f t="shared" si="16"/>
        <v>1</v>
      </c>
      <c r="CG32" s="378" t="str">
        <f t="shared" si="17"/>
        <v xml:space="preserve"> -</v>
      </c>
      <c r="CH32" s="55">
        <v>186000</v>
      </c>
      <c r="CI32" s="60">
        <v>0</v>
      </c>
      <c r="CJ32" s="60">
        <v>0</v>
      </c>
      <c r="CK32" s="125">
        <f t="shared" si="18"/>
        <v>0</v>
      </c>
      <c r="CL32" s="378" t="str">
        <f t="shared" si="19"/>
        <v xml:space="preserve"> -</v>
      </c>
      <c r="CM32" s="326">
        <f t="shared" si="20"/>
        <v>943080</v>
      </c>
      <c r="CN32" s="322">
        <f t="shared" si="21"/>
        <v>317350</v>
      </c>
      <c r="CO32" s="322">
        <f t="shared" si="22"/>
        <v>158432</v>
      </c>
      <c r="CP32" s="504">
        <f t="shared" si="23"/>
        <v>0.33650379607244346</v>
      </c>
      <c r="CQ32" s="378">
        <f t="shared" si="24"/>
        <v>0.49923428391365998</v>
      </c>
      <c r="CR32" s="591" t="s">
        <v>1381</v>
      </c>
      <c r="CS32" s="212" t="s">
        <v>1389</v>
      </c>
      <c r="CT32" s="102" t="s">
        <v>1974</v>
      </c>
    </row>
    <row r="33" spans="2:98" ht="30" customHeight="1">
      <c r="B33" s="994"/>
      <c r="C33" s="991"/>
      <c r="D33" s="994"/>
      <c r="E33" s="990"/>
      <c r="F33" s="1154"/>
      <c r="G33" s="840"/>
      <c r="H33" s="840"/>
      <c r="I33" s="825"/>
      <c r="J33" s="840"/>
      <c r="K33" s="825"/>
      <c r="L33" s="840"/>
      <c r="M33" s="840"/>
      <c r="N33" s="825"/>
      <c r="O33" s="840"/>
      <c r="P33" s="840"/>
      <c r="Q33" s="825"/>
      <c r="R33" s="840"/>
      <c r="S33" s="840"/>
      <c r="T33" s="825"/>
      <c r="U33" s="971"/>
      <c r="V33" s="853"/>
      <c r="W33" s="1231"/>
      <c r="X33" s="840"/>
      <c r="Y33" s="1231"/>
      <c r="Z33" s="840"/>
      <c r="AA33" s="1231"/>
      <c r="AB33" s="840"/>
      <c r="AC33" s="1229"/>
      <c r="AD33" s="1020"/>
      <c r="AE33" s="790"/>
      <c r="AF33" s="798"/>
      <c r="AG33" s="790"/>
      <c r="AH33" s="798"/>
      <c r="AI33" s="790"/>
      <c r="AJ33" s="798"/>
      <c r="AK33" s="790"/>
      <c r="AL33" s="798"/>
      <c r="AM33" s="790"/>
      <c r="AN33" s="1164"/>
      <c r="AO33" s="950"/>
      <c r="AP33" s="939"/>
      <c r="AQ33" s="27" t="s">
        <v>928</v>
      </c>
      <c r="AR33" s="133" t="s">
        <v>2090</v>
      </c>
      <c r="AS33" s="27" t="s">
        <v>1898</v>
      </c>
      <c r="AT33" s="40">
        <v>1196</v>
      </c>
      <c r="AU33" s="60">
        <v>1500</v>
      </c>
      <c r="AV33" s="60">
        <v>375</v>
      </c>
      <c r="AW33" s="413">
        <f t="shared" si="25"/>
        <v>0.25</v>
      </c>
      <c r="AX33" s="60">
        <v>375</v>
      </c>
      <c r="AY33" s="413">
        <f t="shared" si="26"/>
        <v>0.25</v>
      </c>
      <c r="AZ33" s="60">
        <v>375</v>
      </c>
      <c r="BA33" s="415">
        <f t="shared" si="27"/>
        <v>0.25</v>
      </c>
      <c r="BB33" s="47">
        <v>375</v>
      </c>
      <c r="BC33" s="422">
        <f t="shared" si="28"/>
        <v>0.25</v>
      </c>
      <c r="BD33" s="54">
        <v>403</v>
      </c>
      <c r="BE33" s="60">
        <v>375</v>
      </c>
      <c r="BF33" s="60">
        <v>372</v>
      </c>
      <c r="BG33" s="49">
        <v>0</v>
      </c>
      <c r="BH33" s="333">
        <f t="shared" si="1"/>
        <v>1.0746666666666667</v>
      </c>
      <c r="BI33" s="453">
        <f t="shared" si="2"/>
        <v>1</v>
      </c>
      <c r="BJ33" s="334">
        <f t="shared" si="3"/>
        <v>1</v>
      </c>
      <c r="BK33" s="453">
        <f t="shared" si="4"/>
        <v>1</v>
      </c>
      <c r="BL33" s="334">
        <f t="shared" si="5"/>
        <v>0.99199999999999999</v>
      </c>
      <c r="BM33" s="453">
        <f t="shared" si="6"/>
        <v>0.99199999999999999</v>
      </c>
      <c r="BN33" s="334">
        <f t="shared" si="7"/>
        <v>0</v>
      </c>
      <c r="BO33" s="453">
        <f t="shared" si="8"/>
        <v>0</v>
      </c>
      <c r="BP33" s="657">
        <f t="shared" si="9"/>
        <v>0.76666666666666672</v>
      </c>
      <c r="BQ33" s="652">
        <f t="shared" si="10"/>
        <v>0.76666666666666672</v>
      </c>
      <c r="BR33" s="642">
        <f t="shared" si="11"/>
        <v>0.76666666666666672</v>
      </c>
      <c r="BS33" s="54">
        <v>0</v>
      </c>
      <c r="BT33" s="60">
        <v>0</v>
      </c>
      <c r="BU33" s="60">
        <v>0</v>
      </c>
      <c r="BV33" s="125" t="str">
        <f t="shared" si="12"/>
        <v xml:space="preserve"> -</v>
      </c>
      <c r="BW33" s="378" t="str">
        <f t="shared" si="13"/>
        <v xml:space="preserve"> -</v>
      </c>
      <c r="BX33" s="54">
        <v>100000</v>
      </c>
      <c r="BY33" s="60">
        <v>20000</v>
      </c>
      <c r="BZ33" s="60">
        <v>50000</v>
      </c>
      <c r="CA33" s="125">
        <f t="shared" si="14"/>
        <v>0.2</v>
      </c>
      <c r="CB33" s="378">
        <f t="shared" si="15"/>
        <v>2.5</v>
      </c>
      <c r="CC33" s="54">
        <v>50000</v>
      </c>
      <c r="CD33" s="60">
        <v>50000</v>
      </c>
      <c r="CE33" s="60">
        <v>0</v>
      </c>
      <c r="CF33" s="125">
        <f t="shared" si="16"/>
        <v>1</v>
      </c>
      <c r="CG33" s="378" t="str">
        <f t="shared" si="17"/>
        <v xml:space="preserve"> -</v>
      </c>
      <c r="CH33" s="55">
        <v>0</v>
      </c>
      <c r="CI33" s="60">
        <v>0</v>
      </c>
      <c r="CJ33" s="60">
        <v>0</v>
      </c>
      <c r="CK33" s="125" t="str">
        <f t="shared" si="18"/>
        <v xml:space="preserve"> -</v>
      </c>
      <c r="CL33" s="378" t="str">
        <f t="shared" si="19"/>
        <v xml:space="preserve"> -</v>
      </c>
      <c r="CM33" s="326">
        <f t="shared" si="20"/>
        <v>150000</v>
      </c>
      <c r="CN33" s="322">
        <f t="shared" si="21"/>
        <v>70000</v>
      </c>
      <c r="CO33" s="322">
        <f t="shared" si="22"/>
        <v>50000</v>
      </c>
      <c r="CP33" s="504">
        <f t="shared" si="23"/>
        <v>0.46666666666666667</v>
      </c>
      <c r="CQ33" s="378">
        <f t="shared" si="24"/>
        <v>0.7142857142857143</v>
      </c>
      <c r="CR33" s="591" t="s">
        <v>1381</v>
      </c>
      <c r="CS33" s="212" t="s">
        <v>1389</v>
      </c>
      <c r="CT33" s="102" t="s">
        <v>1974</v>
      </c>
    </row>
    <row r="34" spans="2:98" ht="30" customHeight="1">
      <c r="B34" s="994"/>
      <c r="C34" s="991"/>
      <c r="D34" s="994"/>
      <c r="E34" s="990"/>
      <c r="F34" s="1154"/>
      <c r="G34" s="840"/>
      <c r="H34" s="840"/>
      <c r="I34" s="825"/>
      <c r="J34" s="840"/>
      <c r="K34" s="825"/>
      <c r="L34" s="840"/>
      <c r="M34" s="840"/>
      <c r="N34" s="825"/>
      <c r="O34" s="840"/>
      <c r="P34" s="840"/>
      <c r="Q34" s="825"/>
      <c r="R34" s="840"/>
      <c r="S34" s="840"/>
      <c r="T34" s="825"/>
      <c r="U34" s="971"/>
      <c r="V34" s="853"/>
      <c r="W34" s="1231"/>
      <c r="X34" s="840"/>
      <c r="Y34" s="1231"/>
      <c r="Z34" s="840"/>
      <c r="AA34" s="1231"/>
      <c r="AB34" s="840"/>
      <c r="AC34" s="1229"/>
      <c r="AD34" s="1020"/>
      <c r="AE34" s="790"/>
      <c r="AF34" s="798"/>
      <c r="AG34" s="790"/>
      <c r="AH34" s="798"/>
      <c r="AI34" s="790"/>
      <c r="AJ34" s="798"/>
      <c r="AK34" s="790"/>
      <c r="AL34" s="798"/>
      <c r="AM34" s="790"/>
      <c r="AN34" s="1164"/>
      <c r="AO34" s="950"/>
      <c r="AP34" s="939"/>
      <c r="AQ34" s="27" t="s">
        <v>866</v>
      </c>
      <c r="AR34" s="132" t="s">
        <v>1217</v>
      </c>
      <c r="AS34" s="27" t="s">
        <v>1899</v>
      </c>
      <c r="AT34" s="40">
        <v>1345</v>
      </c>
      <c r="AU34" s="60">
        <v>1500</v>
      </c>
      <c r="AV34" s="60">
        <v>375</v>
      </c>
      <c r="AW34" s="413">
        <f t="shared" si="25"/>
        <v>0.25</v>
      </c>
      <c r="AX34" s="60">
        <v>375</v>
      </c>
      <c r="AY34" s="413">
        <f t="shared" si="26"/>
        <v>0.25</v>
      </c>
      <c r="AZ34" s="60">
        <v>375</v>
      </c>
      <c r="BA34" s="415">
        <f t="shared" si="27"/>
        <v>0.25</v>
      </c>
      <c r="BB34" s="47">
        <v>375</v>
      </c>
      <c r="BC34" s="422">
        <f t="shared" si="28"/>
        <v>0.25</v>
      </c>
      <c r="BD34" s="54">
        <v>375</v>
      </c>
      <c r="BE34" s="60">
        <v>401</v>
      </c>
      <c r="BF34" s="60">
        <v>442</v>
      </c>
      <c r="BG34" s="49">
        <v>0</v>
      </c>
      <c r="BH34" s="333">
        <f t="shared" si="1"/>
        <v>1</v>
      </c>
      <c r="BI34" s="453">
        <f t="shared" si="2"/>
        <v>1</v>
      </c>
      <c r="BJ34" s="334">
        <f t="shared" si="3"/>
        <v>1.0693333333333332</v>
      </c>
      <c r="BK34" s="453">
        <f t="shared" si="4"/>
        <v>1</v>
      </c>
      <c r="BL34" s="334">
        <f t="shared" si="5"/>
        <v>1.1786666666666668</v>
      </c>
      <c r="BM34" s="453">
        <f t="shared" si="6"/>
        <v>1</v>
      </c>
      <c r="BN34" s="334">
        <f t="shared" si="7"/>
        <v>0</v>
      </c>
      <c r="BO34" s="453">
        <f t="shared" si="8"/>
        <v>0</v>
      </c>
      <c r="BP34" s="657">
        <f t="shared" si="9"/>
        <v>0.81200000000000006</v>
      </c>
      <c r="BQ34" s="652">
        <f t="shared" si="10"/>
        <v>0.81200000000000006</v>
      </c>
      <c r="BR34" s="642">
        <f t="shared" si="11"/>
        <v>0.81200000000000006</v>
      </c>
      <c r="BS34" s="54">
        <v>0</v>
      </c>
      <c r="BT34" s="60">
        <v>0</v>
      </c>
      <c r="BU34" s="60">
        <v>0</v>
      </c>
      <c r="BV34" s="125" t="str">
        <f t="shared" si="12"/>
        <v xml:space="preserve"> -</v>
      </c>
      <c r="BW34" s="378" t="str">
        <f t="shared" si="13"/>
        <v xml:space="preserve"> -</v>
      </c>
      <c r="BX34" s="54">
        <v>100000</v>
      </c>
      <c r="BY34" s="60">
        <v>20000</v>
      </c>
      <c r="BZ34" s="60">
        <v>50000</v>
      </c>
      <c r="CA34" s="125">
        <f t="shared" si="14"/>
        <v>0.2</v>
      </c>
      <c r="CB34" s="378">
        <f t="shared" si="15"/>
        <v>2.5</v>
      </c>
      <c r="CC34" s="54">
        <v>50000</v>
      </c>
      <c r="CD34" s="60">
        <v>50000</v>
      </c>
      <c r="CE34" s="60">
        <v>0</v>
      </c>
      <c r="CF34" s="125">
        <f t="shared" si="16"/>
        <v>1</v>
      </c>
      <c r="CG34" s="378" t="str">
        <f t="shared" si="17"/>
        <v xml:space="preserve"> -</v>
      </c>
      <c r="CH34" s="55">
        <v>0</v>
      </c>
      <c r="CI34" s="60">
        <v>0</v>
      </c>
      <c r="CJ34" s="60">
        <v>0</v>
      </c>
      <c r="CK34" s="125" t="str">
        <f t="shared" si="18"/>
        <v xml:space="preserve"> -</v>
      </c>
      <c r="CL34" s="378" t="str">
        <f t="shared" si="19"/>
        <v xml:space="preserve"> -</v>
      </c>
      <c r="CM34" s="326">
        <f t="shared" si="20"/>
        <v>150000</v>
      </c>
      <c r="CN34" s="322">
        <f t="shared" si="21"/>
        <v>70000</v>
      </c>
      <c r="CO34" s="322">
        <f t="shared" si="22"/>
        <v>50000</v>
      </c>
      <c r="CP34" s="504">
        <f t="shared" si="23"/>
        <v>0.46666666666666667</v>
      </c>
      <c r="CQ34" s="378">
        <f t="shared" si="24"/>
        <v>0.7142857142857143</v>
      </c>
      <c r="CR34" s="591" t="s">
        <v>1381</v>
      </c>
      <c r="CS34" s="212" t="s">
        <v>1389</v>
      </c>
      <c r="CT34" s="102" t="s">
        <v>1974</v>
      </c>
    </row>
    <row r="35" spans="2:98" ht="30" customHeight="1">
      <c r="B35" s="994"/>
      <c r="C35" s="991"/>
      <c r="D35" s="994"/>
      <c r="E35" s="990"/>
      <c r="F35" s="1154"/>
      <c r="G35" s="840"/>
      <c r="H35" s="840"/>
      <c r="I35" s="825"/>
      <c r="J35" s="840"/>
      <c r="K35" s="825"/>
      <c r="L35" s="840"/>
      <c r="M35" s="840"/>
      <c r="N35" s="825"/>
      <c r="O35" s="840"/>
      <c r="P35" s="840"/>
      <c r="Q35" s="825"/>
      <c r="R35" s="840"/>
      <c r="S35" s="840"/>
      <c r="T35" s="825"/>
      <c r="U35" s="971"/>
      <c r="V35" s="853"/>
      <c r="W35" s="1231"/>
      <c r="X35" s="840"/>
      <c r="Y35" s="1231"/>
      <c r="Z35" s="840"/>
      <c r="AA35" s="1231"/>
      <c r="AB35" s="840"/>
      <c r="AC35" s="1229"/>
      <c r="AD35" s="1020"/>
      <c r="AE35" s="790"/>
      <c r="AF35" s="798"/>
      <c r="AG35" s="790"/>
      <c r="AH35" s="798"/>
      <c r="AI35" s="790"/>
      <c r="AJ35" s="798"/>
      <c r="AK35" s="790"/>
      <c r="AL35" s="798"/>
      <c r="AM35" s="790"/>
      <c r="AN35" s="1164"/>
      <c r="AO35" s="950"/>
      <c r="AP35" s="939"/>
      <c r="AQ35" s="27" t="s">
        <v>867</v>
      </c>
      <c r="AR35" s="133" t="s">
        <v>2087</v>
      </c>
      <c r="AS35" s="27" t="s">
        <v>1900</v>
      </c>
      <c r="AT35" s="40">
        <v>1</v>
      </c>
      <c r="AU35" s="60">
        <v>2</v>
      </c>
      <c r="AV35" s="60">
        <v>0</v>
      </c>
      <c r="AW35" s="413">
        <f t="shared" si="25"/>
        <v>0</v>
      </c>
      <c r="AX35" s="60">
        <v>1</v>
      </c>
      <c r="AY35" s="413">
        <f t="shared" si="26"/>
        <v>0.5</v>
      </c>
      <c r="AZ35" s="60">
        <v>1</v>
      </c>
      <c r="BA35" s="415">
        <f t="shared" si="27"/>
        <v>0.5</v>
      </c>
      <c r="BB35" s="47">
        <v>0</v>
      </c>
      <c r="BC35" s="422">
        <f t="shared" si="28"/>
        <v>0</v>
      </c>
      <c r="BD35" s="54">
        <v>0</v>
      </c>
      <c r="BE35" s="60">
        <v>1</v>
      </c>
      <c r="BF35" s="60">
        <v>1</v>
      </c>
      <c r="BG35" s="49">
        <v>0</v>
      </c>
      <c r="BH35" s="333" t="str">
        <f t="shared" si="1"/>
        <v xml:space="preserve"> -</v>
      </c>
      <c r="BI35" s="453" t="str">
        <f t="shared" si="2"/>
        <v xml:space="preserve"> -</v>
      </c>
      <c r="BJ35" s="334">
        <f t="shared" si="3"/>
        <v>1</v>
      </c>
      <c r="BK35" s="453">
        <f t="shared" si="4"/>
        <v>1</v>
      </c>
      <c r="BL35" s="334">
        <f t="shared" si="5"/>
        <v>1</v>
      </c>
      <c r="BM35" s="453">
        <f t="shared" si="6"/>
        <v>1</v>
      </c>
      <c r="BN35" s="334" t="str">
        <f t="shared" si="7"/>
        <v xml:space="preserve"> -</v>
      </c>
      <c r="BO35" s="453" t="str">
        <f t="shared" si="8"/>
        <v xml:space="preserve"> -</v>
      </c>
      <c r="BP35" s="657">
        <f t="shared" si="9"/>
        <v>1</v>
      </c>
      <c r="BQ35" s="652">
        <f t="shared" si="10"/>
        <v>1</v>
      </c>
      <c r="BR35" s="642">
        <f t="shared" si="11"/>
        <v>1</v>
      </c>
      <c r="BS35" s="54">
        <v>0</v>
      </c>
      <c r="BT35" s="60">
        <v>0</v>
      </c>
      <c r="BU35" s="60">
        <v>0</v>
      </c>
      <c r="BV35" s="125" t="str">
        <f t="shared" si="12"/>
        <v xml:space="preserve"> -</v>
      </c>
      <c r="BW35" s="378" t="str">
        <f t="shared" si="13"/>
        <v xml:space="preserve"> -</v>
      </c>
      <c r="BX35" s="54">
        <v>0</v>
      </c>
      <c r="BY35" s="60">
        <v>0</v>
      </c>
      <c r="BZ35" s="60">
        <v>0</v>
      </c>
      <c r="CA35" s="125" t="str">
        <f t="shared" si="14"/>
        <v xml:space="preserve"> -</v>
      </c>
      <c r="CB35" s="378" t="str">
        <f t="shared" si="15"/>
        <v xml:space="preserve"> -</v>
      </c>
      <c r="CC35" s="54">
        <v>17000</v>
      </c>
      <c r="CD35" s="60">
        <v>17000</v>
      </c>
      <c r="CE35" s="60">
        <v>0</v>
      </c>
      <c r="CF35" s="125">
        <f t="shared" si="16"/>
        <v>1</v>
      </c>
      <c r="CG35" s="378" t="str">
        <f t="shared" si="17"/>
        <v xml:space="preserve"> -</v>
      </c>
      <c r="CH35" s="55">
        <v>0</v>
      </c>
      <c r="CI35" s="60">
        <v>0</v>
      </c>
      <c r="CJ35" s="60">
        <v>0</v>
      </c>
      <c r="CK35" s="125" t="str">
        <f t="shared" si="18"/>
        <v xml:space="preserve"> -</v>
      </c>
      <c r="CL35" s="378" t="str">
        <f t="shared" si="19"/>
        <v xml:space="preserve"> -</v>
      </c>
      <c r="CM35" s="326">
        <f t="shared" si="20"/>
        <v>17000</v>
      </c>
      <c r="CN35" s="322">
        <f t="shared" si="21"/>
        <v>17000</v>
      </c>
      <c r="CO35" s="322">
        <f t="shared" si="22"/>
        <v>0</v>
      </c>
      <c r="CP35" s="504">
        <f t="shared" si="23"/>
        <v>1</v>
      </c>
      <c r="CQ35" s="378" t="str">
        <f t="shared" si="24"/>
        <v xml:space="preserve"> -</v>
      </c>
      <c r="CR35" s="591" t="s">
        <v>1381</v>
      </c>
      <c r="CS35" s="212" t="s">
        <v>1389</v>
      </c>
      <c r="CT35" s="102" t="s">
        <v>1974</v>
      </c>
    </row>
    <row r="36" spans="2:98" ht="30" customHeight="1">
      <c r="B36" s="994"/>
      <c r="C36" s="991"/>
      <c r="D36" s="994"/>
      <c r="E36" s="990"/>
      <c r="F36" s="1154"/>
      <c r="G36" s="840"/>
      <c r="H36" s="840"/>
      <c r="I36" s="825"/>
      <c r="J36" s="840"/>
      <c r="K36" s="825"/>
      <c r="L36" s="840"/>
      <c r="M36" s="840"/>
      <c r="N36" s="825"/>
      <c r="O36" s="840"/>
      <c r="P36" s="840"/>
      <c r="Q36" s="825"/>
      <c r="R36" s="840"/>
      <c r="S36" s="840"/>
      <c r="T36" s="825"/>
      <c r="U36" s="971"/>
      <c r="V36" s="853"/>
      <c r="W36" s="1231"/>
      <c r="X36" s="840"/>
      <c r="Y36" s="1231"/>
      <c r="Z36" s="840"/>
      <c r="AA36" s="1231"/>
      <c r="AB36" s="840"/>
      <c r="AC36" s="1229"/>
      <c r="AD36" s="1020"/>
      <c r="AE36" s="790"/>
      <c r="AF36" s="798"/>
      <c r="AG36" s="790"/>
      <c r="AH36" s="798"/>
      <c r="AI36" s="790"/>
      <c r="AJ36" s="798"/>
      <c r="AK36" s="790"/>
      <c r="AL36" s="798"/>
      <c r="AM36" s="790"/>
      <c r="AN36" s="1164"/>
      <c r="AO36" s="950"/>
      <c r="AP36" s="939"/>
      <c r="AQ36" s="27" t="s">
        <v>868</v>
      </c>
      <c r="AR36" s="132" t="s">
        <v>1217</v>
      </c>
      <c r="AS36" s="27" t="s">
        <v>1901</v>
      </c>
      <c r="AT36" s="40" t="s">
        <v>647</v>
      </c>
      <c r="AU36" s="60">
        <v>480</v>
      </c>
      <c r="AV36" s="60">
        <v>120</v>
      </c>
      <c r="AW36" s="413">
        <f t="shared" si="25"/>
        <v>0.25</v>
      </c>
      <c r="AX36" s="60">
        <v>120</v>
      </c>
      <c r="AY36" s="413">
        <f t="shared" si="26"/>
        <v>0.25</v>
      </c>
      <c r="AZ36" s="60">
        <v>120</v>
      </c>
      <c r="BA36" s="415">
        <f t="shared" si="27"/>
        <v>0.25</v>
      </c>
      <c r="BB36" s="47">
        <v>120</v>
      </c>
      <c r="BC36" s="422">
        <f t="shared" si="28"/>
        <v>0.25</v>
      </c>
      <c r="BD36" s="54">
        <v>2481</v>
      </c>
      <c r="BE36" s="60">
        <v>774</v>
      </c>
      <c r="BF36" s="60">
        <v>825</v>
      </c>
      <c r="BG36" s="49">
        <v>0</v>
      </c>
      <c r="BH36" s="333">
        <f t="shared" si="1"/>
        <v>20.675000000000001</v>
      </c>
      <c r="BI36" s="453">
        <f t="shared" si="2"/>
        <v>1</v>
      </c>
      <c r="BJ36" s="334">
        <f t="shared" si="3"/>
        <v>6.45</v>
      </c>
      <c r="BK36" s="453">
        <f t="shared" si="4"/>
        <v>1</v>
      </c>
      <c r="BL36" s="334">
        <f t="shared" si="5"/>
        <v>6.875</v>
      </c>
      <c r="BM36" s="453">
        <f t="shared" si="6"/>
        <v>1</v>
      </c>
      <c r="BN36" s="334">
        <f t="shared" si="7"/>
        <v>0</v>
      </c>
      <c r="BO36" s="453">
        <f t="shared" si="8"/>
        <v>0</v>
      </c>
      <c r="BP36" s="657">
        <f t="shared" si="9"/>
        <v>8.5</v>
      </c>
      <c r="BQ36" s="652">
        <f t="shared" si="10"/>
        <v>1</v>
      </c>
      <c r="BR36" s="642">
        <f t="shared" si="11"/>
        <v>1</v>
      </c>
      <c r="BS36" s="54">
        <v>0</v>
      </c>
      <c r="BT36" s="60">
        <v>0</v>
      </c>
      <c r="BU36" s="60">
        <v>0</v>
      </c>
      <c r="BV36" s="125" t="str">
        <f t="shared" si="12"/>
        <v xml:space="preserve"> -</v>
      </c>
      <c r="BW36" s="378" t="str">
        <f t="shared" si="13"/>
        <v xml:space="preserve"> -</v>
      </c>
      <c r="BX36" s="54">
        <v>300000</v>
      </c>
      <c r="BY36" s="60">
        <v>300000</v>
      </c>
      <c r="BZ36" s="60">
        <v>0</v>
      </c>
      <c r="CA36" s="125">
        <f t="shared" si="14"/>
        <v>1</v>
      </c>
      <c r="CB36" s="378" t="str">
        <f t="shared" si="15"/>
        <v xml:space="preserve"> -</v>
      </c>
      <c r="CC36" s="54">
        <v>400000</v>
      </c>
      <c r="CD36" s="60">
        <v>380000</v>
      </c>
      <c r="CE36" s="60">
        <v>0</v>
      </c>
      <c r="CF36" s="125">
        <f t="shared" si="16"/>
        <v>0.95</v>
      </c>
      <c r="CG36" s="378" t="str">
        <f t="shared" si="17"/>
        <v xml:space="preserve"> -</v>
      </c>
      <c r="CH36" s="55">
        <v>0</v>
      </c>
      <c r="CI36" s="60">
        <v>0</v>
      </c>
      <c r="CJ36" s="60">
        <v>0</v>
      </c>
      <c r="CK36" s="125" t="str">
        <f t="shared" si="18"/>
        <v xml:space="preserve"> -</v>
      </c>
      <c r="CL36" s="378" t="str">
        <f t="shared" si="19"/>
        <v xml:space="preserve"> -</v>
      </c>
      <c r="CM36" s="326">
        <f t="shared" si="20"/>
        <v>700000</v>
      </c>
      <c r="CN36" s="322">
        <f t="shared" si="21"/>
        <v>680000</v>
      </c>
      <c r="CO36" s="322">
        <f t="shared" si="22"/>
        <v>0</v>
      </c>
      <c r="CP36" s="504">
        <f t="shared" si="23"/>
        <v>0.97142857142857142</v>
      </c>
      <c r="CQ36" s="378" t="str">
        <f t="shared" si="24"/>
        <v xml:space="preserve"> -</v>
      </c>
      <c r="CR36" s="591" t="s">
        <v>1381</v>
      </c>
      <c r="CS36" s="212" t="s">
        <v>1389</v>
      </c>
      <c r="CT36" s="102" t="s">
        <v>1974</v>
      </c>
    </row>
    <row r="37" spans="2:98" ht="30" customHeight="1">
      <c r="B37" s="994"/>
      <c r="C37" s="991"/>
      <c r="D37" s="994"/>
      <c r="E37" s="990"/>
      <c r="F37" s="1154"/>
      <c r="G37" s="840"/>
      <c r="H37" s="840"/>
      <c r="I37" s="825"/>
      <c r="J37" s="840"/>
      <c r="K37" s="825"/>
      <c r="L37" s="840"/>
      <c r="M37" s="840"/>
      <c r="N37" s="825"/>
      <c r="O37" s="840"/>
      <c r="P37" s="840"/>
      <c r="Q37" s="825"/>
      <c r="R37" s="840"/>
      <c r="S37" s="840"/>
      <c r="T37" s="825"/>
      <c r="U37" s="971"/>
      <c r="V37" s="853"/>
      <c r="W37" s="1231"/>
      <c r="X37" s="840"/>
      <c r="Y37" s="1231"/>
      <c r="Z37" s="840"/>
      <c r="AA37" s="1231"/>
      <c r="AB37" s="840"/>
      <c r="AC37" s="1229"/>
      <c r="AD37" s="1020"/>
      <c r="AE37" s="790"/>
      <c r="AF37" s="798"/>
      <c r="AG37" s="790"/>
      <c r="AH37" s="798"/>
      <c r="AI37" s="790"/>
      <c r="AJ37" s="798"/>
      <c r="AK37" s="790"/>
      <c r="AL37" s="798"/>
      <c r="AM37" s="790"/>
      <c r="AN37" s="1164"/>
      <c r="AO37" s="950"/>
      <c r="AP37" s="939"/>
      <c r="AQ37" s="27" t="s">
        <v>869</v>
      </c>
      <c r="AR37" s="133" t="s">
        <v>2090</v>
      </c>
      <c r="AS37" s="27" t="s">
        <v>1902</v>
      </c>
      <c r="AT37" s="40">
        <v>200</v>
      </c>
      <c r="AU37" s="60">
        <v>200</v>
      </c>
      <c r="AV37" s="60">
        <v>50</v>
      </c>
      <c r="AW37" s="413">
        <f t="shared" si="25"/>
        <v>0.25</v>
      </c>
      <c r="AX37" s="60">
        <v>50</v>
      </c>
      <c r="AY37" s="413">
        <f t="shared" si="26"/>
        <v>0.25</v>
      </c>
      <c r="AZ37" s="60">
        <v>50</v>
      </c>
      <c r="BA37" s="415">
        <f t="shared" si="27"/>
        <v>0.25</v>
      </c>
      <c r="BB37" s="47">
        <v>50</v>
      </c>
      <c r="BC37" s="422">
        <f t="shared" si="28"/>
        <v>0.25</v>
      </c>
      <c r="BD37" s="54">
        <v>338</v>
      </c>
      <c r="BE37" s="60">
        <v>233</v>
      </c>
      <c r="BF37" s="60">
        <v>247</v>
      </c>
      <c r="BG37" s="49">
        <v>0</v>
      </c>
      <c r="BH37" s="333">
        <f t="shared" si="1"/>
        <v>6.76</v>
      </c>
      <c r="BI37" s="453">
        <f t="shared" si="2"/>
        <v>1</v>
      </c>
      <c r="BJ37" s="334">
        <f t="shared" si="3"/>
        <v>4.66</v>
      </c>
      <c r="BK37" s="453">
        <f t="shared" si="4"/>
        <v>1</v>
      </c>
      <c r="BL37" s="334">
        <f t="shared" si="5"/>
        <v>4.9400000000000004</v>
      </c>
      <c r="BM37" s="453">
        <f t="shared" si="6"/>
        <v>1</v>
      </c>
      <c r="BN37" s="334">
        <f t="shared" si="7"/>
        <v>0</v>
      </c>
      <c r="BO37" s="453">
        <f t="shared" si="8"/>
        <v>0</v>
      </c>
      <c r="BP37" s="657">
        <f t="shared" si="9"/>
        <v>4.09</v>
      </c>
      <c r="BQ37" s="652">
        <f t="shared" si="10"/>
        <v>1</v>
      </c>
      <c r="BR37" s="642">
        <f t="shared" si="11"/>
        <v>1</v>
      </c>
      <c r="BS37" s="54">
        <v>100000</v>
      </c>
      <c r="BT37" s="60">
        <v>10870</v>
      </c>
      <c r="BU37" s="60">
        <v>0</v>
      </c>
      <c r="BV37" s="125">
        <f t="shared" si="12"/>
        <v>0.1087</v>
      </c>
      <c r="BW37" s="378" t="str">
        <f t="shared" si="13"/>
        <v xml:space="preserve"> -</v>
      </c>
      <c r="BX37" s="54">
        <v>120000</v>
      </c>
      <c r="BY37" s="60">
        <v>80000</v>
      </c>
      <c r="BZ37" s="60">
        <v>0</v>
      </c>
      <c r="CA37" s="125">
        <f t="shared" si="14"/>
        <v>0.66666666666666663</v>
      </c>
      <c r="CB37" s="378" t="str">
        <f t="shared" si="15"/>
        <v xml:space="preserve"> -</v>
      </c>
      <c r="CC37" s="54">
        <v>100000</v>
      </c>
      <c r="CD37" s="60">
        <v>80000</v>
      </c>
      <c r="CE37" s="60">
        <v>0</v>
      </c>
      <c r="CF37" s="125">
        <f t="shared" si="16"/>
        <v>0.8</v>
      </c>
      <c r="CG37" s="378" t="str">
        <f t="shared" si="17"/>
        <v xml:space="preserve"> -</v>
      </c>
      <c r="CH37" s="55">
        <v>100000</v>
      </c>
      <c r="CI37" s="60">
        <v>0</v>
      </c>
      <c r="CJ37" s="60">
        <v>0</v>
      </c>
      <c r="CK37" s="125">
        <f t="shared" si="18"/>
        <v>0</v>
      </c>
      <c r="CL37" s="378" t="str">
        <f t="shared" si="19"/>
        <v xml:space="preserve"> -</v>
      </c>
      <c r="CM37" s="326">
        <f t="shared" si="20"/>
        <v>420000</v>
      </c>
      <c r="CN37" s="322">
        <f t="shared" si="21"/>
        <v>170870</v>
      </c>
      <c r="CO37" s="322">
        <f t="shared" si="22"/>
        <v>0</v>
      </c>
      <c r="CP37" s="504">
        <f t="shared" si="23"/>
        <v>0.40683333333333332</v>
      </c>
      <c r="CQ37" s="378" t="str">
        <f t="shared" si="24"/>
        <v xml:space="preserve"> -</v>
      </c>
      <c r="CR37" s="591" t="s">
        <v>1381</v>
      </c>
      <c r="CS37" s="212" t="s">
        <v>1389</v>
      </c>
      <c r="CT37" s="102" t="s">
        <v>1974</v>
      </c>
    </row>
    <row r="38" spans="2:98" ht="30" customHeight="1">
      <c r="B38" s="994"/>
      <c r="C38" s="991"/>
      <c r="D38" s="994"/>
      <c r="E38" s="990"/>
      <c r="F38" s="1154"/>
      <c r="G38" s="840"/>
      <c r="H38" s="840"/>
      <c r="I38" s="825"/>
      <c r="J38" s="840"/>
      <c r="K38" s="825"/>
      <c r="L38" s="840"/>
      <c r="M38" s="840"/>
      <c r="N38" s="825"/>
      <c r="O38" s="840"/>
      <c r="P38" s="840"/>
      <c r="Q38" s="825"/>
      <c r="R38" s="840"/>
      <c r="S38" s="840"/>
      <c r="T38" s="825"/>
      <c r="U38" s="971"/>
      <c r="V38" s="853"/>
      <c r="W38" s="1231"/>
      <c r="X38" s="840"/>
      <c r="Y38" s="1231"/>
      <c r="Z38" s="840"/>
      <c r="AA38" s="1231"/>
      <c r="AB38" s="840"/>
      <c r="AC38" s="1229"/>
      <c r="AD38" s="1020"/>
      <c r="AE38" s="790"/>
      <c r="AF38" s="798"/>
      <c r="AG38" s="790"/>
      <c r="AH38" s="798"/>
      <c r="AI38" s="790"/>
      <c r="AJ38" s="798"/>
      <c r="AK38" s="790"/>
      <c r="AL38" s="798"/>
      <c r="AM38" s="790"/>
      <c r="AN38" s="1164"/>
      <c r="AO38" s="950"/>
      <c r="AP38" s="939"/>
      <c r="AQ38" s="27" t="s">
        <v>870</v>
      </c>
      <c r="AR38" s="133" t="s">
        <v>2090</v>
      </c>
      <c r="AS38" s="27" t="s">
        <v>1903</v>
      </c>
      <c r="AT38" s="40">
        <v>0</v>
      </c>
      <c r="AU38" s="60">
        <v>37</v>
      </c>
      <c r="AV38" s="60">
        <v>5</v>
      </c>
      <c r="AW38" s="413">
        <f t="shared" si="25"/>
        <v>0.13513513513513514</v>
      </c>
      <c r="AX38" s="60">
        <v>12</v>
      </c>
      <c r="AY38" s="413">
        <f t="shared" si="26"/>
        <v>0.32432432432432434</v>
      </c>
      <c r="AZ38" s="60">
        <v>10</v>
      </c>
      <c r="BA38" s="415">
        <f t="shared" si="27"/>
        <v>0.27027027027027029</v>
      </c>
      <c r="BB38" s="47">
        <v>10</v>
      </c>
      <c r="BC38" s="422">
        <f t="shared" si="28"/>
        <v>0.27027027027027029</v>
      </c>
      <c r="BD38" s="54">
        <v>5</v>
      </c>
      <c r="BE38" s="60">
        <v>0</v>
      </c>
      <c r="BF38" s="60">
        <v>0</v>
      </c>
      <c r="BG38" s="49">
        <v>0</v>
      </c>
      <c r="BH38" s="333">
        <f t="shared" si="1"/>
        <v>1</v>
      </c>
      <c r="BI38" s="453">
        <f t="shared" si="2"/>
        <v>1</v>
      </c>
      <c r="BJ38" s="334">
        <f t="shared" si="3"/>
        <v>0</v>
      </c>
      <c r="BK38" s="453">
        <f t="shared" si="4"/>
        <v>0</v>
      </c>
      <c r="BL38" s="334">
        <f t="shared" si="5"/>
        <v>0</v>
      </c>
      <c r="BM38" s="453">
        <f t="shared" si="6"/>
        <v>0</v>
      </c>
      <c r="BN38" s="334">
        <f t="shared" si="7"/>
        <v>0</v>
      </c>
      <c r="BO38" s="453">
        <f t="shared" si="8"/>
        <v>0</v>
      </c>
      <c r="BP38" s="657">
        <f t="shared" si="9"/>
        <v>0.13513513513513514</v>
      </c>
      <c r="BQ38" s="652">
        <f t="shared" si="10"/>
        <v>0.13513513513513514</v>
      </c>
      <c r="BR38" s="642">
        <f t="shared" si="11"/>
        <v>0.13513513513513514</v>
      </c>
      <c r="BS38" s="54">
        <v>200000</v>
      </c>
      <c r="BT38" s="60">
        <v>0</v>
      </c>
      <c r="BU38" s="60">
        <v>0</v>
      </c>
      <c r="BV38" s="125">
        <f t="shared" si="12"/>
        <v>0</v>
      </c>
      <c r="BW38" s="378" t="str">
        <f t="shared" si="13"/>
        <v xml:space="preserve"> -</v>
      </c>
      <c r="BX38" s="54">
        <v>80000</v>
      </c>
      <c r="BY38" s="60">
        <v>0</v>
      </c>
      <c r="BZ38" s="60">
        <v>0</v>
      </c>
      <c r="CA38" s="125">
        <f t="shared" si="14"/>
        <v>0</v>
      </c>
      <c r="CB38" s="378" t="str">
        <f t="shared" si="15"/>
        <v xml:space="preserve"> -</v>
      </c>
      <c r="CC38" s="54">
        <v>48000</v>
      </c>
      <c r="CD38" s="60">
        <v>0</v>
      </c>
      <c r="CE38" s="60">
        <v>0</v>
      </c>
      <c r="CF38" s="125">
        <f t="shared" si="16"/>
        <v>0</v>
      </c>
      <c r="CG38" s="378" t="str">
        <f t="shared" si="17"/>
        <v xml:space="preserve"> -</v>
      </c>
      <c r="CH38" s="55">
        <v>0</v>
      </c>
      <c r="CI38" s="60">
        <v>0</v>
      </c>
      <c r="CJ38" s="60">
        <v>0</v>
      </c>
      <c r="CK38" s="125" t="str">
        <f t="shared" si="18"/>
        <v xml:space="preserve"> -</v>
      </c>
      <c r="CL38" s="378" t="str">
        <f t="shared" si="19"/>
        <v xml:space="preserve"> -</v>
      </c>
      <c r="CM38" s="326">
        <f t="shared" si="20"/>
        <v>328000</v>
      </c>
      <c r="CN38" s="322">
        <f t="shared" si="21"/>
        <v>0</v>
      </c>
      <c r="CO38" s="322">
        <f t="shared" si="22"/>
        <v>0</v>
      </c>
      <c r="CP38" s="504">
        <f t="shared" si="23"/>
        <v>0</v>
      </c>
      <c r="CQ38" s="378" t="str">
        <f t="shared" si="24"/>
        <v xml:space="preserve"> -</v>
      </c>
      <c r="CR38" s="591" t="s">
        <v>1381</v>
      </c>
      <c r="CS38" s="212" t="s">
        <v>1389</v>
      </c>
      <c r="CT38" s="102" t="s">
        <v>1974</v>
      </c>
    </row>
    <row r="39" spans="2:98" ht="30" customHeight="1">
      <c r="B39" s="994"/>
      <c r="C39" s="991"/>
      <c r="D39" s="994"/>
      <c r="E39" s="990"/>
      <c r="F39" s="1154"/>
      <c r="G39" s="840"/>
      <c r="H39" s="840"/>
      <c r="I39" s="825"/>
      <c r="J39" s="840"/>
      <c r="K39" s="825"/>
      <c r="L39" s="840"/>
      <c r="M39" s="840"/>
      <c r="N39" s="825"/>
      <c r="O39" s="840"/>
      <c r="P39" s="840"/>
      <c r="Q39" s="825"/>
      <c r="R39" s="840"/>
      <c r="S39" s="840"/>
      <c r="T39" s="825"/>
      <c r="U39" s="971"/>
      <c r="V39" s="853"/>
      <c r="W39" s="1231"/>
      <c r="X39" s="840"/>
      <c r="Y39" s="1231"/>
      <c r="Z39" s="840"/>
      <c r="AA39" s="1231"/>
      <c r="AB39" s="840"/>
      <c r="AC39" s="1229"/>
      <c r="AD39" s="1020"/>
      <c r="AE39" s="790"/>
      <c r="AF39" s="798"/>
      <c r="AG39" s="790"/>
      <c r="AH39" s="798"/>
      <c r="AI39" s="790"/>
      <c r="AJ39" s="798"/>
      <c r="AK39" s="790"/>
      <c r="AL39" s="798"/>
      <c r="AM39" s="790"/>
      <c r="AN39" s="1164"/>
      <c r="AO39" s="950"/>
      <c r="AP39" s="939"/>
      <c r="AQ39" s="300" t="s">
        <v>871</v>
      </c>
      <c r="AR39" s="301" t="s">
        <v>2091</v>
      </c>
      <c r="AS39" s="27" t="s">
        <v>1904</v>
      </c>
      <c r="AT39" s="40">
        <v>3</v>
      </c>
      <c r="AU39" s="60">
        <v>3</v>
      </c>
      <c r="AV39" s="60">
        <v>3</v>
      </c>
      <c r="AW39" s="413">
        <v>0.25</v>
      </c>
      <c r="AX39" s="60">
        <v>3</v>
      </c>
      <c r="AY39" s="413">
        <v>0.25</v>
      </c>
      <c r="AZ39" s="60">
        <v>3</v>
      </c>
      <c r="BA39" s="415">
        <v>0.25</v>
      </c>
      <c r="BB39" s="47">
        <v>3</v>
      </c>
      <c r="BC39" s="422">
        <v>0.25</v>
      </c>
      <c r="BD39" s="54">
        <v>3</v>
      </c>
      <c r="BE39" s="60">
        <v>3</v>
      </c>
      <c r="BF39" s="60">
        <v>3</v>
      </c>
      <c r="BG39" s="49">
        <v>0</v>
      </c>
      <c r="BH39" s="333">
        <f t="shared" si="1"/>
        <v>1</v>
      </c>
      <c r="BI39" s="453">
        <f t="shared" si="2"/>
        <v>1</v>
      </c>
      <c r="BJ39" s="334">
        <f t="shared" si="3"/>
        <v>1</v>
      </c>
      <c r="BK39" s="453">
        <f t="shared" si="4"/>
        <v>1</v>
      </c>
      <c r="BL39" s="334">
        <f t="shared" si="5"/>
        <v>1</v>
      </c>
      <c r="BM39" s="453">
        <f t="shared" si="6"/>
        <v>1</v>
      </c>
      <c r="BN39" s="334">
        <f t="shared" si="7"/>
        <v>0</v>
      </c>
      <c r="BO39" s="453">
        <f t="shared" si="8"/>
        <v>0</v>
      </c>
      <c r="BP39" s="657">
        <f t="shared" ref="BP39" si="33">+AVERAGE(BD39:BG39)/AU39</f>
        <v>0.75</v>
      </c>
      <c r="BQ39" s="652">
        <f t="shared" si="10"/>
        <v>0.75</v>
      </c>
      <c r="BR39" s="642">
        <f t="shared" si="11"/>
        <v>0.75</v>
      </c>
      <c r="BS39" s="54">
        <v>1060317</v>
      </c>
      <c r="BT39" s="60">
        <v>269016</v>
      </c>
      <c r="BU39" s="60">
        <v>300929</v>
      </c>
      <c r="BV39" s="125">
        <f t="shared" si="12"/>
        <v>0.25371280475555896</v>
      </c>
      <c r="BW39" s="378">
        <f t="shared" si="13"/>
        <v>1.1186286317542451</v>
      </c>
      <c r="BX39" s="54">
        <v>698500</v>
      </c>
      <c r="BY39" s="60">
        <v>478681</v>
      </c>
      <c r="BZ39" s="60">
        <v>130000</v>
      </c>
      <c r="CA39" s="125">
        <f t="shared" si="14"/>
        <v>0.68529849677881172</v>
      </c>
      <c r="CB39" s="378">
        <f t="shared" si="15"/>
        <v>0.2715796114740297</v>
      </c>
      <c r="CC39" s="54">
        <v>644634.29799999995</v>
      </c>
      <c r="CD39" s="60">
        <v>421856</v>
      </c>
      <c r="CE39" s="60">
        <v>0</v>
      </c>
      <c r="CF39" s="125">
        <f t="shared" si="16"/>
        <v>0.65441134812221868</v>
      </c>
      <c r="CG39" s="378" t="str">
        <f t="shared" si="17"/>
        <v xml:space="preserve"> -</v>
      </c>
      <c r="CH39" s="55">
        <v>868219</v>
      </c>
      <c r="CI39" s="60">
        <v>0</v>
      </c>
      <c r="CJ39" s="60">
        <v>0</v>
      </c>
      <c r="CK39" s="125">
        <f t="shared" si="18"/>
        <v>0</v>
      </c>
      <c r="CL39" s="378" t="str">
        <f t="shared" si="19"/>
        <v xml:space="preserve"> -</v>
      </c>
      <c r="CM39" s="326">
        <f t="shared" si="20"/>
        <v>3271670.298</v>
      </c>
      <c r="CN39" s="322">
        <f t="shared" si="21"/>
        <v>1169553</v>
      </c>
      <c r="CO39" s="322">
        <f t="shared" si="22"/>
        <v>430929</v>
      </c>
      <c r="CP39" s="504">
        <f t="shared" si="23"/>
        <v>0.35747886965106407</v>
      </c>
      <c r="CQ39" s="378">
        <f t="shared" si="24"/>
        <v>0.3684561537613088</v>
      </c>
      <c r="CR39" s="591" t="s">
        <v>1381</v>
      </c>
      <c r="CS39" s="212" t="s">
        <v>1389</v>
      </c>
      <c r="CT39" s="102" t="s">
        <v>1974</v>
      </c>
    </row>
    <row r="40" spans="2:98" ht="30" customHeight="1" thickBot="1">
      <c r="B40" s="994"/>
      <c r="C40" s="991"/>
      <c r="D40" s="994"/>
      <c r="E40" s="990"/>
      <c r="F40" s="1154"/>
      <c r="G40" s="840"/>
      <c r="H40" s="840"/>
      <c r="I40" s="825"/>
      <c r="J40" s="840"/>
      <c r="K40" s="825"/>
      <c r="L40" s="840"/>
      <c r="M40" s="840"/>
      <c r="N40" s="825"/>
      <c r="O40" s="840"/>
      <c r="P40" s="840"/>
      <c r="Q40" s="825"/>
      <c r="R40" s="840"/>
      <c r="S40" s="840"/>
      <c r="T40" s="825"/>
      <c r="U40" s="971"/>
      <c r="V40" s="853"/>
      <c r="W40" s="1231"/>
      <c r="X40" s="840"/>
      <c r="Y40" s="1231"/>
      <c r="Z40" s="840"/>
      <c r="AA40" s="1231"/>
      <c r="AB40" s="840"/>
      <c r="AC40" s="1229"/>
      <c r="AD40" s="1020"/>
      <c r="AE40" s="790"/>
      <c r="AF40" s="798"/>
      <c r="AG40" s="790"/>
      <c r="AH40" s="798"/>
      <c r="AI40" s="790"/>
      <c r="AJ40" s="798"/>
      <c r="AK40" s="790"/>
      <c r="AL40" s="798"/>
      <c r="AM40" s="790"/>
      <c r="AN40" s="1164"/>
      <c r="AO40" s="953"/>
      <c r="AP40" s="942"/>
      <c r="AQ40" s="30" t="s">
        <v>851</v>
      </c>
      <c r="AR40" s="142">
        <v>0</v>
      </c>
      <c r="AS40" s="30" t="s">
        <v>1905</v>
      </c>
      <c r="AT40" s="45">
        <v>40</v>
      </c>
      <c r="AU40" s="92">
        <v>2</v>
      </c>
      <c r="AV40" s="92">
        <v>0</v>
      </c>
      <c r="AW40" s="423">
        <f t="shared" si="25"/>
        <v>0</v>
      </c>
      <c r="AX40" s="92">
        <v>0</v>
      </c>
      <c r="AY40" s="423">
        <f t="shared" si="26"/>
        <v>0</v>
      </c>
      <c r="AZ40" s="92">
        <v>1</v>
      </c>
      <c r="BA40" s="424">
        <f t="shared" si="27"/>
        <v>0.5</v>
      </c>
      <c r="BB40" s="51">
        <v>1</v>
      </c>
      <c r="BC40" s="425">
        <f t="shared" si="28"/>
        <v>0.5</v>
      </c>
      <c r="BD40" s="62">
        <v>0</v>
      </c>
      <c r="BE40" s="92">
        <v>0</v>
      </c>
      <c r="BF40" s="92">
        <v>0</v>
      </c>
      <c r="BG40" s="70">
        <v>0</v>
      </c>
      <c r="BH40" s="331" t="str">
        <f t="shared" si="1"/>
        <v xml:space="preserve"> -</v>
      </c>
      <c r="BI40" s="457" t="str">
        <f t="shared" si="2"/>
        <v xml:space="preserve"> -</v>
      </c>
      <c r="BJ40" s="332" t="str">
        <f t="shared" si="3"/>
        <v xml:space="preserve"> -</v>
      </c>
      <c r="BK40" s="457" t="str">
        <f t="shared" si="4"/>
        <v xml:space="preserve"> -</v>
      </c>
      <c r="BL40" s="332">
        <f t="shared" si="5"/>
        <v>0</v>
      </c>
      <c r="BM40" s="457">
        <f t="shared" si="6"/>
        <v>0</v>
      </c>
      <c r="BN40" s="332">
        <f t="shared" si="7"/>
        <v>0</v>
      </c>
      <c r="BO40" s="457">
        <f t="shared" si="8"/>
        <v>0</v>
      </c>
      <c r="BP40" s="658">
        <f t="shared" si="9"/>
        <v>0</v>
      </c>
      <c r="BQ40" s="653">
        <f t="shared" si="10"/>
        <v>0</v>
      </c>
      <c r="BR40" s="643">
        <f t="shared" si="11"/>
        <v>0</v>
      </c>
      <c r="BS40" s="62">
        <v>0</v>
      </c>
      <c r="BT40" s="92">
        <v>0</v>
      </c>
      <c r="BU40" s="92">
        <v>0</v>
      </c>
      <c r="BV40" s="148" t="str">
        <f t="shared" si="12"/>
        <v xml:space="preserve"> -</v>
      </c>
      <c r="BW40" s="385" t="str">
        <f t="shared" si="13"/>
        <v xml:space="preserve"> -</v>
      </c>
      <c r="BX40" s="62">
        <v>0</v>
      </c>
      <c r="BY40" s="92">
        <v>0</v>
      </c>
      <c r="BZ40" s="92">
        <v>0</v>
      </c>
      <c r="CA40" s="148" t="str">
        <f t="shared" si="14"/>
        <v xml:space="preserve"> -</v>
      </c>
      <c r="CB40" s="385" t="str">
        <f t="shared" si="15"/>
        <v xml:space="preserve"> -</v>
      </c>
      <c r="CC40" s="62">
        <v>0</v>
      </c>
      <c r="CD40" s="92">
        <v>0</v>
      </c>
      <c r="CE40" s="92">
        <v>0</v>
      </c>
      <c r="CF40" s="148" t="str">
        <f t="shared" si="16"/>
        <v xml:space="preserve"> -</v>
      </c>
      <c r="CG40" s="385" t="str">
        <f t="shared" si="17"/>
        <v xml:space="preserve"> -</v>
      </c>
      <c r="CH40" s="63">
        <v>0</v>
      </c>
      <c r="CI40" s="92">
        <v>0</v>
      </c>
      <c r="CJ40" s="92">
        <v>0</v>
      </c>
      <c r="CK40" s="148" t="str">
        <f t="shared" si="18"/>
        <v xml:space="preserve"> -</v>
      </c>
      <c r="CL40" s="385" t="str">
        <f t="shared" si="19"/>
        <v xml:space="preserve"> -</v>
      </c>
      <c r="CM40" s="327">
        <f t="shared" si="20"/>
        <v>0</v>
      </c>
      <c r="CN40" s="328">
        <f t="shared" si="21"/>
        <v>0</v>
      </c>
      <c r="CO40" s="328">
        <f t="shared" si="22"/>
        <v>0</v>
      </c>
      <c r="CP40" s="505" t="str">
        <f t="shared" si="23"/>
        <v xml:space="preserve"> -</v>
      </c>
      <c r="CQ40" s="385" t="str">
        <f t="shared" si="24"/>
        <v xml:space="preserve"> -</v>
      </c>
      <c r="CR40" s="592" t="s">
        <v>1339</v>
      </c>
      <c r="CS40" s="106" t="s">
        <v>1336</v>
      </c>
      <c r="CT40" s="107" t="s">
        <v>1969</v>
      </c>
    </row>
    <row r="41" spans="2:98" ht="30" customHeight="1">
      <c r="B41" s="994"/>
      <c r="C41" s="991"/>
      <c r="D41" s="994"/>
      <c r="E41" s="990"/>
      <c r="F41" s="1154" t="s">
        <v>890</v>
      </c>
      <c r="G41" s="840">
        <v>10</v>
      </c>
      <c r="H41" s="840">
        <v>8</v>
      </c>
      <c r="I41" s="825">
        <f>+H41-G41</f>
        <v>-2</v>
      </c>
      <c r="J41" s="840">
        <v>10</v>
      </c>
      <c r="K41" s="825">
        <f>+J41-G41</f>
        <v>0</v>
      </c>
      <c r="L41" s="840"/>
      <c r="M41" s="840">
        <v>9</v>
      </c>
      <c r="N41" s="825">
        <f>+M41-J41</f>
        <v>-1</v>
      </c>
      <c r="O41" s="840"/>
      <c r="P41" s="840">
        <v>9</v>
      </c>
      <c r="Q41" s="825">
        <f>+P41-M41</f>
        <v>0</v>
      </c>
      <c r="R41" s="840"/>
      <c r="S41" s="840">
        <v>8</v>
      </c>
      <c r="T41" s="825">
        <f>+S41-P41</f>
        <v>-1</v>
      </c>
      <c r="U41" s="971"/>
      <c r="V41" s="853">
        <v>14</v>
      </c>
      <c r="W41" s="825">
        <f>+IF(V41=0,0,V41-G41)</f>
        <v>4</v>
      </c>
      <c r="X41" s="840">
        <v>8</v>
      </c>
      <c r="Y41" s="825">
        <f>+IF(X31=0,0,X31-V31)</f>
        <v>-33</v>
      </c>
      <c r="Z41" s="840"/>
      <c r="AA41" s="825">
        <f>+IF(Z41=0,0,Z41-X41)</f>
        <v>0</v>
      </c>
      <c r="AB41" s="840"/>
      <c r="AC41" s="1229">
        <f>+IF(AB41=0,0,AB41-Z41)</f>
        <v>0</v>
      </c>
      <c r="AD41" s="1020" t="str">
        <f>+IF(K41=0," -",W41/K41)</f>
        <v xml:space="preserve"> -</v>
      </c>
      <c r="AE41" s="790" t="str">
        <f>+IF(K41=0," -",IF(AD41&gt;100%,100%,AD41))</f>
        <v xml:space="preserve"> -</v>
      </c>
      <c r="AF41" s="798">
        <f>+IF(N41=0," -",Y41/N41)</f>
        <v>33</v>
      </c>
      <c r="AG41" s="790">
        <f>+IF(N41=0," -",IF(AF41&gt;100%,100%,AF41))</f>
        <v>1</v>
      </c>
      <c r="AH41" s="798" t="str">
        <f>+IF(Q41=0," -",AA41/Q41)</f>
        <v xml:space="preserve"> -</v>
      </c>
      <c r="AI41" s="790" t="str">
        <f>+IF(Q41=0," -",IF(AH41&gt;100%,100%,AH41))</f>
        <v xml:space="preserve"> -</v>
      </c>
      <c r="AJ41" s="798">
        <f>+IF(T41=0," -",AC41/T41)</f>
        <v>0</v>
      </c>
      <c r="AK41" s="790">
        <f>+IF(T41=0," -",IF(AJ41&gt;100%,100%,AJ41))</f>
        <v>0</v>
      </c>
      <c r="AL41" s="798">
        <f>+SUM(AC41,AA41,Y41,W41)/I41</f>
        <v>14.5</v>
      </c>
      <c r="AM41" s="790">
        <f>+IF(AL41&gt;100%,100%,IF(AL41&lt;0%,0%,AL41))</f>
        <v>1</v>
      </c>
      <c r="AN41" s="1164"/>
      <c r="AO41" s="949">
        <f>+RESUMEN!J141</f>
        <v>0.39258809523809524</v>
      </c>
      <c r="AP41" s="938" t="s">
        <v>884</v>
      </c>
      <c r="AQ41" s="28" t="s">
        <v>872</v>
      </c>
      <c r="AR41" s="141" t="s">
        <v>2092</v>
      </c>
      <c r="AS41" s="28" t="s">
        <v>1906</v>
      </c>
      <c r="AT41" s="41">
        <v>525600</v>
      </c>
      <c r="AU41" s="59">
        <v>60000</v>
      </c>
      <c r="AV41" s="59">
        <v>3000</v>
      </c>
      <c r="AW41" s="419">
        <f t="shared" si="25"/>
        <v>0.05</v>
      </c>
      <c r="AX41" s="59">
        <v>16500</v>
      </c>
      <c r="AY41" s="419">
        <f t="shared" si="26"/>
        <v>0.27500000000000002</v>
      </c>
      <c r="AZ41" s="59">
        <v>10000</v>
      </c>
      <c r="BA41" s="420">
        <f t="shared" si="27"/>
        <v>0.16666666666666666</v>
      </c>
      <c r="BB41" s="48">
        <v>30500</v>
      </c>
      <c r="BC41" s="420">
        <f t="shared" si="28"/>
        <v>0.5083333333333333</v>
      </c>
      <c r="BD41" s="52">
        <v>6887</v>
      </c>
      <c r="BE41" s="90">
        <v>10000</v>
      </c>
      <c r="BF41" s="90">
        <v>12000</v>
      </c>
      <c r="BG41" s="69">
        <v>0</v>
      </c>
      <c r="BH41" s="458">
        <f t="shared" si="1"/>
        <v>2.2956666666666665</v>
      </c>
      <c r="BI41" s="459">
        <f t="shared" si="2"/>
        <v>1</v>
      </c>
      <c r="BJ41" s="460">
        <f t="shared" si="3"/>
        <v>0.60606060606060608</v>
      </c>
      <c r="BK41" s="459">
        <f t="shared" si="4"/>
        <v>0.60606060606060608</v>
      </c>
      <c r="BL41" s="460">
        <f t="shared" si="5"/>
        <v>1.2</v>
      </c>
      <c r="BM41" s="459">
        <f t="shared" si="6"/>
        <v>1</v>
      </c>
      <c r="BN41" s="460">
        <f t="shared" si="7"/>
        <v>0</v>
      </c>
      <c r="BO41" s="459">
        <f t="shared" si="8"/>
        <v>0</v>
      </c>
      <c r="BP41" s="659">
        <f t="shared" si="9"/>
        <v>0.48144999999999999</v>
      </c>
      <c r="BQ41" s="654">
        <f t="shared" si="10"/>
        <v>0.48144999999999999</v>
      </c>
      <c r="BR41" s="644">
        <f t="shared" si="11"/>
        <v>0.48144999999999999</v>
      </c>
      <c r="BS41" s="61">
        <v>1730900</v>
      </c>
      <c r="BT41" s="59">
        <v>1494969</v>
      </c>
      <c r="BU41" s="59">
        <v>0</v>
      </c>
      <c r="BV41" s="145">
        <f t="shared" si="12"/>
        <v>0.86369460974059742</v>
      </c>
      <c r="BW41" s="377" t="str">
        <f t="shared" si="13"/>
        <v xml:space="preserve"> -</v>
      </c>
      <c r="BX41" s="58">
        <v>1656702</v>
      </c>
      <c r="BY41" s="59">
        <v>1576439</v>
      </c>
      <c r="BZ41" s="59">
        <v>0</v>
      </c>
      <c r="CA41" s="145">
        <f t="shared" si="14"/>
        <v>0.9515525423401433</v>
      </c>
      <c r="CB41" s="377" t="str">
        <f t="shared" si="15"/>
        <v xml:space="preserve"> -</v>
      </c>
      <c r="CC41" s="58">
        <v>1432129</v>
      </c>
      <c r="CD41" s="59">
        <v>1386321</v>
      </c>
      <c r="CE41" s="59">
        <v>0</v>
      </c>
      <c r="CF41" s="145">
        <f t="shared" si="16"/>
        <v>0.96801405459983003</v>
      </c>
      <c r="CG41" s="377" t="str">
        <f t="shared" si="17"/>
        <v xml:space="preserve"> -</v>
      </c>
      <c r="CH41" s="61">
        <v>6000000</v>
      </c>
      <c r="CI41" s="59">
        <v>0</v>
      </c>
      <c r="CJ41" s="59">
        <v>0</v>
      </c>
      <c r="CK41" s="145">
        <f t="shared" si="18"/>
        <v>0</v>
      </c>
      <c r="CL41" s="377" t="str">
        <f t="shared" si="19"/>
        <v xml:space="preserve"> -</v>
      </c>
      <c r="CM41" s="379">
        <f t="shared" si="20"/>
        <v>10819731</v>
      </c>
      <c r="CN41" s="380">
        <f t="shared" si="21"/>
        <v>4457729</v>
      </c>
      <c r="CO41" s="380">
        <f t="shared" si="22"/>
        <v>0</v>
      </c>
      <c r="CP41" s="506">
        <f t="shared" si="23"/>
        <v>0.41199998410311678</v>
      </c>
      <c r="CQ41" s="377" t="str">
        <f t="shared" si="24"/>
        <v xml:space="preserve"> -</v>
      </c>
      <c r="CR41" s="590" t="s">
        <v>1339</v>
      </c>
      <c r="CS41" s="98" t="s">
        <v>1336</v>
      </c>
      <c r="CT41" s="101" t="s">
        <v>1969</v>
      </c>
    </row>
    <row r="42" spans="2:98" ht="30" customHeight="1">
      <c r="B42" s="994"/>
      <c r="C42" s="991"/>
      <c r="D42" s="994"/>
      <c r="E42" s="990"/>
      <c r="F42" s="1154"/>
      <c r="G42" s="840"/>
      <c r="H42" s="840"/>
      <c r="I42" s="825"/>
      <c r="J42" s="840"/>
      <c r="K42" s="825"/>
      <c r="L42" s="840"/>
      <c r="M42" s="840"/>
      <c r="N42" s="825"/>
      <c r="O42" s="840"/>
      <c r="P42" s="840"/>
      <c r="Q42" s="825"/>
      <c r="R42" s="840"/>
      <c r="S42" s="840"/>
      <c r="T42" s="825"/>
      <c r="U42" s="971"/>
      <c r="V42" s="853"/>
      <c r="W42" s="825"/>
      <c r="X42" s="840"/>
      <c r="Y42" s="825"/>
      <c r="Z42" s="840"/>
      <c r="AA42" s="825"/>
      <c r="AB42" s="840"/>
      <c r="AC42" s="1229"/>
      <c r="AD42" s="1020"/>
      <c r="AE42" s="790"/>
      <c r="AF42" s="798"/>
      <c r="AG42" s="790"/>
      <c r="AH42" s="798"/>
      <c r="AI42" s="790"/>
      <c r="AJ42" s="798"/>
      <c r="AK42" s="790"/>
      <c r="AL42" s="798"/>
      <c r="AM42" s="790"/>
      <c r="AN42" s="1164"/>
      <c r="AO42" s="950"/>
      <c r="AP42" s="939"/>
      <c r="AQ42" s="27" t="s">
        <v>873</v>
      </c>
      <c r="AR42" s="133">
        <v>0</v>
      </c>
      <c r="AS42" s="27" t="s">
        <v>1907</v>
      </c>
      <c r="AT42" s="43">
        <v>0</v>
      </c>
      <c r="AU42" s="85">
        <v>1</v>
      </c>
      <c r="AV42" s="85">
        <v>0</v>
      </c>
      <c r="AW42" s="413">
        <f t="shared" si="25"/>
        <v>0</v>
      </c>
      <c r="AX42" s="85">
        <v>0</v>
      </c>
      <c r="AY42" s="413">
        <f t="shared" si="26"/>
        <v>0</v>
      </c>
      <c r="AZ42" s="85">
        <v>1</v>
      </c>
      <c r="BA42" s="415">
        <f t="shared" si="27"/>
        <v>1</v>
      </c>
      <c r="BB42" s="125">
        <v>0</v>
      </c>
      <c r="BC42" s="415">
        <f t="shared" si="28"/>
        <v>0</v>
      </c>
      <c r="BD42" s="318">
        <v>0</v>
      </c>
      <c r="BE42" s="85">
        <v>0</v>
      </c>
      <c r="BF42" s="85">
        <v>0</v>
      </c>
      <c r="BG42" s="71">
        <v>0</v>
      </c>
      <c r="BH42" s="333" t="str">
        <f t="shared" si="1"/>
        <v xml:space="preserve"> -</v>
      </c>
      <c r="BI42" s="453" t="str">
        <f t="shared" si="2"/>
        <v xml:space="preserve"> -</v>
      </c>
      <c r="BJ42" s="334" t="str">
        <f t="shared" si="3"/>
        <v xml:space="preserve"> -</v>
      </c>
      <c r="BK42" s="453" t="str">
        <f t="shared" si="4"/>
        <v xml:space="preserve"> -</v>
      </c>
      <c r="BL42" s="334">
        <f t="shared" si="5"/>
        <v>0</v>
      </c>
      <c r="BM42" s="453">
        <f t="shared" si="6"/>
        <v>0</v>
      </c>
      <c r="BN42" s="334" t="str">
        <f t="shared" si="7"/>
        <v xml:space="preserve"> -</v>
      </c>
      <c r="BO42" s="453" t="str">
        <f t="shared" si="8"/>
        <v xml:space="preserve"> -</v>
      </c>
      <c r="BP42" s="657">
        <f t="shared" si="9"/>
        <v>0</v>
      </c>
      <c r="BQ42" s="652">
        <f t="shared" si="10"/>
        <v>0</v>
      </c>
      <c r="BR42" s="642">
        <f t="shared" si="11"/>
        <v>0</v>
      </c>
      <c r="BS42" s="55">
        <v>0</v>
      </c>
      <c r="BT42" s="60">
        <v>0</v>
      </c>
      <c r="BU42" s="60">
        <v>0</v>
      </c>
      <c r="BV42" s="125" t="str">
        <f t="shared" si="12"/>
        <v xml:space="preserve"> -</v>
      </c>
      <c r="BW42" s="378" t="str">
        <f t="shared" si="13"/>
        <v xml:space="preserve"> -</v>
      </c>
      <c r="BX42" s="54">
        <v>0</v>
      </c>
      <c r="BY42" s="60">
        <v>0</v>
      </c>
      <c r="BZ42" s="60">
        <v>0</v>
      </c>
      <c r="CA42" s="125" t="str">
        <f t="shared" si="14"/>
        <v xml:space="preserve"> -</v>
      </c>
      <c r="CB42" s="378" t="str">
        <f t="shared" si="15"/>
        <v xml:space="preserve"> -</v>
      </c>
      <c r="CC42" s="54">
        <v>0</v>
      </c>
      <c r="CD42" s="60">
        <v>0</v>
      </c>
      <c r="CE42" s="60">
        <v>0</v>
      </c>
      <c r="CF42" s="125" t="str">
        <f t="shared" si="16"/>
        <v xml:space="preserve"> -</v>
      </c>
      <c r="CG42" s="378" t="str">
        <f t="shared" si="17"/>
        <v xml:space="preserve"> -</v>
      </c>
      <c r="CH42" s="55">
        <v>0</v>
      </c>
      <c r="CI42" s="60">
        <v>0</v>
      </c>
      <c r="CJ42" s="60">
        <v>0</v>
      </c>
      <c r="CK42" s="125" t="str">
        <f t="shared" si="18"/>
        <v xml:space="preserve"> -</v>
      </c>
      <c r="CL42" s="378" t="str">
        <f t="shared" si="19"/>
        <v xml:space="preserve"> -</v>
      </c>
      <c r="CM42" s="326">
        <f t="shared" si="20"/>
        <v>0</v>
      </c>
      <c r="CN42" s="322">
        <f t="shared" si="21"/>
        <v>0</v>
      </c>
      <c r="CO42" s="322">
        <f t="shared" si="22"/>
        <v>0</v>
      </c>
      <c r="CP42" s="504" t="str">
        <f t="shared" si="23"/>
        <v xml:space="preserve"> -</v>
      </c>
      <c r="CQ42" s="378" t="str">
        <f t="shared" si="24"/>
        <v xml:space="preserve"> -</v>
      </c>
      <c r="CR42" s="591" t="s">
        <v>1339</v>
      </c>
      <c r="CS42" s="99" t="s">
        <v>1336</v>
      </c>
      <c r="CT42" s="102" t="s">
        <v>1969</v>
      </c>
    </row>
    <row r="43" spans="2:98" ht="30" customHeight="1">
      <c r="B43" s="994"/>
      <c r="C43" s="991"/>
      <c r="D43" s="994"/>
      <c r="E43" s="990"/>
      <c r="F43" s="1154"/>
      <c r="G43" s="840"/>
      <c r="H43" s="840"/>
      <c r="I43" s="825"/>
      <c r="J43" s="840"/>
      <c r="K43" s="825"/>
      <c r="L43" s="840"/>
      <c r="M43" s="840"/>
      <c r="N43" s="825"/>
      <c r="O43" s="840"/>
      <c r="P43" s="840"/>
      <c r="Q43" s="825"/>
      <c r="R43" s="840"/>
      <c r="S43" s="840"/>
      <c r="T43" s="825"/>
      <c r="U43" s="971"/>
      <c r="V43" s="853"/>
      <c r="W43" s="825"/>
      <c r="X43" s="840"/>
      <c r="Y43" s="825"/>
      <c r="Z43" s="840"/>
      <c r="AA43" s="825"/>
      <c r="AB43" s="840"/>
      <c r="AC43" s="1229"/>
      <c r="AD43" s="1020"/>
      <c r="AE43" s="790"/>
      <c r="AF43" s="798"/>
      <c r="AG43" s="790"/>
      <c r="AH43" s="798"/>
      <c r="AI43" s="790"/>
      <c r="AJ43" s="798"/>
      <c r="AK43" s="790"/>
      <c r="AL43" s="798"/>
      <c r="AM43" s="790"/>
      <c r="AN43" s="1164"/>
      <c r="AO43" s="950"/>
      <c r="AP43" s="939"/>
      <c r="AQ43" s="27" t="s">
        <v>874</v>
      </c>
      <c r="AR43" s="133">
        <v>0</v>
      </c>
      <c r="AS43" s="27" t="s">
        <v>1908</v>
      </c>
      <c r="AT43" s="43">
        <v>0</v>
      </c>
      <c r="AU43" s="85">
        <v>1</v>
      </c>
      <c r="AV43" s="85">
        <v>0</v>
      </c>
      <c r="AW43" s="413">
        <f t="shared" si="25"/>
        <v>0</v>
      </c>
      <c r="AX43" s="85">
        <v>0</v>
      </c>
      <c r="AY43" s="413">
        <f t="shared" si="26"/>
        <v>0</v>
      </c>
      <c r="AZ43" s="85">
        <v>0.2</v>
      </c>
      <c r="BA43" s="415">
        <f t="shared" si="27"/>
        <v>0.2</v>
      </c>
      <c r="BB43" s="125">
        <v>0.8</v>
      </c>
      <c r="BC43" s="415">
        <f t="shared" si="28"/>
        <v>0.8</v>
      </c>
      <c r="BD43" s="318">
        <v>0</v>
      </c>
      <c r="BE43" s="85">
        <v>0</v>
      </c>
      <c r="BF43" s="85">
        <v>0</v>
      </c>
      <c r="BG43" s="71">
        <v>0</v>
      </c>
      <c r="BH43" s="333" t="str">
        <f t="shared" si="1"/>
        <v xml:space="preserve"> -</v>
      </c>
      <c r="BI43" s="453" t="str">
        <f t="shared" si="2"/>
        <v xml:space="preserve"> -</v>
      </c>
      <c r="BJ43" s="334" t="str">
        <f t="shared" si="3"/>
        <v xml:space="preserve"> -</v>
      </c>
      <c r="BK43" s="453" t="str">
        <f t="shared" si="4"/>
        <v xml:space="preserve"> -</v>
      </c>
      <c r="BL43" s="334">
        <f t="shared" si="5"/>
        <v>0</v>
      </c>
      <c r="BM43" s="453">
        <f t="shared" si="6"/>
        <v>0</v>
      </c>
      <c r="BN43" s="334">
        <f t="shared" si="7"/>
        <v>0</v>
      </c>
      <c r="BO43" s="453">
        <f t="shared" si="8"/>
        <v>0</v>
      </c>
      <c r="BP43" s="657">
        <f t="shared" si="9"/>
        <v>0</v>
      </c>
      <c r="BQ43" s="652">
        <f t="shared" si="10"/>
        <v>0</v>
      </c>
      <c r="BR43" s="642">
        <f t="shared" si="11"/>
        <v>0</v>
      </c>
      <c r="BS43" s="55">
        <v>0</v>
      </c>
      <c r="BT43" s="60">
        <v>0</v>
      </c>
      <c r="BU43" s="60">
        <v>0</v>
      </c>
      <c r="BV43" s="125" t="str">
        <f t="shared" si="12"/>
        <v xml:space="preserve"> -</v>
      </c>
      <c r="BW43" s="378" t="str">
        <f t="shared" si="13"/>
        <v xml:space="preserve"> -</v>
      </c>
      <c r="BX43" s="54">
        <v>0</v>
      </c>
      <c r="BY43" s="60">
        <v>0</v>
      </c>
      <c r="BZ43" s="60">
        <v>0</v>
      </c>
      <c r="CA43" s="125" t="str">
        <f t="shared" si="14"/>
        <v xml:space="preserve"> -</v>
      </c>
      <c r="CB43" s="378" t="str">
        <f t="shared" si="15"/>
        <v xml:space="preserve"> -</v>
      </c>
      <c r="CC43" s="54">
        <v>0</v>
      </c>
      <c r="CD43" s="60">
        <v>0</v>
      </c>
      <c r="CE43" s="60">
        <v>0</v>
      </c>
      <c r="CF43" s="125" t="str">
        <f t="shared" si="16"/>
        <v xml:space="preserve"> -</v>
      </c>
      <c r="CG43" s="378" t="str">
        <f t="shared" si="17"/>
        <v xml:space="preserve"> -</v>
      </c>
      <c r="CH43" s="55">
        <v>20000000</v>
      </c>
      <c r="CI43" s="60">
        <v>0</v>
      </c>
      <c r="CJ43" s="60">
        <v>0</v>
      </c>
      <c r="CK43" s="125">
        <f t="shared" si="18"/>
        <v>0</v>
      </c>
      <c r="CL43" s="378" t="str">
        <f t="shared" si="19"/>
        <v xml:space="preserve"> -</v>
      </c>
      <c r="CM43" s="326">
        <f t="shared" si="20"/>
        <v>20000000</v>
      </c>
      <c r="CN43" s="322">
        <f t="shared" si="21"/>
        <v>0</v>
      </c>
      <c r="CO43" s="322">
        <f t="shared" si="22"/>
        <v>0</v>
      </c>
      <c r="CP43" s="504">
        <f t="shared" si="23"/>
        <v>0</v>
      </c>
      <c r="CQ43" s="378" t="str">
        <f t="shared" si="24"/>
        <v xml:space="preserve"> -</v>
      </c>
      <c r="CR43" s="591" t="s">
        <v>1339</v>
      </c>
      <c r="CS43" s="99" t="s">
        <v>1336</v>
      </c>
      <c r="CT43" s="102" t="s">
        <v>1969</v>
      </c>
    </row>
    <row r="44" spans="2:98" ht="30" customHeight="1">
      <c r="B44" s="994"/>
      <c r="C44" s="991"/>
      <c r="D44" s="994"/>
      <c r="E44" s="990"/>
      <c r="F44" s="1154"/>
      <c r="G44" s="840"/>
      <c r="H44" s="840"/>
      <c r="I44" s="825"/>
      <c r="J44" s="840"/>
      <c r="K44" s="825"/>
      <c r="L44" s="840"/>
      <c r="M44" s="840"/>
      <c r="N44" s="825"/>
      <c r="O44" s="840"/>
      <c r="P44" s="840"/>
      <c r="Q44" s="825"/>
      <c r="R44" s="840"/>
      <c r="S44" s="840"/>
      <c r="T44" s="825"/>
      <c r="U44" s="971"/>
      <c r="V44" s="853"/>
      <c r="W44" s="825"/>
      <c r="X44" s="840"/>
      <c r="Y44" s="825"/>
      <c r="Z44" s="840"/>
      <c r="AA44" s="825"/>
      <c r="AB44" s="840"/>
      <c r="AC44" s="1229"/>
      <c r="AD44" s="1020"/>
      <c r="AE44" s="790"/>
      <c r="AF44" s="798"/>
      <c r="AG44" s="790"/>
      <c r="AH44" s="798"/>
      <c r="AI44" s="790"/>
      <c r="AJ44" s="798"/>
      <c r="AK44" s="790"/>
      <c r="AL44" s="798"/>
      <c r="AM44" s="790"/>
      <c r="AN44" s="1164"/>
      <c r="AO44" s="950"/>
      <c r="AP44" s="939"/>
      <c r="AQ44" s="27" t="s">
        <v>875</v>
      </c>
      <c r="AR44" s="133">
        <v>0</v>
      </c>
      <c r="AS44" s="27" t="s">
        <v>1909</v>
      </c>
      <c r="AT44" s="40">
        <v>3</v>
      </c>
      <c r="AU44" s="60">
        <v>3</v>
      </c>
      <c r="AV44" s="60">
        <v>1</v>
      </c>
      <c r="AW44" s="413">
        <f t="shared" si="25"/>
        <v>0.33333333333333331</v>
      </c>
      <c r="AX44" s="60">
        <v>2</v>
      </c>
      <c r="AY44" s="413">
        <f t="shared" si="26"/>
        <v>0.66666666666666663</v>
      </c>
      <c r="AZ44" s="60">
        <v>0</v>
      </c>
      <c r="BA44" s="415">
        <f t="shared" si="27"/>
        <v>0</v>
      </c>
      <c r="BB44" s="47">
        <v>0</v>
      </c>
      <c r="BC44" s="415">
        <f t="shared" si="28"/>
        <v>0</v>
      </c>
      <c r="BD44" s="54">
        <v>0.8</v>
      </c>
      <c r="BE44" s="60">
        <v>0</v>
      </c>
      <c r="BF44" s="60">
        <v>0</v>
      </c>
      <c r="BG44" s="49">
        <v>0</v>
      </c>
      <c r="BH44" s="333">
        <f t="shared" si="1"/>
        <v>0.8</v>
      </c>
      <c r="BI44" s="453">
        <f t="shared" si="2"/>
        <v>0.8</v>
      </c>
      <c r="BJ44" s="334">
        <f t="shared" si="3"/>
        <v>0</v>
      </c>
      <c r="BK44" s="453">
        <f t="shared" si="4"/>
        <v>0</v>
      </c>
      <c r="BL44" s="334" t="str">
        <f t="shared" si="5"/>
        <v xml:space="preserve"> -</v>
      </c>
      <c r="BM44" s="453" t="str">
        <f t="shared" si="6"/>
        <v xml:space="preserve"> -</v>
      </c>
      <c r="BN44" s="334" t="str">
        <f t="shared" si="7"/>
        <v xml:space="preserve"> -</v>
      </c>
      <c r="BO44" s="453" t="str">
        <f t="shared" si="8"/>
        <v xml:space="preserve"> -</v>
      </c>
      <c r="BP44" s="657">
        <f t="shared" si="9"/>
        <v>0.26666666666666666</v>
      </c>
      <c r="BQ44" s="652">
        <f t="shared" si="10"/>
        <v>0.26666666666666666</v>
      </c>
      <c r="BR44" s="642">
        <f t="shared" si="11"/>
        <v>0.26666666666666666</v>
      </c>
      <c r="BS44" s="55">
        <v>571555</v>
      </c>
      <c r="BT44" s="60">
        <v>571555</v>
      </c>
      <c r="BU44" s="60">
        <v>0</v>
      </c>
      <c r="BV44" s="125">
        <f t="shared" si="12"/>
        <v>1</v>
      </c>
      <c r="BW44" s="378" t="str">
        <f t="shared" si="13"/>
        <v xml:space="preserve"> -</v>
      </c>
      <c r="BX44" s="54">
        <v>0</v>
      </c>
      <c r="BY44" s="60">
        <v>0</v>
      </c>
      <c r="BZ44" s="60">
        <v>0</v>
      </c>
      <c r="CA44" s="125" t="str">
        <f t="shared" si="14"/>
        <v xml:space="preserve"> -</v>
      </c>
      <c r="CB44" s="378" t="str">
        <f t="shared" si="15"/>
        <v xml:space="preserve"> -</v>
      </c>
      <c r="CC44" s="54">
        <v>6718232</v>
      </c>
      <c r="CD44" s="60">
        <v>0</v>
      </c>
      <c r="CE44" s="60">
        <v>0</v>
      </c>
      <c r="CF44" s="125">
        <f t="shared" si="16"/>
        <v>0</v>
      </c>
      <c r="CG44" s="378" t="str">
        <f t="shared" si="17"/>
        <v xml:space="preserve"> -</v>
      </c>
      <c r="CH44" s="55">
        <v>0</v>
      </c>
      <c r="CI44" s="60">
        <v>0</v>
      </c>
      <c r="CJ44" s="60">
        <v>0</v>
      </c>
      <c r="CK44" s="125" t="str">
        <f t="shared" si="18"/>
        <v xml:space="preserve"> -</v>
      </c>
      <c r="CL44" s="378" t="str">
        <f t="shared" si="19"/>
        <v xml:space="preserve"> -</v>
      </c>
      <c r="CM44" s="326">
        <f t="shared" si="20"/>
        <v>7289787</v>
      </c>
      <c r="CN44" s="322">
        <f t="shared" si="21"/>
        <v>571555</v>
      </c>
      <c r="CO44" s="322">
        <f t="shared" si="22"/>
        <v>0</v>
      </c>
      <c r="CP44" s="504">
        <f t="shared" si="23"/>
        <v>7.8404897152687725E-2</v>
      </c>
      <c r="CQ44" s="378" t="str">
        <f t="shared" si="24"/>
        <v xml:space="preserve"> -</v>
      </c>
      <c r="CR44" s="591" t="s">
        <v>1339</v>
      </c>
      <c r="CS44" s="99" t="s">
        <v>1336</v>
      </c>
      <c r="CT44" s="102" t="s">
        <v>1969</v>
      </c>
    </row>
    <row r="45" spans="2:98" ht="30" customHeight="1">
      <c r="B45" s="994"/>
      <c r="C45" s="991"/>
      <c r="D45" s="994"/>
      <c r="E45" s="990"/>
      <c r="F45" s="1154"/>
      <c r="G45" s="840"/>
      <c r="H45" s="840"/>
      <c r="I45" s="825"/>
      <c r="J45" s="840"/>
      <c r="K45" s="825"/>
      <c r="L45" s="840"/>
      <c r="M45" s="840"/>
      <c r="N45" s="825"/>
      <c r="O45" s="840"/>
      <c r="P45" s="840"/>
      <c r="Q45" s="825"/>
      <c r="R45" s="840"/>
      <c r="S45" s="840"/>
      <c r="T45" s="825"/>
      <c r="U45" s="971"/>
      <c r="V45" s="853"/>
      <c r="W45" s="825"/>
      <c r="X45" s="840"/>
      <c r="Y45" s="825"/>
      <c r="Z45" s="840"/>
      <c r="AA45" s="825"/>
      <c r="AB45" s="840"/>
      <c r="AC45" s="1229"/>
      <c r="AD45" s="1020"/>
      <c r="AE45" s="790"/>
      <c r="AF45" s="798"/>
      <c r="AG45" s="790"/>
      <c r="AH45" s="798"/>
      <c r="AI45" s="790"/>
      <c r="AJ45" s="798"/>
      <c r="AK45" s="790"/>
      <c r="AL45" s="798"/>
      <c r="AM45" s="790"/>
      <c r="AN45" s="1164"/>
      <c r="AO45" s="950"/>
      <c r="AP45" s="939"/>
      <c r="AQ45" s="119" t="s">
        <v>876</v>
      </c>
      <c r="AR45" s="150" t="s">
        <v>1217</v>
      </c>
      <c r="AS45" s="119" t="s">
        <v>1910</v>
      </c>
      <c r="AT45" s="43">
        <v>0</v>
      </c>
      <c r="AU45" s="85">
        <v>1</v>
      </c>
      <c r="AV45" s="85">
        <v>1</v>
      </c>
      <c r="AW45" s="413">
        <f t="shared" si="25"/>
        <v>1</v>
      </c>
      <c r="AX45" s="85">
        <v>0</v>
      </c>
      <c r="AY45" s="413">
        <f t="shared" si="26"/>
        <v>0</v>
      </c>
      <c r="AZ45" s="85">
        <v>0</v>
      </c>
      <c r="BA45" s="415">
        <f t="shared" si="27"/>
        <v>0</v>
      </c>
      <c r="BB45" s="125">
        <v>0</v>
      </c>
      <c r="BC45" s="415">
        <f t="shared" si="28"/>
        <v>0</v>
      </c>
      <c r="BD45" s="318">
        <v>1</v>
      </c>
      <c r="BE45" s="85">
        <v>0</v>
      </c>
      <c r="BF45" s="85">
        <v>0</v>
      </c>
      <c r="BG45" s="71">
        <v>0</v>
      </c>
      <c r="BH45" s="333">
        <f t="shared" si="1"/>
        <v>1</v>
      </c>
      <c r="BI45" s="453">
        <f t="shared" si="2"/>
        <v>1</v>
      </c>
      <c r="BJ45" s="334" t="str">
        <f t="shared" si="3"/>
        <v xml:space="preserve"> -</v>
      </c>
      <c r="BK45" s="453" t="str">
        <f t="shared" si="4"/>
        <v xml:space="preserve"> -</v>
      </c>
      <c r="BL45" s="334" t="str">
        <f t="shared" si="5"/>
        <v xml:space="preserve"> -</v>
      </c>
      <c r="BM45" s="453" t="str">
        <f t="shared" si="6"/>
        <v xml:space="preserve"> -</v>
      </c>
      <c r="BN45" s="334" t="str">
        <f t="shared" si="7"/>
        <v xml:space="preserve"> -</v>
      </c>
      <c r="BO45" s="453" t="str">
        <f t="shared" si="8"/>
        <v xml:space="preserve"> -</v>
      </c>
      <c r="BP45" s="657">
        <f t="shared" si="9"/>
        <v>1</v>
      </c>
      <c r="BQ45" s="652">
        <f t="shared" si="10"/>
        <v>1</v>
      </c>
      <c r="BR45" s="642">
        <f t="shared" si="11"/>
        <v>1</v>
      </c>
      <c r="BS45" s="55">
        <v>0</v>
      </c>
      <c r="BT45" s="60">
        <v>0</v>
      </c>
      <c r="BU45" s="60">
        <v>0</v>
      </c>
      <c r="BV45" s="125" t="str">
        <f t="shared" si="12"/>
        <v xml:space="preserve"> -</v>
      </c>
      <c r="BW45" s="378" t="str">
        <f t="shared" si="13"/>
        <v xml:space="preserve"> -</v>
      </c>
      <c r="BX45" s="54">
        <v>0</v>
      </c>
      <c r="BY45" s="60">
        <v>0</v>
      </c>
      <c r="BZ45" s="60">
        <v>0</v>
      </c>
      <c r="CA45" s="125" t="str">
        <f t="shared" si="14"/>
        <v xml:space="preserve"> -</v>
      </c>
      <c r="CB45" s="378" t="str">
        <f t="shared" si="15"/>
        <v xml:space="preserve"> -</v>
      </c>
      <c r="CC45" s="54">
        <v>0</v>
      </c>
      <c r="CD45" s="60">
        <v>0</v>
      </c>
      <c r="CE45" s="60">
        <v>0</v>
      </c>
      <c r="CF45" s="125" t="str">
        <f t="shared" si="16"/>
        <v xml:space="preserve"> -</v>
      </c>
      <c r="CG45" s="378" t="str">
        <f t="shared" si="17"/>
        <v xml:space="preserve"> -</v>
      </c>
      <c r="CH45" s="55">
        <v>0</v>
      </c>
      <c r="CI45" s="60">
        <v>0</v>
      </c>
      <c r="CJ45" s="60">
        <v>0</v>
      </c>
      <c r="CK45" s="125" t="str">
        <f t="shared" si="18"/>
        <v xml:space="preserve"> -</v>
      </c>
      <c r="CL45" s="378" t="str">
        <f t="shared" si="19"/>
        <v xml:space="preserve"> -</v>
      </c>
      <c r="CM45" s="326">
        <f t="shared" si="20"/>
        <v>0</v>
      </c>
      <c r="CN45" s="322">
        <f t="shared" si="21"/>
        <v>0</v>
      </c>
      <c r="CO45" s="322">
        <f t="shared" si="22"/>
        <v>0</v>
      </c>
      <c r="CP45" s="504" t="str">
        <f t="shared" si="23"/>
        <v xml:space="preserve"> -</v>
      </c>
      <c r="CQ45" s="378" t="str">
        <f t="shared" si="24"/>
        <v xml:space="preserve"> -</v>
      </c>
      <c r="CR45" s="591" t="s">
        <v>1339</v>
      </c>
      <c r="CS45" s="99" t="s">
        <v>1336</v>
      </c>
      <c r="CT45" s="102" t="s">
        <v>1969</v>
      </c>
    </row>
    <row r="46" spans="2:98" ht="41" customHeight="1">
      <c r="B46" s="994"/>
      <c r="C46" s="991"/>
      <c r="D46" s="994"/>
      <c r="E46" s="990"/>
      <c r="F46" s="1154"/>
      <c r="G46" s="840"/>
      <c r="H46" s="840"/>
      <c r="I46" s="825"/>
      <c r="J46" s="840"/>
      <c r="K46" s="825"/>
      <c r="L46" s="840"/>
      <c r="M46" s="840"/>
      <c r="N46" s="825"/>
      <c r="O46" s="840"/>
      <c r="P46" s="840"/>
      <c r="Q46" s="825"/>
      <c r="R46" s="840"/>
      <c r="S46" s="840"/>
      <c r="T46" s="825"/>
      <c r="U46" s="971"/>
      <c r="V46" s="853"/>
      <c r="W46" s="825"/>
      <c r="X46" s="840"/>
      <c r="Y46" s="825"/>
      <c r="Z46" s="840"/>
      <c r="AA46" s="825"/>
      <c r="AB46" s="840"/>
      <c r="AC46" s="1229"/>
      <c r="AD46" s="1020"/>
      <c r="AE46" s="790"/>
      <c r="AF46" s="798"/>
      <c r="AG46" s="790"/>
      <c r="AH46" s="798"/>
      <c r="AI46" s="790"/>
      <c r="AJ46" s="798"/>
      <c r="AK46" s="790"/>
      <c r="AL46" s="798"/>
      <c r="AM46" s="790"/>
      <c r="AN46" s="1164"/>
      <c r="AO46" s="950"/>
      <c r="AP46" s="939"/>
      <c r="AQ46" s="27" t="s">
        <v>877</v>
      </c>
      <c r="AR46" s="133">
        <v>0</v>
      </c>
      <c r="AS46" s="27" t="s">
        <v>1911</v>
      </c>
      <c r="AT46" s="43">
        <v>0</v>
      </c>
      <c r="AU46" s="85">
        <v>1</v>
      </c>
      <c r="AV46" s="85">
        <v>0</v>
      </c>
      <c r="AW46" s="413">
        <f t="shared" si="25"/>
        <v>0</v>
      </c>
      <c r="AX46" s="85">
        <v>0</v>
      </c>
      <c r="AY46" s="413">
        <f t="shared" si="26"/>
        <v>0</v>
      </c>
      <c r="AZ46" s="85">
        <v>0.2</v>
      </c>
      <c r="BA46" s="415">
        <f t="shared" si="27"/>
        <v>0.2</v>
      </c>
      <c r="BB46" s="125">
        <v>0.8</v>
      </c>
      <c r="BC46" s="415">
        <f t="shared" si="28"/>
        <v>0.8</v>
      </c>
      <c r="BD46" s="318">
        <v>0</v>
      </c>
      <c r="BE46" s="85">
        <v>0</v>
      </c>
      <c r="BF46" s="85">
        <v>0</v>
      </c>
      <c r="BG46" s="71">
        <v>0</v>
      </c>
      <c r="BH46" s="333" t="str">
        <f t="shared" si="1"/>
        <v xml:space="preserve"> -</v>
      </c>
      <c r="BI46" s="453" t="str">
        <f t="shared" si="2"/>
        <v xml:space="preserve"> -</v>
      </c>
      <c r="BJ46" s="334" t="str">
        <f t="shared" si="3"/>
        <v xml:space="preserve"> -</v>
      </c>
      <c r="BK46" s="453" t="str">
        <f t="shared" si="4"/>
        <v xml:space="preserve"> -</v>
      </c>
      <c r="BL46" s="334">
        <f t="shared" si="5"/>
        <v>0</v>
      </c>
      <c r="BM46" s="453">
        <f t="shared" si="6"/>
        <v>0</v>
      </c>
      <c r="BN46" s="334">
        <f t="shared" si="7"/>
        <v>0</v>
      </c>
      <c r="BO46" s="453">
        <f t="shared" si="8"/>
        <v>0</v>
      </c>
      <c r="BP46" s="657">
        <f t="shared" si="9"/>
        <v>0</v>
      </c>
      <c r="BQ46" s="652">
        <f t="shared" si="10"/>
        <v>0</v>
      </c>
      <c r="BR46" s="642">
        <f t="shared" si="11"/>
        <v>0</v>
      </c>
      <c r="BS46" s="55">
        <v>0</v>
      </c>
      <c r="BT46" s="60">
        <v>0</v>
      </c>
      <c r="BU46" s="60">
        <v>0</v>
      </c>
      <c r="BV46" s="125" t="str">
        <f t="shared" si="12"/>
        <v xml:space="preserve"> -</v>
      </c>
      <c r="BW46" s="378" t="str">
        <f t="shared" si="13"/>
        <v xml:space="preserve"> -</v>
      </c>
      <c r="BX46" s="54">
        <v>0</v>
      </c>
      <c r="BY46" s="60">
        <v>0</v>
      </c>
      <c r="BZ46" s="60">
        <v>0</v>
      </c>
      <c r="CA46" s="125" t="str">
        <f t="shared" si="14"/>
        <v xml:space="preserve"> -</v>
      </c>
      <c r="CB46" s="378" t="str">
        <f t="shared" si="15"/>
        <v xml:space="preserve"> -</v>
      </c>
      <c r="CC46" s="54">
        <v>0</v>
      </c>
      <c r="CD46" s="60">
        <v>0</v>
      </c>
      <c r="CE46" s="60">
        <v>0</v>
      </c>
      <c r="CF46" s="125" t="str">
        <f t="shared" si="16"/>
        <v xml:space="preserve"> -</v>
      </c>
      <c r="CG46" s="378" t="str">
        <f t="shared" si="17"/>
        <v xml:space="preserve"> -</v>
      </c>
      <c r="CH46" s="55">
        <v>0</v>
      </c>
      <c r="CI46" s="60">
        <v>0</v>
      </c>
      <c r="CJ46" s="60">
        <v>0</v>
      </c>
      <c r="CK46" s="125" t="str">
        <f t="shared" si="18"/>
        <v xml:space="preserve"> -</v>
      </c>
      <c r="CL46" s="378" t="str">
        <f t="shared" si="19"/>
        <v xml:space="preserve"> -</v>
      </c>
      <c r="CM46" s="326">
        <f t="shared" si="20"/>
        <v>0</v>
      </c>
      <c r="CN46" s="322">
        <f t="shared" si="21"/>
        <v>0</v>
      </c>
      <c r="CO46" s="322">
        <f t="shared" si="22"/>
        <v>0</v>
      </c>
      <c r="CP46" s="504" t="str">
        <f t="shared" si="23"/>
        <v xml:space="preserve"> -</v>
      </c>
      <c r="CQ46" s="378" t="str">
        <f t="shared" si="24"/>
        <v xml:space="preserve"> -</v>
      </c>
      <c r="CR46" s="591" t="s">
        <v>1339</v>
      </c>
      <c r="CS46" s="99" t="s">
        <v>1336</v>
      </c>
      <c r="CT46" s="102" t="s">
        <v>1969</v>
      </c>
    </row>
    <row r="47" spans="2:98" ht="30" customHeight="1" thickBot="1">
      <c r="B47" s="994"/>
      <c r="C47" s="991"/>
      <c r="D47" s="994"/>
      <c r="E47" s="990"/>
      <c r="F47" s="1154"/>
      <c r="G47" s="840"/>
      <c r="H47" s="840"/>
      <c r="I47" s="825"/>
      <c r="J47" s="840"/>
      <c r="K47" s="825"/>
      <c r="L47" s="840"/>
      <c r="M47" s="840"/>
      <c r="N47" s="825"/>
      <c r="O47" s="840"/>
      <c r="P47" s="840"/>
      <c r="Q47" s="825"/>
      <c r="R47" s="840"/>
      <c r="S47" s="840"/>
      <c r="T47" s="825"/>
      <c r="U47" s="971"/>
      <c r="V47" s="853"/>
      <c r="W47" s="825"/>
      <c r="X47" s="840"/>
      <c r="Y47" s="825"/>
      <c r="Z47" s="840"/>
      <c r="AA47" s="825"/>
      <c r="AB47" s="840"/>
      <c r="AC47" s="1229"/>
      <c r="AD47" s="1020"/>
      <c r="AE47" s="790"/>
      <c r="AF47" s="798"/>
      <c r="AG47" s="790"/>
      <c r="AH47" s="798"/>
      <c r="AI47" s="790"/>
      <c r="AJ47" s="798"/>
      <c r="AK47" s="790"/>
      <c r="AL47" s="798"/>
      <c r="AM47" s="790"/>
      <c r="AN47" s="1164"/>
      <c r="AO47" s="951"/>
      <c r="AP47" s="940"/>
      <c r="AQ47" s="29" t="s">
        <v>878</v>
      </c>
      <c r="AR47" s="135" t="s">
        <v>1217</v>
      </c>
      <c r="AS47" s="29" t="s">
        <v>1912</v>
      </c>
      <c r="AT47" s="44">
        <v>0</v>
      </c>
      <c r="AU47" s="105">
        <v>1</v>
      </c>
      <c r="AV47" s="105">
        <v>1</v>
      </c>
      <c r="AW47" s="416">
        <f t="shared" si="25"/>
        <v>1</v>
      </c>
      <c r="AX47" s="105">
        <v>0</v>
      </c>
      <c r="AY47" s="416">
        <f t="shared" si="26"/>
        <v>0</v>
      </c>
      <c r="AZ47" s="105">
        <v>0</v>
      </c>
      <c r="BA47" s="417">
        <f t="shared" si="27"/>
        <v>0</v>
      </c>
      <c r="BB47" s="50">
        <v>0</v>
      </c>
      <c r="BC47" s="417">
        <f t="shared" si="28"/>
        <v>0</v>
      </c>
      <c r="BD47" s="62">
        <v>0</v>
      </c>
      <c r="BE47" s="92">
        <v>1</v>
      </c>
      <c r="BF47" s="92">
        <v>0</v>
      </c>
      <c r="BG47" s="70">
        <v>0</v>
      </c>
      <c r="BH47" s="455">
        <f t="shared" si="1"/>
        <v>0</v>
      </c>
      <c r="BI47" s="456">
        <f t="shared" si="2"/>
        <v>0</v>
      </c>
      <c r="BJ47" s="365" t="str">
        <f t="shared" si="3"/>
        <v xml:space="preserve"> -</v>
      </c>
      <c r="BK47" s="456" t="str">
        <f t="shared" si="4"/>
        <v xml:space="preserve"> -</v>
      </c>
      <c r="BL47" s="365" t="str">
        <f t="shared" si="5"/>
        <v xml:space="preserve"> -</v>
      </c>
      <c r="BM47" s="456" t="str">
        <f t="shared" si="6"/>
        <v xml:space="preserve"> -</v>
      </c>
      <c r="BN47" s="365" t="str">
        <f t="shared" si="7"/>
        <v xml:space="preserve"> -</v>
      </c>
      <c r="BO47" s="456" t="str">
        <f t="shared" si="8"/>
        <v xml:space="preserve"> -</v>
      </c>
      <c r="BP47" s="660">
        <f t="shared" si="9"/>
        <v>1</v>
      </c>
      <c r="BQ47" s="655">
        <f t="shared" si="10"/>
        <v>1</v>
      </c>
      <c r="BR47" s="645">
        <f t="shared" si="11"/>
        <v>1</v>
      </c>
      <c r="BS47" s="57">
        <v>0</v>
      </c>
      <c r="BT47" s="105">
        <v>0</v>
      </c>
      <c r="BU47" s="105">
        <v>0</v>
      </c>
      <c r="BV47" s="147" t="str">
        <f t="shared" si="12"/>
        <v xml:space="preserve"> -</v>
      </c>
      <c r="BW47" s="381" t="str">
        <f t="shared" si="13"/>
        <v xml:space="preserve"> -</v>
      </c>
      <c r="BX47" s="56">
        <v>0</v>
      </c>
      <c r="BY47" s="105">
        <v>0</v>
      </c>
      <c r="BZ47" s="105">
        <v>0</v>
      </c>
      <c r="CA47" s="147" t="str">
        <f t="shared" si="14"/>
        <v xml:space="preserve"> -</v>
      </c>
      <c r="CB47" s="381" t="str">
        <f t="shared" si="15"/>
        <v xml:space="preserve"> -</v>
      </c>
      <c r="CC47" s="56">
        <v>0</v>
      </c>
      <c r="CD47" s="105">
        <v>0</v>
      </c>
      <c r="CE47" s="105">
        <v>0</v>
      </c>
      <c r="CF47" s="147" t="str">
        <f t="shared" si="16"/>
        <v xml:space="preserve"> -</v>
      </c>
      <c r="CG47" s="381" t="str">
        <f t="shared" si="17"/>
        <v xml:space="preserve"> -</v>
      </c>
      <c r="CH47" s="57">
        <v>0</v>
      </c>
      <c r="CI47" s="105">
        <v>0</v>
      </c>
      <c r="CJ47" s="105">
        <v>0</v>
      </c>
      <c r="CK47" s="147" t="str">
        <f t="shared" si="18"/>
        <v xml:space="preserve"> -</v>
      </c>
      <c r="CL47" s="381" t="str">
        <f t="shared" si="19"/>
        <v xml:space="preserve"> -</v>
      </c>
      <c r="CM47" s="355">
        <f t="shared" si="20"/>
        <v>0</v>
      </c>
      <c r="CN47" s="323">
        <f t="shared" si="21"/>
        <v>0</v>
      </c>
      <c r="CO47" s="323">
        <f t="shared" si="22"/>
        <v>0</v>
      </c>
      <c r="CP47" s="507" t="str">
        <f t="shared" si="23"/>
        <v xml:space="preserve"> -</v>
      </c>
      <c r="CQ47" s="381" t="str">
        <f t="shared" si="24"/>
        <v xml:space="preserve"> -</v>
      </c>
      <c r="CR47" s="593" t="s">
        <v>1339</v>
      </c>
      <c r="CS47" s="100" t="s">
        <v>1336</v>
      </c>
      <c r="CT47" s="103" t="s">
        <v>1969</v>
      </c>
    </row>
    <row r="48" spans="2:98" ht="30" customHeight="1">
      <c r="B48" s="994"/>
      <c r="C48" s="991"/>
      <c r="D48" s="994"/>
      <c r="E48" s="990"/>
      <c r="F48" s="1154"/>
      <c r="G48" s="840"/>
      <c r="H48" s="840"/>
      <c r="I48" s="825"/>
      <c r="J48" s="840"/>
      <c r="K48" s="825"/>
      <c r="L48" s="840"/>
      <c r="M48" s="840"/>
      <c r="N48" s="825"/>
      <c r="O48" s="840"/>
      <c r="P48" s="840"/>
      <c r="Q48" s="825"/>
      <c r="R48" s="840"/>
      <c r="S48" s="840"/>
      <c r="T48" s="825"/>
      <c r="U48" s="971"/>
      <c r="V48" s="853"/>
      <c r="W48" s="825"/>
      <c r="X48" s="840"/>
      <c r="Y48" s="825"/>
      <c r="Z48" s="840"/>
      <c r="AA48" s="825"/>
      <c r="AB48" s="840"/>
      <c r="AC48" s="1229"/>
      <c r="AD48" s="1020"/>
      <c r="AE48" s="790"/>
      <c r="AF48" s="798"/>
      <c r="AG48" s="790"/>
      <c r="AH48" s="798"/>
      <c r="AI48" s="790"/>
      <c r="AJ48" s="798"/>
      <c r="AK48" s="790"/>
      <c r="AL48" s="798"/>
      <c r="AM48" s="790"/>
      <c r="AN48" s="1164"/>
      <c r="AO48" s="952">
        <f>+RESUMEN!J142</f>
        <v>0.54300000000000004</v>
      </c>
      <c r="AP48" s="941" t="s">
        <v>885</v>
      </c>
      <c r="AQ48" s="237" t="s">
        <v>879</v>
      </c>
      <c r="AR48" s="275">
        <v>2210661</v>
      </c>
      <c r="AS48" s="749" t="s">
        <v>1913</v>
      </c>
      <c r="AT48" s="39">
        <v>140</v>
      </c>
      <c r="AU48" s="90">
        <v>140</v>
      </c>
      <c r="AV48" s="90">
        <v>140</v>
      </c>
      <c r="AW48" s="412">
        <v>0.25</v>
      </c>
      <c r="AX48" s="90">
        <v>140</v>
      </c>
      <c r="AY48" s="412">
        <v>0.25</v>
      </c>
      <c r="AZ48" s="90">
        <v>140</v>
      </c>
      <c r="BA48" s="414">
        <v>0.25</v>
      </c>
      <c r="BB48" s="46">
        <v>140</v>
      </c>
      <c r="BC48" s="421">
        <v>0.25</v>
      </c>
      <c r="BD48" s="52">
        <v>140</v>
      </c>
      <c r="BE48" s="90">
        <v>140</v>
      </c>
      <c r="BF48" s="90">
        <v>140</v>
      </c>
      <c r="BG48" s="69">
        <v>0</v>
      </c>
      <c r="BH48" s="329">
        <f t="shared" si="1"/>
        <v>1</v>
      </c>
      <c r="BI48" s="452">
        <f t="shared" si="2"/>
        <v>1</v>
      </c>
      <c r="BJ48" s="330">
        <f t="shared" si="3"/>
        <v>1</v>
      </c>
      <c r="BK48" s="452">
        <f t="shared" si="4"/>
        <v>1</v>
      </c>
      <c r="BL48" s="330">
        <f t="shared" si="5"/>
        <v>1</v>
      </c>
      <c r="BM48" s="452">
        <f t="shared" si="6"/>
        <v>1</v>
      </c>
      <c r="BN48" s="330">
        <f t="shared" si="7"/>
        <v>0</v>
      </c>
      <c r="BO48" s="452">
        <f t="shared" si="8"/>
        <v>0</v>
      </c>
      <c r="BP48" s="656">
        <f t="shared" ref="BP48" si="34">+AVERAGE(BD48:BG48)/AU48</f>
        <v>0.75</v>
      </c>
      <c r="BQ48" s="651">
        <f t="shared" si="10"/>
        <v>0.75</v>
      </c>
      <c r="BR48" s="641">
        <f t="shared" si="11"/>
        <v>0.75</v>
      </c>
      <c r="BS48" s="52">
        <v>38000</v>
      </c>
      <c r="BT48" s="90">
        <v>0</v>
      </c>
      <c r="BU48" s="90">
        <v>0</v>
      </c>
      <c r="BV48" s="146">
        <f t="shared" si="12"/>
        <v>0</v>
      </c>
      <c r="BW48" s="384" t="str">
        <f t="shared" si="13"/>
        <v xml:space="preserve"> -</v>
      </c>
      <c r="BX48" s="52">
        <v>107100</v>
      </c>
      <c r="BY48" s="90">
        <v>107100</v>
      </c>
      <c r="BZ48" s="90">
        <v>0</v>
      </c>
      <c r="CA48" s="146">
        <f t="shared" si="14"/>
        <v>1</v>
      </c>
      <c r="CB48" s="384" t="str">
        <f t="shared" si="15"/>
        <v xml:space="preserve"> -</v>
      </c>
      <c r="CC48" s="52">
        <v>97187</v>
      </c>
      <c r="CD48" s="90">
        <v>54000</v>
      </c>
      <c r="CE48" s="90">
        <v>0</v>
      </c>
      <c r="CF48" s="146">
        <f t="shared" si="16"/>
        <v>0.55562986819224791</v>
      </c>
      <c r="CG48" s="384" t="str">
        <f t="shared" si="17"/>
        <v xml:space="preserve"> -</v>
      </c>
      <c r="CH48" s="53">
        <v>500000</v>
      </c>
      <c r="CI48" s="90">
        <v>0</v>
      </c>
      <c r="CJ48" s="90">
        <v>0</v>
      </c>
      <c r="CK48" s="146">
        <f t="shared" si="18"/>
        <v>0</v>
      </c>
      <c r="CL48" s="384" t="str">
        <f t="shared" si="19"/>
        <v xml:space="preserve"> -</v>
      </c>
      <c r="CM48" s="324">
        <f t="shared" si="20"/>
        <v>742287</v>
      </c>
      <c r="CN48" s="325">
        <f t="shared" si="21"/>
        <v>161100</v>
      </c>
      <c r="CO48" s="325">
        <f t="shared" si="22"/>
        <v>0</v>
      </c>
      <c r="CP48" s="503">
        <f t="shared" si="23"/>
        <v>0.21703195664210742</v>
      </c>
      <c r="CQ48" s="384" t="str">
        <f t="shared" si="24"/>
        <v xml:space="preserve"> -</v>
      </c>
      <c r="CR48" s="594" t="s">
        <v>1339</v>
      </c>
      <c r="CS48" s="108" t="s">
        <v>1336</v>
      </c>
      <c r="CT48" s="75" t="s">
        <v>1969</v>
      </c>
    </row>
    <row r="49" spans="2:98" ht="30" customHeight="1" thickBot="1">
      <c r="B49" s="994"/>
      <c r="C49" s="991"/>
      <c r="D49" s="995"/>
      <c r="E49" s="1156"/>
      <c r="F49" s="1155"/>
      <c r="G49" s="849"/>
      <c r="H49" s="849"/>
      <c r="I49" s="833"/>
      <c r="J49" s="849"/>
      <c r="K49" s="833"/>
      <c r="L49" s="849"/>
      <c r="M49" s="849"/>
      <c r="N49" s="833"/>
      <c r="O49" s="849"/>
      <c r="P49" s="849"/>
      <c r="Q49" s="833"/>
      <c r="R49" s="849"/>
      <c r="S49" s="849"/>
      <c r="T49" s="833"/>
      <c r="U49" s="1083"/>
      <c r="V49" s="854"/>
      <c r="W49" s="833"/>
      <c r="X49" s="849"/>
      <c r="Y49" s="833"/>
      <c r="Z49" s="849"/>
      <c r="AA49" s="833"/>
      <c r="AB49" s="849"/>
      <c r="AC49" s="1230"/>
      <c r="AD49" s="1021"/>
      <c r="AE49" s="791"/>
      <c r="AF49" s="799"/>
      <c r="AG49" s="791"/>
      <c r="AH49" s="799"/>
      <c r="AI49" s="791"/>
      <c r="AJ49" s="799"/>
      <c r="AK49" s="791"/>
      <c r="AL49" s="799"/>
      <c r="AM49" s="791"/>
      <c r="AN49" s="1165"/>
      <c r="AO49" s="953"/>
      <c r="AP49" s="942"/>
      <c r="AQ49" s="123" t="s">
        <v>880</v>
      </c>
      <c r="AR49" s="10">
        <v>2210661</v>
      </c>
      <c r="AS49" s="750" t="s">
        <v>1914</v>
      </c>
      <c r="AT49" s="45">
        <v>3800</v>
      </c>
      <c r="AU49" s="92">
        <v>5000</v>
      </c>
      <c r="AV49" s="92">
        <v>0</v>
      </c>
      <c r="AW49" s="423">
        <f t="shared" si="25"/>
        <v>0</v>
      </c>
      <c r="AX49" s="92">
        <v>500</v>
      </c>
      <c r="AY49" s="423">
        <f t="shared" si="26"/>
        <v>0.1</v>
      </c>
      <c r="AZ49" s="92">
        <v>500</v>
      </c>
      <c r="BA49" s="424">
        <f t="shared" si="27"/>
        <v>0.1</v>
      </c>
      <c r="BB49" s="51">
        <v>4000</v>
      </c>
      <c r="BC49" s="425">
        <f t="shared" si="28"/>
        <v>0.8</v>
      </c>
      <c r="BD49" s="62">
        <v>0</v>
      </c>
      <c r="BE49" s="92">
        <v>600</v>
      </c>
      <c r="BF49" s="92">
        <v>1080</v>
      </c>
      <c r="BG49" s="70">
        <v>0</v>
      </c>
      <c r="BH49" s="331" t="str">
        <f t="shared" si="1"/>
        <v xml:space="preserve"> -</v>
      </c>
      <c r="BI49" s="457" t="str">
        <f t="shared" si="2"/>
        <v xml:space="preserve"> -</v>
      </c>
      <c r="BJ49" s="332">
        <f t="shared" si="3"/>
        <v>1.2</v>
      </c>
      <c r="BK49" s="457">
        <f t="shared" si="4"/>
        <v>1</v>
      </c>
      <c r="BL49" s="332">
        <f t="shared" si="5"/>
        <v>2.16</v>
      </c>
      <c r="BM49" s="457">
        <f t="shared" si="6"/>
        <v>1</v>
      </c>
      <c r="BN49" s="332">
        <f t="shared" si="7"/>
        <v>0</v>
      </c>
      <c r="BO49" s="457">
        <f t="shared" si="8"/>
        <v>0</v>
      </c>
      <c r="BP49" s="658">
        <f t="shared" si="9"/>
        <v>0.33600000000000002</v>
      </c>
      <c r="BQ49" s="653">
        <f t="shared" si="10"/>
        <v>0.33600000000000002</v>
      </c>
      <c r="BR49" s="643">
        <f t="shared" si="11"/>
        <v>0.33600000000000002</v>
      </c>
      <c r="BS49" s="62">
        <v>0</v>
      </c>
      <c r="BT49" s="92">
        <v>0</v>
      </c>
      <c r="BU49" s="92">
        <v>0</v>
      </c>
      <c r="BV49" s="148" t="str">
        <f t="shared" si="12"/>
        <v xml:space="preserve"> -</v>
      </c>
      <c r="BW49" s="385" t="str">
        <f t="shared" si="13"/>
        <v xml:space="preserve"> -</v>
      </c>
      <c r="BX49" s="62">
        <v>557881</v>
      </c>
      <c r="BY49" s="92">
        <v>493251</v>
      </c>
      <c r="BZ49" s="92">
        <v>0</v>
      </c>
      <c r="CA49" s="148">
        <f t="shared" si="14"/>
        <v>0.88415092107456605</v>
      </c>
      <c r="CB49" s="385" t="str">
        <f t="shared" si="15"/>
        <v xml:space="preserve"> -</v>
      </c>
      <c r="CC49" s="62">
        <v>497188</v>
      </c>
      <c r="CD49" s="92">
        <v>400000</v>
      </c>
      <c r="CE49" s="92">
        <v>0</v>
      </c>
      <c r="CF49" s="148">
        <f t="shared" si="16"/>
        <v>0.80452464661254897</v>
      </c>
      <c r="CG49" s="385" t="str">
        <f t="shared" si="17"/>
        <v xml:space="preserve"> -</v>
      </c>
      <c r="CH49" s="63">
        <v>3000000</v>
      </c>
      <c r="CI49" s="92">
        <v>0</v>
      </c>
      <c r="CJ49" s="92">
        <v>0</v>
      </c>
      <c r="CK49" s="148">
        <f t="shared" si="18"/>
        <v>0</v>
      </c>
      <c r="CL49" s="385" t="str">
        <f t="shared" si="19"/>
        <v xml:space="preserve"> -</v>
      </c>
      <c r="CM49" s="327">
        <f t="shared" si="20"/>
        <v>4055069</v>
      </c>
      <c r="CN49" s="328">
        <f t="shared" si="21"/>
        <v>893251</v>
      </c>
      <c r="CO49" s="328">
        <f t="shared" si="22"/>
        <v>0</v>
      </c>
      <c r="CP49" s="505">
        <f t="shared" si="23"/>
        <v>0.22028009880966268</v>
      </c>
      <c r="CQ49" s="385" t="str">
        <f t="shared" si="24"/>
        <v xml:space="preserve"> -</v>
      </c>
      <c r="CR49" s="593" t="s">
        <v>1339</v>
      </c>
      <c r="CS49" s="100" t="s">
        <v>1336</v>
      </c>
      <c r="CT49" s="103" t="s">
        <v>1969</v>
      </c>
    </row>
    <row r="50" spans="2:98" ht="15" customHeight="1" thickBot="1">
      <c r="B50" s="994"/>
      <c r="C50" s="991"/>
      <c r="D50" s="181"/>
      <c r="E50" s="14"/>
      <c r="F50" s="15"/>
      <c r="G50" s="13"/>
      <c r="H50" s="13"/>
      <c r="I50" s="620"/>
      <c r="J50" s="13"/>
      <c r="K50" s="620"/>
      <c r="L50" s="13"/>
      <c r="M50" s="13"/>
      <c r="N50" s="620"/>
      <c r="O50" s="13"/>
      <c r="P50" s="13"/>
      <c r="Q50" s="620"/>
      <c r="R50" s="13"/>
      <c r="S50" s="13"/>
      <c r="T50" s="620"/>
      <c r="U50" s="13"/>
      <c r="V50" s="13"/>
      <c r="W50" s="620"/>
      <c r="X50" s="13"/>
      <c r="Y50" s="620"/>
      <c r="Z50" s="13"/>
      <c r="AA50" s="620"/>
      <c r="AB50" s="13"/>
      <c r="AC50" s="620"/>
      <c r="AD50" s="719"/>
      <c r="AE50" s="720"/>
      <c r="AF50" s="719"/>
      <c r="AG50" s="720"/>
      <c r="AH50" s="719"/>
      <c r="AI50" s="720"/>
      <c r="AJ50" s="719"/>
      <c r="AK50" s="720"/>
      <c r="AL50" s="719"/>
      <c r="AM50" s="720"/>
      <c r="AN50" s="13"/>
      <c r="AO50" s="81"/>
      <c r="AP50" s="80"/>
      <c r="AQ50" s="82"/>
      <c r="AR50" s="80"/>
      <c r="AS50" s="82"/>
      <c r="AT50" s="81"/>
      <c r="AU50" s="306"/>
      <c r="AV50" s="306"/>
      <c r="AW50" s="358"/>
      <c r="AX50" s="306"/>
      <c r="AY50" s="358"/>
      <c r="AZ50" s="306"/>
      <c r="BA50" s="358"/>
      <c r="BB50" s="306"/>
      <c r="BC50" s="358">
        <f t="shared" ref="BC50" si="35">+AVERAGE(BC11:BC49)</f>
        <v>0.27329752829752835</v>
      </c>
      <c r="BD50" s="306"/>
      <c r="BE50" s="306"/>
      <c r="BF50" s="306"/>
      <c r="BG50" s="306"/>
      <c r="BH50" s="80"/>
      <c r="BI50" s="555">
        <f t="shared" ref="BI50:BO50" si="36">+AVERAGE(BI11:BI49)</f>
        <v>0.91666666666666663</v>
      </c>
      <c r="BJ50" s="555"/>
      <c r="BK50" s="555">
        <f t="shared" si="36"/>
        <v>0.87059483726150388</v>
      </c>
      <c r="BL50" s="555"/>
      <c r="BM50" s="555">
        <f t="shared" si="36"/>
        <v>0.66421067821067814</v>
      </c>
      <c r="BN50" s="555"/>
      <c r="BO50" s="555">
        <f t="shared" si="36"/>
        <v>0</v>
      </c>
      <c r="BP50" s="661"/>
      <c r="BQ50" s="555">
        <f>+AVERAGE(BQ11:BQ49)</f>
        <v>0.62698081543081541</v>
      </c>
      <c r="BR50" s="637"/>
      <c r="BS50" s="83"/>
      <c r="BT50" s="83"/>
      <c r="BU50" s="83"/>
      <c r="BV50" s="83"/>
      <c r="BW50" s="83"/>
      <c r="BX50" s="83"/>
      <c r="BY50" s="83"/>
      <c r="BZ50" s="83"/>
      <c r="CA50" s="83"/>
      <c r="CB50" s="83"/>
      <c r="CC50" s="83"/>
      <c r="CD50" s="83"/>
      <c r="CE50" s="83"/>
      <c r="CF50" s="83"/>
      <c r="CG50" s="83"/>
      <c r="CH50" s="83"/>
      <c r="CI50" s="83"/>
      <c r="CJ50" s="83"/>
      <c r="CK50" s="83"/>
      <c r="CL50" s="83"/>
      <c r="CM50" s="84"/>
      <c r="CN50" s="84"/>
      <c r="CO50" s="84"/>
      <c r="CP50" s="84"/>
      <c r="CQ50" s="84"/>
      <c r="CR50" s="599"/>
      <c r="CS50" s="14"/>
      <c r="CT50" s="18"/>
    </row>
    <row r="51" spans="2:98" ht="30" customHeight="1">
      <c r="B51" s="994"/>
      <c r="C51" s="991"/>
      <c r="D51" s="993">
        <f>+RESUMEN!J143</f>
        <v>0.40567030404098992</v>
      </c>
      <c r="E51" s="989" t="s">
        <v>909</v>
      </c>
      <c r="F51" s="1162" t="s">
        <v>910</v>
      </c>
      <c r="G51" s="974">
        <v>1</v>
      </c>
      <c r="H51" s="974">
        <v>1</v>
      </c>
      <c r="I51" s="1146">
        <f>+H51</f>
        <v>1</v>
      </c>
      <c r="J51" s="974">
        <v>1</v>
      </c>
      <c r="K51" s="1146">
        <f>+J51</f>
        <v>1</v>
      </c>
      <c r="L51" s="974"/>
      <c r="M51" s="974">
        <v>1</v>
      </c>
      <c r="N51" s="1146">
        <f>+M51</f>
        <v>1</v>
      </c>
      <c r="O51" s="974"/>
      <c r="P51" s="974">
        <v>1</v>
      </c>
      <c r="Q51" s="1146">
        <f>+P51</f>
        <v>1</v>
      </c>
      <c r="R51" s="974"/>
      <c r="S51" s="974">
        <v>1</v>
      </c>
      <c r="T51" s="1146">
        <f>+S51</f>
        <v>1</v>
      </c>
      <c r="U51" s="1147"/>
      <c r="V51" s="1226">
        <v>1</v>
      </c>
      <c r="W51" s="1146">
        <f>+V51</f>
        <v>1</v>
      </c>
      <c r="X51" s="974">
        <v>0.98</v>
      </c>
      <c r="Y51" s="1146">
        <f>+X51</f>
        <v>0.98</v>
      </c>
      <c r="Z51" s="974"/>
      <c r="AA51" s="1146">
        <f>+Z51</f>
        <v>0</v>
      </c>
      <c r="AB51" s="974"/>
      <c r="AC51" s="1227">
        <f>+AB51</f>
        <v>0</v>
      </c>
      <c r="AD51" s="1019">
        <f>+IF(K51=0," -",W51/K51)</f>
        <v>1</v>
      </c>
      <c r="AE51" s="1018">
        <f>+IF(K51=0," -",IF(AD51&gt;100%,100%,AD51))</f>
        <v>1</v>
      </c>
      <c r="AF51" s="1017">
        <f>+IF(N51=0," -",Y51/N51)</f>
        <v>0.98</v>
      </c>
      <c r="AG51" s="1018">
        <f>+IF(N51=0," -",IF(AF51&gt;100%,100%,AF51))</f>
        <v>0.98</v>
      </c>
      <c r="AH51" s="1017">
        <f>+IF(Q51=0," -",AA51/Q51)</f>
        <v>0</v>
      </c>
      <c r="AI51" s="1018">
        <f>+IF(Q51=0," -",IF(AH51&gt;100%,100%,AH51))</f>
        <v>0</v>
      </c>
      <c r="AJ51" s="1017">
        <f>+IF(T51=0," -",AC51/T51)</f>
        <v>0</v>
      </c>
      <c r="AK51" s="1018">
        <f>+IF(T51=0," -",IF(AJ51&gt;100%,100%,AJ51))</f>
        <v>0</v>
      </c>
      <c r="AL51" s="1017">
        <f>+AVERAGE(W51,Y51,AA51,AC51)/I51</f>
        <v>0.495</v>
      </c>
      <c r="AM51" s="1018">
        <f>+IF(AL51&gt;100%,100%,IF(AL51&lt;0%,0%,AL51))</f>
        <v>0.495</v>
      </c>
      <c r="AN51" s="1017"/>
      <c r="AO51" s="952">
        <f>+RESUMEN!J144</f>
        <v>0.12397602474864655</v>
      </c>
      <c r="AP51" s="941" t="s">
        <v>916</v>
      </c>
      <c r="AQ51" s="120" t="s">
        <v>891</v>
      </c>
      <c r="AR51" s="373">
        <v>0</v>
      </c>
      <c r="AS51" s="749" t="s">
        <v>1915</v>
      </c>
      <c r="AT51" s="39">
        <v>815</v>
      </c>
      <c r="AU51" s="90">
        <v>60</v>
      </c>
      <c r="AV51" s="90">
        <v>0</v>
      </c>
      <c r="AW51" s="412">
        <f t="shared" si="25"/>
        <v>0</v>
      </c>
      <c r="AX51" s="90">
        <v>0</v>
      </c>
      <c r="AY51" s="412">
        <f t="shared" si="26"/>
        <v>0</v>
      </c>
      <c r="AZ51" s="90">
        <v>0</v>
      </c>
      <c r="BA51" s="414">
        <f t="shared" si="27"/>
        <v>0</v>
      </c>
      <c r="BB51" s="46">
        <v>60</v>
      </c>
      <c r="BC51" s="421">
        <f t="shared" si="28"/>
        <v>1</v>
      </c>
      <c r="BD51" s="52">
        <v>0</v>
      </c>
      <c r="BE51" s="90">
        <v>0</v>
      </c>
      <c r="BF51" s="90">
        <v>0</v>
      </c>
      <c r="BG51" s="69">
        <v>0</v>
      </c>
      <c r="BH51" s="329" t="str">
        <f t="shared" si="1"/>
        <v xml:space="preserve"> -</v>
      </c>
      <c r="BI51" s="452" t="str">
        <f t="shared" si="2"/>
        <v xml:space="preserve"> -</v>
      </c>
      <c r="BJ51" s="330" t="str">
        <f t="shared" si="3"/>
        <v xml:space="preserve"> -</v>
      </c>
      <c r="BK51" s="452" t="str">
        <f t="shared" si="4"/>
        <v xml:space="preserve"> -</v>
      </c>
      <c r="BL51" s="330" t="str">
        <f t="shared" si="5"/>
        <v xml:space="preserve"> -</v>
      </c>
      <c r="BM51" s="452" t="str">
        <f t="shared" si="6"/>
        <v xml:space="preserve"> -</v>
      </c>
      <c r="BN51" s="330">
        <f t="shared" si="7"/>
        <v>0</v>
      </c>
      <c r="BO51" s="452">
        <f t="shared" si="8"/>
        <v>0</v>
      </c>
      <c r="BP51" s="656">
        <f t="shared" si="9"/>
        <v>0</v>
      </c>
      <c r="BQ51" s="651">
        <f t="shared" si="10"/>
        <v>0</v>
      </c>
      <c r="BR51" s="641">
        <f t="shared" si="11"/>
        <v>0</v>
      </c>
      <c r="BS51" s="52">
        <v>0</v>
      </c>
      <c r="BT51" s="90">
        <v>0</v>
      </c>
      <c r="BU51" s="90">
        <v>0</v>
      </c>
      <c r="BV51" s="146" t="str">
        <f t="shared" si="12"/>
        <v xml:space="preserve"> -</v>
      </c>
      <c r="BW51" s="384" t="str">
        <f t="shared" si="13"/>
        <v xml:space="preserve"> -</v>
      </c>
      <c r="BX51" s="52">
        <v>0</v>
      </c>
      <c r="BY51" s="90">
        <v>0</v>
      </c>
      <c r="BZ51" s="90">
        <v>0</v>
      </c>
      <c r="CA51" s="146" t="str">
        <f t="shared" si="14"/>
        <v xml:space="preserve"> -</v>
      </c>
      <c r="CB51" s="384" t="str">
        <f t="shared" si="15"/>
        <v xml:space="preserve"> -</v>
      </c>
      <c r="CC51" s="52">
        <v>0</v>
      </c>
      <c r="CD51" s="90">
        <v>0</v>
      </c>
      <c r="CE51" s="90">
        <v>0</v>
      </c>
      <c r="CF51" s="146" t="str">
        <f t="shared" si="16"/>
        <v xml:space="preserve"> -</v>
      </c>
      <c r="CG51" s="384" t="str">
        <f t="shared" si="17"/>
        <v xml:space="preserve"> -</v>
      </c>
      <c r="CH51" s="53">
        <v>166000</v>
      </c>
      <c r="CI51" s="90">
        <v>0</v>
      </c>
      <c r="CJ51" s="90">
        <v>0</v>
      </c>
      <c r="CK51" s="146">
        <f t="shared" si="18"/>
        <v>0</v>
      </c>
      <c r="CL51" s="384" t="str">
        <f t="shared" si="19"/>
        <v xml:space="preserve"> -</v>
      </c>
      <c r="CM51" s="324">
        <f t="shared" si="20"/>
        <v>166000</v>
      </c>
      <c r="CN51" s="325">
        <f t="shared" si="21"/>
        <v>0</v>
      </c>
      <c r="CO51" s="325">
        <f t="shared" si="22"/>
        <v>0</v>
      </c>
      <c r="CP51" s="503">
        <f t="shared" si="23"/>
        <v>0</v>
      </c>
      <c r="CQ51" s="384" t="str">
        <f t="shared" si="24"/>
        <v xml:space="preserve"> -</v>
      </c>
      <c r="CR51" s="590" t="s">
        <v>1464</v>
      </c>
      <c r="CS51" s="98" t="s">
        <v>1916</v>
      </c>
      <c r="CT51" s="101" t="s">
        <v>1969</v>
      </c>
    </row>
    <row r="52" spans="2:98" ht="30" customHeight="1">
      <c r="B52" s="994"/>
      <c r="C52" s="991"/>
      <c r="D52" s="994"/>
      <c r="E52" s="990"/>
      <c r="F52" s="1154"/>
      <c r="G52" s="858"/>
      <c r="H52" s="858"/>
      <c r="I52" s="845"/>
      <c r="J52" s="858"/>
      <c r="K52" s="845"/>
      <c r="L52" s="858"/>
      <c r="M52" s="858"/>
      <c r="N52" s="845"/>
      <c r="O52" s="858"/>
      <c r="P52" s="858"/>
      <c r="Q52" s="845"/>
      <c r="R52" s="858"/>
      <c r="S52" s="858"/>
      <c r="T52" s="845"/>
      <c r="U52" s="914"/>
      <c r="V52" s="1183"/>
      <c r="W52" s="845"/>
      <c r="X52" s="858"/>
      <c r="Y52" s="845"/>
      <c r="Z52" s="858"/>
      <c r="AA52" s="845"/>
      <c r="AB52" s="858"/>
      <c r="AC52" s="1228"/>
      <c r="AD52" s="1020"/>
      <c r="AE52" s="790"/>
      <c r="AF52" s="798"/>
      <c r="AG52" s="790"/>
      <c r="AH52" s="798"/>
      <c r="AI52" s="790"/>
      <c r="AJ52" s="798"/>
      <c r="AK52" s="790"/>
      <c r="AL52" s="798"/>
      <c r="AM52" s="790"/>
      <c r="AN52" s="798"/>
      <c r="AO52" s="950"/>
      <c r="AP52" s="939"/>
      <c r="AQ52" s="119" t="s">
        <v>892</v>
      </c>
      <c r="AR52" s="366" t="s">
        <v>1217</v>
      </c>
      <c r="AS52" s="747" t="s">
        <v>1917</v>
      </c>
      <c r="AT52" s="40">
        <v>3</v>
      </c>
      <c r="AU52" s="60">
        <v>10</v>
      </c>
      <c r="AV52" s="60">
        <v>0</v>
      </c>
      <c r="AW52" s="413">
        <f t="shared" si="25"/>
        <v>0</v>
      </c>
      <c r="AX52" s="60">
        <v>0</v>
      </c>
      <c r="AY52" s="413">
        <f t="shared" si="26"/>
        <v>0</v>
      </c>
      <c r="AZ52" s="60">
        <v>0</v>
      </c>
      <c r="BA52" s="415">
        <f t="shared" si="27"/>
        <v>0</v>
      </c>
      <c r="BB52" s="47">
        <v>10</v>
      </c>
      <c r="BC52" s="422">
        <f t="shared" si="28"/>
        <v>1</v>
      </c>
      <c r="BD52" s="54">
        <v>0</v>
      </c>
      <c r="BE52" s="60">
        <v>0</v>
      </c>
      <c r="BF52" s="60">
        <v>0</v>
      </c>
      <c r="BG52" s="49">
        <v>0</v>
      </c>
      <c r="BH52" s="333" t="str">
        <f t="shared" si="1"/>
        <v xml:space="preserve"> -</v>
      </c>
      <c r="BI52" s="453" t="str">
        <f t="shared" si="2"/>
        <v xml:space="preserve"> -</v>
      </c>
      <c r="BJ52" s="334" t="str">
        <f t="shared" si="3"/>
        <v xml:space="preserve"> -</v>
      </c>
      <c r="BK52" s="453" t="str">
        <f t="shared" si="4"/>
        <v xml:space="preserve"> -</v>
      </c>
      <c r="BL52" s="334" t="str">
        <f t="shared" si="5"/>
        <v xml:space="preserve"> -</v>
      </c>
      <c r="BM52" s="453" t="str">
        <f t="shared" si="6"/>
        <v xml:space="preserve"> -</v>
      </c>
      <c r="BN52" s="334">
        <f t="shared" si="7"/>
        <v>0</v>
      </c>
      <c r="BO52" s="453">
        <f t="shared" si="8"/>
        <v>0</v>
      </c>
      <c r="BP52" s="657">
        <f t="shared" si="9"/>
        <v>0</v>
      </c>
      <c r="BQ52" s="652">
        <f t="shared" si="10"/>
        <v>0</v>
      </c>
      <c r="BR52" s="642">
        <f t="shared" si="11"/>
        <v>0</v>
      </c>
      <c r="BS52" s="54">
        <v>0</v>
      </c>
      <c r="BT52" s="60">
        <v>0</v>
      </c>
      <c r="BU52" s="60">
        <v>0</v>
      </c>
      <c r="BV52" s="125" t="str">
        <f t="shared" si="12"/>
        <v xml:space="preserve"> -</v>
      </c>
      <c r="BW52" s="378" t="str">
        <f t="shared" si="13"/>
        <v xml:space="preserve"> -</v>
      </c>
      <c r="BX52" s="54">
        <v>0</v>
      </c>
      <c r="BY52" s="60">
        <v>0</v>
      </c>
      <c r="BZ52" s="60">
        <v>0</v>
      </c>
      <c r="CA52" s="125" t="str">
        <f t="shared" si="14"/>
        <v xml:space="preserve"> -</v>
      </c>
      <c r="CB52" s="378" t="str">
        <f t="shared" si="15"/>
        <v xml:space="preserve"> -</v>
      </c>
      <c r="CC52" s="54">
        <v>0</v>
      </c>
      <c r="CD52" s="60">
        <v>0</v>
      </c>
      <c r="CE52" s="60">
        <v>0</v>
      </c>
      <c r="CF52" s="125" t="str">
        <f t="shared" si="16"/>
        <v xml:space="preserve"> -</v>
      </c>
      <c r="CG52" s="378" t="str">
        <f t="shared" si="17"/>
        <v xml:space="preserve"> -</v>
      </c>
      <c r="CH52" s="55">
        <v>0</v>
      </c>
      <c r="CI52" s="60">
        <v>0</v>
      </c>
      <c r="CJ52" s="60">
        <v>0</v>
      </c>
      <c r="CK52" s="125" t="str">
        <f t="shared" si="18"/>
        <v xml:space="preserve"> -</v>
      </c>
      <c r="CL52" s="378" t="str">
        <f t="shared" si="19"/>
        <v xml:space="preserve"> -</v>
      </c>
      <c r="CM52" s="326">
        <f t="shared" si="20"/>
        <v>0</v>
      </c>
      <c r="CN52" s="322">
        <f t="shared" si="21"/>
        <v>0</v>
      </c>
      <c r="CO52" s="322">
        <f t="shared" si="22"/>
        <v>0</v>
      </c>
      <c r="CP52" s="504" t="str">
        <f t="shared" si="23"/>
        <v xml:space="preserve"> -</v>
      </c>
      <c r="CQ52" s="378" t="str">
        <f t="shared" si="24"/>
        <v xml:space="preserve"> -</v>
      </c>
      <c r="CR52" s="591" t="s">
        <v>1557</v>
      </c>
      <c r="CS52" s="99" t="s">
        <v>1558</v>
      </c>
      <c r="CT52" s="102" t="s">
        <v>1969</v>
      </c>
    </row>
    <row r="53" spans="2:98" ht="30" customHeight="1">
      <c r="B53" s="994"/>
      <c r="C53" s="991"/>
      <c r="D53" s="994"/>
      <c r="E53" s="990"/>
      <c r="F53" s="1154"/>
      <c r="G53" s="858"/>
      <c r="H53" s="858"/>
      <c r="I53" s="845"/>
      <c r="J53" s="858"/>
      <c r="K53" s="845"/>
      <c r="L53" s="858"/>
      <c r="M53" s="858"/>
      <c r="N53" s="845"/>
      <c r="O53" s="858"/>
      <c r="P53" s="864"/>
      <c r="Q53" s="865"/>
      <c r="R53" s="864"/>
      <c r="S53" s="858"/>
      <c r="T53" s="845"/>
      <c r="U53" s="914"/>
      <c r="V53" s="1183"/>
      <c r="W53" s="845"/>
      <c r="X53" s="858"/>
      <c r="Y53" s="845"/>
      <c r="Z53" s="858"/>
      <c r="AA53" s="845"/>
      <c r="AB53" s="858"/>
      <c r="AC53" s="1228"/>
      <c r="AD53" s="1020"/>
      <c r="AE53" s="790"/>
      <c r="AF53" s="798"/>
      <c r="AG53" s="790"/>
      <c r="AH53" s="798"/>
      <c r="AI53" s="790"/>
      <c r="AJ53" s="798"/>
      <c r="AK53" s="790"/>
      <c r="AL53" s="798"/>
      <c r="AM53" s="790"/>
      <c r="AN53" s="798"/>
      <c r="AO53" s="950"/>
      <c r="AP53" s="939"/>
      <c r="AQ53" s="119" t="s">
        <v>893</v>
      </c>
      <c r="AR53" s="366" t="s">
        <v>1217</v>
      </c>
      <c r="AS53" s="119" t="s">
        <v>1918</v>
      </c>
      <c r="AT53" s="40">
        <v>4</v>
      </c>
      <c r="AU53" s="60">
        <v>2</v>
      </c>
      <c r="AV53" s="60">
        <v>0</v>
      </c>
      <c r="AW53" s="413">
        <f t="shared" si="25"/>
        <v>0</v>
      </c>
      <c r="AX53" s="60">
        <v>0</v>
      </c>
      <c r="AY53" s="413">
        <f t="shared" si="26"/>
        <v>0</v>
      </c>
      <c r="AZ53" s="60">
        <v>0</v>
      </c>
      <c r="BA53" s="415">
        <f t="shared" si="27"/>
        <v>0</v>
      </c>
      <c r="BB53" s="47">
        <v>2</v>
      </c>
      <c r="BC53" s="422">
        <f t="shared" si="28"/>
        <v>1</v>
      </c>
      <c r="BD53" s="54">
        <v>0</v>
      </c>
      <c r="BE53" s="60">
        <v>0</v>
      </c>
      <c r="BF53" s="60">
        <v>0</v>
      </c>
      <c r="BG53" s="49">
        <v>0</v>
      </c>
      <c r="BH53" s="333" t="str">
        <f t="shared" si="1"/>
        <v xml:space="preserve"> -</v>
      </c>
      <c r="BI53" s="453" t="str">
        <f t="shared" si="2"/>
        <v xml:space="preserve"> -</v>
      </c>
      <c r="BJ53" s="334" t="str">
        <f t="shared" si="3"/>
        <v xml:space="preserve"> -</v>
      </c>
      <c r="BK53" s="453" t="str">
        <f t="shared" si="4"/>
        <v xml:space="preserve"> -</v>
      </c>
      <c r="BL53" s="334" t="str">
        <f t="shared" si="5"/>
        <v xml:space="preserve"> -</v>
      </c>
      <c r="BM53" s="453" t="str">
        <f t="shared" si="6"/>
        <v xml:space="preserve"> -</v>
      </c>
      <c r="BN53" s="334">
        <f t="shared" si="7"/>
        <v>0</v>
      </c>
      <c r="BO53" s="453">
        <f t="shared" si="8"/>
        <v>0</v>
      </c>
      <c r="BP53" s="657">
        <f t="shared" si="9"/>
        <v>0</v>
      </c>
      <c r="BQ53" s="652">
        <f t="shared" si="10"/>
        <v>0</v>
      </c>
      <c r="BR53" s="642">
        <f t="shared" si="11"/>
        <v>0</v>
      </c>
      <c r="BS53" s="54">
        <v>0</v>
      </c>
      <c r="BT53" s="60">
        <v>0</v>
      </c>
      <c r="BU53" s="60">
        <v>0</v>
      </c>
      <c r="BV53" s="125" t="str">
        <f t="shared" si="12"/>
        <v xml:space="preserve"> -</v>
      </c>
      <c r="BW53" s="378" t="str">
        <f t="shared" si="13"/>
        <v xml:space="preserve"> -</v>
      </c>
      <c r="BX53" s="54">
        <v>0</v>
      </c>
      <c r="BY53" s="60">
        <v>0</v>
      </c>
      <c r="BZ53" s="60">
        <v>0</v>
      </c>
      <c r="CA53" s="125" t="str">
        <f t="shared" si="14"/>
        <v xml:space="preserve"> -</v>
      </c>
      <c r="CB53" s="378" t="str">
        <f t="shared" si="15"/>
        <v xml:space="preserve"> -</v>
      </c>
      <c r="CC53" s="54">
        <v>0</v>
      </c>
      <c r="CD53" s="60">
        <v>0</v>
      </c>
      <c r="CE53" s="60">
        <v>0</v>
      </c>
      <c r="CF53" s="125" t="str">
        <f t="shared" si="16"/>
        <v xml:space="preserve"> -</v>
      </c>
      <c r="CG53" s="378" t="str">
        <f t="shared" si="17"/>
        <v xml:space="preserve"> -</v>
      </c>
      <c r="CH53" s="55">
        <v>0</v>
      </c>
      <c r="CI53" s="60">
        <v>0</v>
      </c>
      <c r="CJ53" s="60">
        <v>0</v>
      </c>
      <c r="CK53" s="125" t="str">
        <f t="shared" si="18"/>
        <v xml:space="preserve"> -</v>
      </c>
      <c r="CL53" s="378" t="str">
        <f t="shared" si="19"/>
        <v xml:space="preserve"> -</v>
      </c>
      <c r="CM53" s="326">
        <f t="shared" si="20"/>
        <v>0</v>
      </c>
      <c r="CN53" s="322">
        <f t="shared" si="21"/>
        <v>0</v>
      </c>
      <c r="CO53" s="322">
        <f t="shared" si="22"/>
        <v>0</v>
      </c>
      <c r="CP53" s="504" t="str">
        <f t="shared" si="23"/>
        <v xml:space="preserve"> -</v>
      </c>
      <c r="CQ53" s="378" t="str">
        <f t="shared" si="24"/>
        <v xml:space="preserve"> -</v>
      </c>
      <c r="CR53" s="591" t="s">
        <v>1557</v>
      </c>
      <c r="CS53" s="99" t="s">
        <v>1916</v>
      </c>
      <c r="CT53" s="102" t="s">
        <v>1969</v>
      </c>
    </row>
    <row r="54" spans="2:98" ht="30" customHeight="1">
      <c r="B54" s="994"/>
      <c r="C54" s="991"/>
      <c r="D54" s="994"/>
      <c r="E54" s="990"/>
      <c r="F54" s="1154" t="s">
        <v>911</v>
      </c>
      <c r="G54" s="858">
        <v>0.95</v>
      </c>
      <c r="H54" s="858">
        <v>0.95</v>
      </c>
      <c r="I54" s="845">
        <f>+H54</f>
        <v>0.95</v>
      </c>
      <c r="J54" s="858">
        <v>0.95</v>
      </c>
      <c r="K54" s="845">
        <f>+J54</f>
        <v>0.95</v>
      </c>
      <c r="L54" s="858"/>
      <c r="M54" s="858">
        <v>0.95</v>
      </c>
      <c r="N54" s="845">
        <f>+M54</f>
        <v>0.95</v>
      </c>
      <c r="O54" s="858"/>
      <c r="P54" s="858">
        <v>0.95</v>
      </c>
      <c r="Q54" s="845">
        <f>+P54</f>
        <v>0.95</v>
      </c>
      <c r="R54" s="858"/>
      <c r="S54" s="858">
        <v>0.95</v>
      </c>
      <c r="T54" s="845">
        <f>+S54</f>
        <v>0.95</v>
      </c>
      <c r="U54" s="914"/>
      <c r="V54" s="1038">
        <v>0.97299999999999998</v>
      </c>
      <c r="W54" s="845">
        <f>+V54</f>
        <v>0.97299999999999998</v>
      </c>
      <c r="X54" s="883">
        <v>0.97299999999999998</v>
      </c>
      <c r="Y54" s="845">
        <f>+X54</f>
        <v>0.97299999999999998</v>
      </c>
      <c r="Z54" s="858"/>
      <c r="AA54" s="845">
        <f>+Z54</f>
        <v>0</v>
      </c>
      <c r="AB54" s="858"/>
      <c r="AC54" s="1228">
        <f>+AB54</f>
        <v>0</v>
      </c>
      <c r="AD54" s="1020">
        <f>+IF(K54=0," -",W54/K54)</f>
        <v>1.0242105263157895</v>
      </c>
      <c r="AE54" s="790">
        <f>+IF(K54=0," -",IF(AD54&gt;100%,100%,AD54))</f>
        <v>1</v>
      </c>
      <c r="AF54" s="798">
        <f>+IF(N54=0," -",Y54/N54)</f>
        <v>1.0242105263157895</v>
      </c>
      <c r="AG54" s="790">
        <f>+IF(N54=0," -",IF(AF54&gt;100%,100%,AF54))</f>
        <v>1</v>
      </c>
      <c r="AH54" s="798">
        <f>+IF(Q54=0," -",AA54/Q54)</f>
        <v>0</v>
      </c>
      <c r="AI54" s="790">
        <f>+IF(Q54=0," -",IF(AH54&gt;100%,100%,AH54))</f>
        <v>0</v>
      </c>
      <c r="AJ54" s="798">
        <f>+IF(T54=0," -",AC54/T54)</f>
        <v>0</v>
      </c>
      <c r="AK54" s="790">
        <f>+IF(T54=0," -",IF(AJ54&gt;100%,100%,AJ54))</f>
        <v>0</v>
      </c>
      <c r="AL54" s="798">
        <f>+AVERAGE(W54,Y54,AA54,AC54)/I54</f>
        <v>0.51210526315789473</v>
      </c>
      <c r="AM54" s="790">
        <f>+IF(AL54&gt;100%,100%,IF(AL54&lt;0%,0%,AL54))</f>
        <v>0.51210526315789473</v>
      </c>
      <c r="AN54" s="798"/>
      <c r="AO54" s="950"/>
      <c r="AP54" s="939"/>
      <c r="AQ54" s="119" t="s">
        <v>894</v>
      </c>
      <c r="AR54" s="366" t="s">
        <v>1217</v>
      </c>
      <c r="AS54" s="747" t="s">
        <v>1919</v>
      </c>
      <c r="AT54" s="40">
        <v>0</v>
      </c>
      <c r="AU54" s="60">
        <v>3</v>
      </c>
      <c r="AV54" s="60">
        <v>0</v>
      </c>
      <c r="AW54" s="413">
        <f t="shared" si="25"/>
        <v>0</v>
      </c>
      <c r="AX54" s="60">
        <v>0</v>
      </c>
      <c r="AY54" s="413">
        <f t="shared" si="26"/>
        <v>0</v>
      </c>
      <c r="AZ54" s="60">
        <v>0</v>
      </c>
      <c r="BA54" s="415">
        <f t="shared" si="27"/>
        <v>0</v>
      </c>
      <c r="BB54" s="47">
        <v>3</v>
      </c>
      <c r="BC54" s="422">
        <f t="shared" si="28"/>
        <v>1</v>
      </c>
      <c r="BD54" s="54">
        <v>0</v>
      </c>
      <c r="BE54" s="60">
        <v>0</v>
      </c>
      <c r="BF54" s="60">
        <v>0</v>
      </c>
      <c r="BG54" s="49">
        <v>0</v>
      </c>
      <c r="BH54" s="333" t="str">
        <f t="shared" si="1"/>
        <v xml:space="preserve"> -</v>
      </c>
      <c r="BI54" s="453" t="str">
        <f t="shared" si="2"/>
        <v xml:space="preserve"> -</v>
      </c>
      <c r="BJ54" s="334" t="str">
        <f t="shared" si="3"/>
        <v xml:space="preserve"> -</v>
      </c>
      <c r="BK54" s="453" t="str">
        <f t="shared" si="4"/>
        <v xml:space="preserve"> -</v>
      </c>
      <c r="BL54" s="334" t="str">
        <f t="shared" si="5"/>
        <v xml:space="preserve"> -</v>
      </c>
      <c r="BM54" s="453" t="str">
        <f t="shared" si="6"/>
        <v xml:space="preserve"> -</v>
      </c>
      <c r="BN54" s="334">
        <f t="shared" si="7"/>
        <v>0</v>
      </c>
      <c r="BO54" s="453">
        <f t="shared" si="8"/>
        <v>0</v>
      </c>
      <c r="BP54" s="657">
        <f t="shared" si="9"/>
        <v>0</v>
      </c>
      <c r="BQ54" s="652">
        <f t="shared" si="10"/>
        <v>0</v>
      </c>
      <c r="BR54" s="642">
        <f t="shared" si="11"/>
        <v>0</v>
      </c>
      <c r="BS54" s="54">
        <v>0</v>
      </c>
      <c r="BT54" s="60">
        <v>0</v>
      </c>
      <c r="BU54" s="60">
        <v>0</v>
      </c>
      <c r="BV54" s="125" t="str">
        <f t="shared" si="12"/>
        <v xml:space="preserve"> -</v>
      </c>
      <c r="BW54" s="378" t="str">
        <f t="shared" si="13"/>
        <v xml:space="preserve"> -</v>
      </c>
      <c r="BX54" s="54">
        <v>0</v>
      </c>
      <c r="BY54" s="60">
        <v>0</v>
      </c>
      <c r="BZ54" s="60">
        <v>0</v>
      </c>
      <c r="CA54" s="125" t="str">
        <f t="shared" si="14"/>
        <v xml:space="preserve"> -</v>
      </c>
      <c r="CB54" s="378" t="str">
        <f t="shared" si="15"/>
        <v xml:space="preserve"> -</v>
      </c>
      <c r="CC54" s="54">
        <v>0</v>
      </c>
      <c r="CD54" s="60">
        <v>0</v>
      </c>
      <c r="CE54" s="60">
        <v>0</v>
      </c>
      <c r="CF54" s="125" t="str">
        <f t="shared" si="16"/>
        <v xml:space="preserve"> -</v>
      </c>
      <c r="CG54" s="378" t="str">
        <f t="shared" si="17"/>
        <v xml:space="preserve"> -</v>
      </c>
      <c r="CH54" s="55">
        <v>0</v>
      </c>
      <c r="CI54" s="60">
        <v>0</v>
      </c>
      <c r="CJ54" s="60">
        <v>0</v>
      </c>
      <c r="CK54" s="125" t="str">
        <f t="shared" si="18"/>
        <v xml:space="preserve"> -</v>
      </c>
      <c r="CL54" s="378" t="str">
        <f t="shared" si="19"/>
        <v xml:space="preserve"> -</v>
      </c>
      <c r="CM54" s="326">
        <f t="shared" si="20"/>
        <v>0</v>
      </c>
      <c r="CN54" s="322">
        <f t="shared" si="21"/>
        <v>0</v>
      </c>
      <c r="CO54" s="322">
        <f t="shared" si="22"/>
        <v>0</v>
      </c>
      <c r="CP54" s="504" t="str">
        <f t="shared" si="23"/>
        <v xml:space="preserve"> -</v>
      </c>
      <c r="CQ54" s="378" t="str">
        <f t="shared" si="24"/>
        <v xml:space="preserve"> -</v>
      </c>
      <c r="CR54" s="591" t="s">
        <v>1557</v>
      </c>
      <c r="CS54" s="99" t="s">
        <v>1558</v>
      </c>
      <c r="CT54" s="102" t="s">
        <v>1969</v>
      </c>
    </row>
    <row r="55" spans="2:98" ht="30" customHeight="1">
      <c r="B55" s="994"/>
      <c r="C55" s="991"/>
      <c r="D55" s="994"/>
      <c r="E55" s="990"/>
      <c r="F55" s="1154"/>
      <c r="G55" s="858"/>
      <c r="H55" s="858"/>
      <c r="I55" s="845"/>
      <c r="J55" s="858"/>
      <c r="K55" s="845"/>
      <c r="L55" s="858"/>
      <c r="M55" s="858"/>
      <c r="N55" s="845"/>
      <c r="O55" s="858"/>
      <c r="P55" s="858"/>
      <c r="Q55" s="845"/>
      <c r="R55" s="858"/>
      <c r="S55" s="858"/>
      <c r="T55" s="845"/>
      <c r="U55" s="914"/>
      <c r="V55" s="1038"/>
      <c r="W55" s="845"/>
      <c r="X55" s="883"/>
      <c r="Y55" s="845"/>
      <c r="Z55" s="858"/>
      <c r="AA55" s="845"/>
      <c r="AB55" s="858"/>
      <c r="AC55" s="1228"/>
      <c r="AD55" s="1020"/>
      <c r="AE55" s="790"/>
      <c r="AF55" s="798"/>
      <c r="AG55" s="790"/>
      <c r="AH55" s="798"/>
      <c r="AI55" s="790"/>
      <c r="AJ55" s="798"/>
      <c r="AK55" s="790"/>
      <c r="AL55" s="798"/>
      <c r="AM55" s="790"/>
      <c r="AN55" s="798"/>
      <c r="AO55" s="950"/>
      <c r="AP55" s="939"/>
      <c r="AQ55" s="119" t="s">
        <v>895</v>
      </c>
      <c r="AR55" s="366">
        <v>2210663</v>
      </c>
      <c r="AS55" s="747" t="s">
        <v>1920</v>
      </c>
      <c r="AT55" s="40">
        <v>1530</v>
      </c>
      <c r="AU55" s="60">
        <v>60</v>
      </c>
      <c r="AV55" s="60">
        <v>0</v>
      </c>
      <c r="AW55" s="413">
        <f t="shared" si="25"/>
        <v>0</v>
      </c>
      <c r="AX55" s="60">
        <v>0</v>
      </c>
      <c r="AY55" s="413">
        <f t="shared" si="26"/>
        <v>0</v>
      </c>
      <c r="AZ55" s="60">
        <v>30</v>
      </c>
      <c r="BA55" s="415">
        <f t="shared" si="27"/>
        <v>0.5</v>
      </c>
      <c r="BB55" s="47">
        <v>30</v>
      </c>
      <c r="BC55" s="422">
        <f t="shared" si="28"/>
        <v>0.5</v>
      </c>
      <c r="BD55" s="54">
        <v>0</v>
      </c>
      <c r="BE55" s="60">
        <v>0</v>
      </c>
      <c r="BF55" s="60">
        <v>0.2</v>
      </c>
      <c r="BG55" s="49">
        <v>0</v>
      </c>
      <c r="BH55" s="333" t="str">
        <f t="shared" si="1"/>
        <v xml:space="preserve"> -</v>
      </c>
      <c r="BI55" s="453" t="str">
        <f t="shared" si="2"/>
        <v xml:space="preserve"> -</v>
      </c>
      <c r="BJ55" s="334" t="str">
        <f t="shared" si="3"/>
        <v xml:space="preserve"> -</v>
      </c>
      <c r="BK55" s="453" t="str">
        <f t="shared" si="4"/>
        <v xml:space="preserve"> -</v>
      </c>
      <c r="BL55" s="334">
        <f t="shared" si="5"/>
        <v>6.6666666666666671E-3</v>
      </c>
      <c r="BM55" s="453">
        <f t="shared" si="6"/>
        <v>6.6666666666666671E-3</v>
      </c>
      <c r="BN55" s="334">
        <f t="shared" si="7"/>
        <v>0</v>
      </c>
      <c r="BO55" s="453">
        <f t="shared" si="8"/>
        <v>0</v>
      </c>
      <c r="BP55" s="657">
        <f t="shared" si="9"/>
        <v>3.3333333333333335E-3</v>
      </c>
      <c r="BQ55" s="652">
        <f t="shared" si="10"/>
        <v>3.3333333333333335E-3</v>
      </c>
      <c r="BR55" s="642">
        <f t="shared" si="11"/>
        <v>3.3333333333333335E-3</v>
      </c>
      <c r="BS55" s="54">
        <v>0</v>
      </c>
      <c r="BT55" s="60">
        <v>0</v>
      </c>
      <c r="BU55" s="60">
        <v>0</v>
      </c>
      <c r="BV55" s="125" t="str">
        <f t="shared" si="12"/>
        <v xml:space="preserve"> -</v>
      </c>
      <c r="BW55" s="378" t="str">
        <f t="shared" si="13"/>
        <v xml:space="preserve"> -</v>
      </c>
      <c r="BX55" s="54">
        <v>0</v>
      </c>
      <c r="BY55" s="60">
        <v>0</v>
      </c>
      <c r="BZ55" s="60">
        <v>0</v>
      </c>
      <c r="CA55" s="125" t="str">
        <f t="shared" si="14"/>
        <v xml:space="preserve"> -</v>
      </c>
      <c r="CB55" s="378" t="str">
        <f t="shared" si="15"/>
        <v xml:space="preserve"> -</v>
      </c>
      <c r="CC55" s="54">
        <v>557065</v>
      </c>
      <c r="CD55" s="60">
        <v>85800</v>
      </c>
      <c r="CE55" s="60">
        <v>0</v>
      </c>
      <c r="CF55" s="125">
        <f t="shared" si="16"/>
        <v>0.15402152352059453</v>
      </c>
      <c r="CG55" s="378" t="str">
        <f t="shared" si="17"/>
        <v xml:space="preserve"> -</v>
      </c>
      <c r="CH55" s="55">
        <v>100000</v>
      </c>
      <c r="CI55" s="60">
        <v>0</v>
      </c>
      <c r="CJ55" s="60">
        <v>0</v>
      </c>
      <c r="CK55" s="125">
        <f t="shared" si="18"/>
        <v>0</v>
      </c>
      <c r="CL55" s="378" t="str">
        <f t="shared" si="19"/>
        <v xml:space="preserve"> -</v>
      </c>
      <c r="CM55" s="326">
        <f t="shared" si="20"/>
        <v>657065</v>
      </c>
      <c r="CN55" s="322">
        <f t="shared" si="21"/>
        <v>85800</v>
      </c>
      <c r="CO55" s="322">
        <f t="shared" si="22"/>
        <v>0</v>
      </c>
      <c r="CP55" s="504">
        <f t="shared" si="23"/>
        <v>0.13058068836416489</v>
      </c>
      <c r="CQ55" s="378" t="str">
        <f t="shared" si="24"/>
        <v xml:space="preserve"> -</v>
      </c>
      <c r="CR55" s="591" t="s">
        <v>1557</v>
      </c>
      <c r="CS55" s="99" t="s">
        <v>1256</v>
      </c>
      <c r="CT55" s="102" t="s">
        <v>1969</v>
      </c>
    </row>
    <row r="56" spans="2:98" ht="30" customHeight="1">
      <c r="B56" s="994"/>
      <c r="C56" s="991"/>
      <c r="D56" s="994"/>
      <c r="E56" s="990"/>
      <c r="F56" s="1154"/>
      <c r="G56" s="858"/>
      <c r="H56" s="858"/>
      <c r="I56" s="845"/>
      <c r="J56" s="858"/>
      <c r="K56" s="845"/>
      <c r="L56" s="858"/>
      <c r="M56" s="858"/>
      <c r="N56" s="845"/>
      <c r="O56" s="858"/>
      <c r="P56" s="858"/>
      <c r="Q56" s="845"/>
      <c r="R56" s="858"/>
      <c r="S56" s="858"/>
      <c r="T56" s="845"/>
      <c r="U56" s="914"/>
      <c r="V56" s="1038"/>
      <c r="W56" s="845"/>
      <c r="X56" s="883"/>
      <c r="Y56" s="845"/>
      <c r="Z56" s="858"/>
      <c r="AA56" s="845"/>
      <c r="AB56" s="858"/>
      <c r="AC56" s="1228"/>
      <c r="AD56" s="1020"/>
      <c r="AE56" s="790"/>
      <c r="AF56" s="798"/>
      <c r="AG56" s="790"/>
      <c r="AH56" s="798"/>
      <c r="AI56" s="790"/>
      <c r="AJ56" s="798"/>
      <c r="AK56" s="790"/>
      <c r="AL56" s="798"/>
      <c r="AM56" s="790"/>
      <c r="AN56" s="798"/>
      <c r="AO56" s="950"/>
      <c r="AP56" s="939"/>
      <c r="AQ56" s="119" t="s">
        <v>896</v>
      </c>
      <c r="AR56" s="132">
        <v>2210172</v>
      </c>
      <c r="AS56" s="747" t="s">
        <v>1921</v>
      </c>
      <c r="AT56" s="40">
        <v>5</v>
      </c>
      <c r="AU56" s="60">
        <v>5</v>
      </c>
      <c r="AV56" s="60">
        <v>1</v>
      </c>
      <c r="AW56" s="413">
        <f t="shared" si="25"/>
        <v>0.2</v>
      </c>
      <c r="AX56" s="60">
        <v>0</v>
      </c>
      <c r="AY56" s="413">
        <f t="shared" si="26"/>
        <v>0</v>
      </c>
      <c r="AZ56" s="60">
        <v>1</v>
      </c>
      <c r="BA56" s="415">
        <f t="shared" si="27"/>
        <v>0.2</v>
      </c>
      <c r="BB56" s="47">
        <v>3</v>
      </c>
      <c r="BC56" s="422">
        <f t="shared" si="28"/>
        <v>0.6</v>
      </c>
      <c r="BD56" s="54">
        <v>1</v>
      </c>
      <c r="BE56" s="60">
        <v>1</v>
      </c>
      <c r="BF56" s="60">
        <v>0</v>
      </c>
      <c r="BG56" s="49">
        <v>0</v>
      </c>
      <c r="BH56" s="333">
        <f t="shared" si="1"/>
        <v>1</v>
      </c>
      <c r="BI56" s="453">
        <f t="shared" si="2"/>
        <v>1</v>
      </c>
      <c r="BJ56" s="334" t="str">
        <f t="shared" si="3"/>
        <v xml:space="preserve"> -</v>
      </c>
      <c r="BK56" s="453" t="str">
        <f t="shared" si="4"/>
        <v xml:space="preserve"> -</v>
      </c>
      <c r="BL56" s="334">
        <f t="shared" si="5"/>
        <v>0</v>
      </c>
      <c r="BM56" s="453">
        <f t="shared" si="6"/>
        <v>0</v>
      </c>
      <c r="BN56" s="334">
        <f t="shared" si="7"/>
        <v>0</v>
      </c>
      <c r="BO56" s="453">
        <f t="shared" si="8"/>
        <v>0</v>
      </c>
      <c r="BP56" s="657">
        <f t="shared" si="9"/>
        <v>0.4</v>
      </c>
      <c r="BQ56" s="652">
        <f t="shared" si="10"/>
        <v>0.4</v>
      </c>
      <c r="BR56" s="642">
        <f t="shared" si="11"/>
        <v>0.4</v>
      </c>
      <c r="BS56" s="54">
        <v>2059062</v>
      </c>
      <c r="BT56" s="60">
        <v>1971562</v>
      </c>
      <c r="BU56" s="60">
        <v>0</v>
      </c>
      <c r="BV56" s="125">
        <f t="shared" si="12"/>
        <v>0.95750492214416083</v>
      </c>
      <c r="BW56" s="378" t="str">
        <f t="shared" si="13"/>
        <v xml:space="preserve"> -</v>
      </c>
      <c r="BX56" s="54">
        <v>3152926</v>
      </c>
      <c r="BY56" s="60">
        <v>3152926</v>
      </c>
      <c r="BZ56" s="60">
        <v>0</v>
      </c>
      <c r="CA56" s="125">
        <f t="shared" si="14"/>
        <v>1</v>
      </c>
      <c r="CB56" s="378" t="str">
        <f t="shared" si="15"/>
        <v xml:space="preserve"> -</v>
      </c>
      <c r="CC56" s="54">
        <v>2452309</v>
      </c>
      <c r="CD56" s="60">
        <v>0</v>
      </c>
      <c r="CE56" s="60">
        <v>0</v>
      </c>
      <c r="CF56" s="125">
        <f t="shared" si="16"/>
        <v>0</v>
      </c>
      <c r="CG56" s="378" t="str">
        <f t="shared" si="17"/>
        <v xml:space="preserve"> -</v>
      </c>
      <c r="CH56" s="55">
        <v>1600000</v>
      </c>
      <c r="CI56" s="60">
        <v>0</v>
      </c>
      <c r="CJ56" s="60">
        <v>0</v>
      </c>
      <c r="CK56" s="125">
        <f t="shared" si="18"/>
        <v>0</v>
      </c>
      <c r="CL56" s="378" t="str">
        <f t="shared" si="19"/>
        <v xml:space="preserve"> -</v>
      </c>
      <c r="CM56" s="326">
        <f t="shared" si="20"/>
        <v>9264297</v>
      </c>
      <c r="CN56" s="322">
        <f t="shared" si="21"/>
        <v>5124488</v>
      </c>
      <c r="CO56" s="322">
        <f t="shared" si="22"/>
        <v>0</v>
      </c>
      <c r="CP56" s="504">
        <f t="shared" si="23"/>
        <v>0.55314375176011732</v>
      </c>
      <c r="CQ56" s="378" t="str">
        <f t="shared" si="24"/>
        <v xml:space="preserve"> -</v>
      </c>
      <c r="CR56" s="591" t="s">
        <v>1557</v>
      </c>
      <c r="CS56" s="99" t="s">
        <v>1558</v>
      </c>
      <c r="CT56" s="102" t="s">
        <v>1969</v>
      </c>
    </row>
    <row r="57" spans="2:98" ht="30" customHeight="1">
      <c r="B57" s="994"/>
      <c r="C57" s="991"/>
      <c r="D57" s="994"/>
      <c r="E57" s="990"/>
      <c r="F57" s="1154" t="s">
        <v>912</v>
      </c>
      <c r="G57" s="858">
        <v>0.92</v>
      </c>
      <c r="H57" s="858">
        <v>0.95</v>
      </c>
      <c r="I57" s="845">
        <f t="shared" ref="I57" si="37">+H57-G57</f>
        <v>2.9999999999999916E-2</v>
      </c>
      <c r="J57" s="858">
        <v>0.92</v>
      </c>
      <c r="K57" s="845">
        <f t="shared" ref="K57" si="38">+J57-G57</f>
        <v>0</v>
      </c>
      <c r="L57" s="858"/>
      <c r="M57" s="858">
        <v>0.93</v>
      </c>
      <c r="N57" s="845">
        <f t="shared" ref="N57" si="39">+M57-J57</f>
        <v>1.0000000000000009E-2</v>
      </c>
      <c r="O57" s="858"/>
      <c r="P57" s="872">
        <v>0.94</v>
      </c>
      <c r="Q57" s="845">
        <f t="shared" ref="Q57" si="40">+P57-M57</f>
        <v>9.9999999999998979E-3</v>
      </c>
      <c r="R57" s="872"/>
      <c r="S57" s="858">
        <v>0.95</v>
      </c>
      <c r="T57" s="845">
        <f t="shared" ref="T57" si="41">+S57-P57</f>
        <v>1.0000000000000009E-2</v>
      </c>
      <c r="U57" s="914"/>
      <c r="V57" s="1183">
        <v>0.92</v>
      </c>
      <c r="W57" s="845">
        <f t="shared" ref="W57" si="42">+IF(V57=0,0,V57-G57)</f>
        <v>0</v>
      </c>
      <c r="X57" s="858">
        <v>0.93</v>
      </c>
      <c r="Y57" s="845">
        <f t="shared" ref="Y57" si="43">+IF(X57=0,0,X57-V57)</f>
        <v>1.0000000000000009E-2</v>
      </c>
      <c r="Z57" s="858"/>
      <c r="AA57" s="845">
        <f t="shared" ref="AA57" si="44">+IF(Z57=0,0,Z57-X57)</f>
        <v>0</v>
      </c>
      <c r="AB57" s="858"/>
      <c r="AC57" s="1228">
        <f t="shared" ref="AC57" si="45">+IF(AB57=0,0,AB57-Z57)</f>
        <v>0</v>
      </c>
      <c r="AD57" s="1020" t="str">
        <f t="shared" ref="AD57" si="46">+IF(K57=0," -",W57/K57)</f>
        <v xml:space="preserve"> -</v>
      </c>
      <c r="AE57" s="790" t="str">
        <f t="shared" ref="AE57" si="47">+IF(K57=0," -",IF(AD57&gt;100%,100%,AD57))</f>
        <v xml:space="preserve"> -</v>
      </c>
      <c r="AF57" s="798">
        <f t="shared" ref="AF57" si="48">+IF(N57=0," -",Y57/N57)</f>
        <v>1</v>
      </c>
      <c r="AG57" s="790">
        <f t="shared" ref="AG57" si="49">+IF(N57=0," -",IF(AF57&gt;100%,100%,AF57))</f>
        <v>1</v>
      </c>
      <c r="AH57" s="798">
        <f t="shared" ref="AH57" si="50">+IF(Q57=0," -",AA57/Q57)</f>
        <v>0</v>
      </c>
      <c r="AI57" s="790">
        <f t="shared" ref="AI57" si="51">+IF(Q57=0," -",IF(AH57&gt;100%,100%,AH57))</f>
        <v>0</v>
      </c>
      <c r="AJ57" s="798">
        <f t="shared" ref="AJ57" si="52">+IF(T57=0," -",AC57/T57)</f>
        <v>0</v>
      </c>
      <c r="AK57" s="790">
        <f t="shared" ref="AK57" si="53">+IF(T57=0," -",IF(AJ57&gt;100%,100%,AJ57))</f>
        <v>0</v>
      </c>
      <c r="AL57" s="798">
        <f t="shared" ref="AL57" si="54">+SUM(AC57,AA57,Y57,W57)/I57</f>
        <v>0.33333333333333459</v>
      </c>
      <c r="AM57" s="790">
        <f t="shared" ref="AM57" si="55">+IF(AL57&gt;100%,100%,IF(AL57&lt;0%,0%,AL57))</f>
        <v>0.33333333333333459</v>
      </c>
      <c r="AN57" s="798"/>
      <c r="AO57" s="950"/>
      <c r="AP57" s="939"/>
      <c r="AQ57" s="119" t="s">
        <v>897</v>
      </c>
      <c r="AR57" s="132" t="s">
        <v>1217</v>
      </c>
      <c r="AS57" s="119" t="s">
        <v>1922</v>
      </c>
      <c r="AT57" s="40">
        <v>3248</v>
      </c>
      <c r="AU57" s="60">
        <v>3448</v>
      </c>
      <c r="AV57" s="60">
        <v>0</v>
      </c>
      <c r="AW57" s="413">
        <f t="shared" si="25"/>
        <v>0</v>
      </c>
      <c r="AX57" s="60">
        <v>300</v>
      </c>
      <c r="AY57" s="413">
        <f t="shared" si="26"/>
        <v>8.7006960556844551E-2</v>
      </c>
      <c r="AZ57" s="60">
        <v>1449</v>
      </c>
      <c r="BA57" s="415">
        <f t="shared" si="27"/>
        <v>0.42024361948955918</v>
      </c>
      <c r="BB57" s="47">
        <v>1699</v>
      </c>
      <c r="BC57" s="422">
        <f t="shared" si="28"/>
        <v>0.49274941995359628</v>
      </c>
      <c r="BD57" s="54">
        <v>0</v>
      </c>
      <c r="BE57" s="60">
        <v>298</v>
      </c>
      <c r="BF57" s="60">
        <v>0</v>
      </c>
      <c r="BG57" s="49">
        <v>0</v>
      </c>
      <c r="BH57" s="333" t="str">
        <f t="shared" si="1"/>
        <v xml:space="preserve"> -</v>
      </c>
      <c r="BI57" s="453" t="str">
        <f t="shared" si="2"/>
        <v xml:space="preserve"> -</v>
      </c>
      <c r="BJ57" s="334">
        <f t="shared" si="3"/>
        <v>0.99333333333333329</v>
      </c>
      <c r="BK57" s="453">
        <f t="shared" si="4"/>
        <v>0.99333333333333329</v>
      </c>
      <c r="BL57" s="334">
        <f t="shared" si="5"/>
        <v>0</v>
      </c>
      <c r="BM57" s="453">
        <f t="shared" si="6"/>
        <v>0</v>
      </c>
      <c r="BN57" s="334">
        <f t="shared" si="7"/>
        <v>0</v>
      </c>
      <c r="BO57" s="453">
        <f t="shared" si="8"/>
        <v>0</v>
      </c>
      <c r="BP57" s="657">
        <f t="shared" si="9"/>
        <v>8.642691415313225E-2</v>
      </c>
      <c r="BQ57" s="652">
        <f t="shared" si="10"/>
        <v>8.642691415313225E-2</v>
      </c>
      <c r="BR57" s="642">
        <f t="shared" si="11"/>
        <v>8.642691415313225E-2</v>
      </c>
      <c r="BS57" s="54">
        <v>0</v>
      </c>
      <c r="BT57" s="60">
        <v>0</v>
      </c>
      <c r="BU57" s="60">
        <v>0</v>
      </c>
      <c r="BV57" s="125" t="str">
        <f t="shared" si="12"/>
        <v xml:space="preserve"> -</v>
      </c>
      <c r="BW57" s="378" t="str">
        <f t="shared" si="13"/>
        <v xml:space="preserve"> -</v>
      </c>
      <c r="BX57" s="54">
        <v>0</v>
      </c>
      <c r="BY57" s="60">
        <v>0</v>
      </c>
      <c r="BZ57" s="60">
        <v>2408660</v>
      </c>
      <c r="CA57" s="125" t="str">
        <f t="shared" si="14"/>
        <v xml:space="preserve"> -</v>
      </c>
      <c r="CB57" s="378">
        <f t="shared" si="15"/>
        <v>1</v>
      </c>
      <c r="CC57" s="54">
        <v>0</v>
      </c>
      <c r="CD57" s="60">
        <v>0</v>
      </c>
      <c r="CE57" s="60">
        <v>0</v>
      </c>
      <c r="CF57" s="125" t="str">
        <f t="shared" si="16"/>
        <v xml:space="preserve"> -</v>
      </c>
      <c r="CG57" s="378" t="str">
        <f t="shared" si="17"/>
        <v xml:space="preserve"> -</v>
      </c>
      <c r="CH57" s="55">
        <v>0</v>
      </c>
      <c r="CI57" s="60">
        <v>0</v>
      </c>
      <c r="CJ57" s="60">
        <v>0</v>
      </c>
      <c r="CK57" s="125" t="str">
        <f t="shared" si="18"/>
        <v xml:space="preserve"> -</v>
      </c>
      <c r="CL57" s="378" t="str">
        <f t="shared" si="19"/>
        <v xml:space="preserve"> -</v>
      </c>
      <c r="CM57" s="326">
        <f t="shared" si="20"/>
        <v>0</v>
      </c>
      <c r="CN57" s="322">
        <f t="shared" si="21"/>
        <v>0</v>
      </c>
      <c r="CO57" s="322">
        <f t="shared" si="22"/>
        <v>2408660</v>
      </c>
      <c r="CP57" s="504" t="str">
        <f t="shared" si="23"/>
        <v xml:space="preserve"> -</v>
      </c>
      <c r="CQ57" s="378">
        <f t="shared" si="24"/>
        <v>1</v>
      </c>
      <c r="CR57" s="591" t="s">
        <v>1464</v>
      </c>
      <c r="CS57" s="99" t="s">
        <v>1916</v>
      </c>
      <c r="CT57" s="102" t="s">
        <v>1969</v>
      </c>
    </row>
    <row r="58" spans="2:98" ht="30" customHeight="1">
      <c r="B58" s="994"/>
      <c r="C58" s="991"/>
      <c r="D58" s="994"/>
      <c r="E58" s="990"/>
      <c r="F58" s="1154"/>
      <c r="G58" s="858"/>
      <c r="H58" s="858"/>
      <c r="I58" s="845"/>
      <c r="J58" s="858"/>
      <c r="K58" s="845"/>
      <c r="L58" s="858"/>
      <c r="M58" s="858"/>
      <c r="N58" s="845"/>
      <c r="O58" s="858"/>
      <c r="P58" s="858"/>
      <c r="Q58" s="845"/>
      <c r="R58" s="858"/>
      <c r="S58" s="858"/>
      <c r="T58" s="845"/>
      <c r="U58" s="914"/>
      <c r="V58" s="1183"/>
      <c r="W58" s="845"/>
      <c r="X58" s="858"/>
      <c r="Y58" s="845"/>
      <c r="Z58" s="858"/>
      <c r="AA58" s="845"/>
      <c r="AB58" s="858"/>
      <c r="AC58" s="1228"/>
      <c r="AD58" s="1020"/>
      <c r="AE58" s="790"/>
      <c r="AF58" s="798"/>
      <c r="AG58" s="790"/>
      <c r="AH58" s="798"/>
      <c r="AI58" s="790"/>
      <c r="AJ58" s="798"/>
      <c r="AK58" s="790"/>
      <c r="AL58" s="798"/>
      <c r="AM58" s="790"/>
      <c r="AN58" s="798"/>
      <c r="AO58" s="950"/>
      <c r="AP58" s="939"/>
      <c r="AQ58" s="119" t="s">
        <v>898</v>
      </c>
      <c r="AR58" s="132">
        <v>2210663</v>
      </c>
      <c r="AS58" s="747" t="s">
        <v>1923</v>
      </c>
      <c r="AT58" s="40">
        <v>0</v>
      </c>
      <c r="AU58" s="60">
        <v>1</v>
      </c>
      <c r="AV58" s="60">
        <v>0</v>
      </c>
      <c r="AW58" s="413">
        <f t="shared" si="25"/>
        <v>0</v>
      </c>
      <c r="AX58" s="60">
        <v>0</v>
      </c>
      <c r="AY58" s="413">
        <f t="shared" si="26"/>
        <v>0</v>
      </c>
      <c r="AZ58" s="60">
        <v>1</v>
      </c>
      <c r="BA58" s="415">
        <f t="shared" si="27"/>
        <v>1</v>
      </c>
      <c r="BB58" s="47">
        <v>0</v>
      </c>
      <c r="BC58" s="422">
        <f t="shared" si="28"/>
        <v>0</v>
      </c>
      <c r="BD58" s="54">
        <v>0</v>
      </c>
      <c r="BE58" s="60">
        <v>0</v>
      </c>
      <c r="BF58" s="60">
        <v>0</v>
      </c>
      <c r="BG58" s="49">
        <v>0</v>
      </c>
      <c r="BH58" s="333" t="str">
        <f t="shared" si="1"/>
        <v xml:space="preserve"> -</v>
      </c>
      <c r="BI58" s="453" t="str">
        <f t="shared" si="2"/>
        <v xml:space="preserve"> -</v>
      </c>
      <c r="BJ58" s="334" t="str">
        <f t="shared" si="3"/>
        <v xml:space="preserve"> -</v>
      </c>
      <c r="BK58" s="453" t="str">
        <f t="shared" si="4"/>
        <v xml:space="preserve"> -</v>
      </c>
      <c r="BL58" s="334">
        <f t="shared" si="5"/>
        <v>0</v>
      </c>
      <c r="BM58" s="453">
        <f t="shared" si="6"/>
        <v>0</v>
      </c>
      <c r="BN58" s="334" t="str">
        <f t="shared" si="7"/>
        <v xml:space="preserve"> -</v>
      </c>
      <c r="BO58" s="453" t="str">
        <f t="shared" si="8"/>
        <v xml:space="preserve"> -</v>
      </c>
      <c r="BP58" s="657">
        <f t="shared" si="9"/>
        <v>0</v>
      </c>
      <c r="BQ58" s="652">
        <f t="shared" si="10"/>
        <v>0</v>
      </c>
      <c r="BR58" s="642">
        <f t="shared" si="11"/>
        <v>0</v>
      </c>
      <c r="BS58" s="193">
        <v>0</v>
      </c>
      <c r="BT58" s="194">
        <v>0</v>
      </c>
      <c r="BU58" s="194">
        <v>0</v>
      </c>
      <c r="BV58" s="125" t="str">
        <f t="shared" si="12"/>
        <v xml:space="preserve"> -</v>
      </c>
      <c r="BW58" s="378" t="str">
        <f t="shared" si="13"/>
        <v xml:space="preserve"> -</v>
      </c>
      <c r="BX58" s="193">
        <v>0</v>
      </c>
      <c r="BY58" s="194">
        <v>0</v>
      </c>
      <c r="BZ58" s="194">
        <v>0</v>
      </c>
      <c r="CA58" s="125" t="str">
        <f t="shared" si="14"/>
        <v xml:space="preserve"> -</v>
      </c>
      <c r="CB58" s="378" t="str">
        <f t="shared" si="15"/>
        <v xml:space="preserve"> -</v>
      </c>
      <c r="CC58" s="193">
        <v>1094374</v>
      </c>
      <c r="CD58" s="194">
        <v>0</v>
      </c>
      <c r="CE58" s="194">
        <v>0</v>
      </c>
      <c r="CF58" s="125">
        <f t="shared" si="16"/>
        <v>0</v>
      </c>
      <c r="CG58" s="378" t="str">
        <f t="shared" si="17"/>
        <v xml:space="preserve"> -</v>
      </c>
      <c r="CH58" s="195">
        <v>0</v>
      </c>
      <c r="CI58" s="194">
        <v>0</v>
      </c>
      <c r="CJ58" s="194">
        <v>0</v>
      </c>
      <c r="CK58" s="125" t="str">
        <f t="shared" si="18"/>
        <v xml:space="preserve"> -</v>
      </c>
      <c r="CL58" s="378" t="str">
        <f t="shared" si="19"/>
        <v xml:space="preserve"> -</v>
      </c>
      <c r="CM58" s="326">
        <f t="shared" si="20"/>
        <v>1094374</v>
      </c>
      <c r="CN58" s="322">
        <f t="shared" si="21"/>
        <v>0</v>
      </c>
      <c r="CO58" s="322">
        <f t="shared" si="22"/>
        <v>0</v>
      </c>
      <c r="CP58" s="504">
        <f t="shared" si="23"/>
        <v>0</v>
      </c>
      <c r="CQ58" s="378" t="str">
        <f t="shared" si="24"/>
        <v xml:space="preserve"> -</v>
      </c>
      <c r="CR58" s="591" t="s">
        <v>1557</v>
      </c>
      <c r="CS58" s="99" t="s">
        <v>1558</v>
      </c>
      <c r="CT58" s="102" t="s">
        <v>1969</v>
      </c>
    </row>
    <row r="59" spans="2:98" ht="30" customHeight="1">
      <c r="B59" s="994"/>
      <c r="C59" s="991"/>
      <c r="D59" s="994"/>
      <c r="E59" s="990"/>
      <c r="F59" s="1154"/>
      <c r="G59" s="858"/>
      <c r="H59" s="858"/>
      <c r="I59" s="845"/>
      <c r="J59" s="858"/>
      <c r="K59" s="845"/>
      <c r="L59" s="858"/>
      <c r="M59" s="858"/>
      <c r="N59" s="845"/>
      <c r="O59" s="858"/>
      <c r="P59" s="864"/>
      <c r="Q59" s="845"/>
      <c r="R59" s="864"/>
      <c r="S59" s="858"/>
      <c r="T59" s="845"/>
      <c r="U59" s="914"/>
      <c r="V59" s="1183"/>
      <c r="W59" s="845"/>
      <c r="X59" s="858"/>
      <c r="Y59" s="845"/>
      <c r="Z59" s="858"/>
      <c r="AA59" s="845"/>
      <c r="AB59" s="858"/>
      <c r="AC59" s="1228"/>
      <c r="AD59" s="1020"/>
      <c r="AE59" s="790"/>
      <c r="AF59" s="798"/>
      <c r="AG59" s="790"/>
      <c r="AH59" s="798"/>
      <c r="AI59" s="790"/>
      <c r="AJ59" s="798"/>
      <c r="AK59" s="790"/>
      <c r="AL59" s="798"/>
      <c r="AM59" s="790"/>
      <c r="AN59" s="798"/>
      <c r="AO59" s="950"/>
      <c r="AP59" s="939"/>
      <c r="AQ59" s="254" t="s">
        <v>899</v>
      </c>
      <c r="AR59" s="276" t="s">
        <v>1217</v>
      </c>
      <c r="AS59" s="747" t="s">
        <v>1924</v>
      </c>
      <c r="AT59" s="43">
        <v>0.92</v>
      </c>
      <c r="AU59" s="85">
        <v>0.92</v>
      </c>
      <c r="AV59" s="85">
        <v>0.92</v>
      </c>
      <c r="AW59" s="413">
        <v>0.25</v>
      </c>
      <c r="AX59" s="85">
        <v>0.92</v>
      </c>
      <c r="AY59" s="413">
        <v>0.25</v>
      </c>
      <c r="AZ59" s="85">
        <v>0.92</v>
      </c>
      <c r="BA59" s="415">
        <v>0.25</v>
      </c>
      <c r="BB59" s="125">
        <v>0.92</v>
      </c>
      <c r="BC59" s="422">
        <v>0.25</v>
      </c>
      <c r="BD59" s="318">
        <v>0.92</v>
      </c>
      <c r="BE59" s="85">
        <v>0.92</v>
      </c>
      <c r="BF59" s="85">
        <v>0.92</v>
      </c>
      <c r="BG59" s="71">
        <v>0</v>
      </c>
      <c r="BH59" s="333">
        <f t="shared" si="1"/>
        <v>1</v>
      </c>
      <c r="BI59" s="453">
        <f t="shared" si="2"/>
        <v>1</v>
      </c>
      <c r="BJ59" s="334">
        <f t="shared" si="3"/>
        <v>1</v>
      </c>
      <c r="BK59" s="453">
        <f t="shared" si="4"/>
        <v>1</v>
      </c>
      <c r="BL59" s="334">
        <f t="shared" si="5"/>
        <v>1</v>
      </c>
      <c r="BM59" s="453">
        <f t="shared" si="6"/>
        <v>1</v>
      </c>
      <c r="BN59" s="334">
        <f t="shared" si="7"/>
        <v>0</v>
      </c>
      <c r="BO59" s="453">
        <f t="shared" si="8"/>
        <v>0</v>
      </c>
      <c r="BP59" s="657">
        <f t="shared" ref="BP59" si="56">+AVERAGE(BD59:BG59)/AU59</f>
        <v>0.75</v>
      </c>
      <c r="BQ59" s="652">
        <f t="shared" si="10"/>
        <v>0.75</v>
      </c>
      <c r="BR59" s="642">
        <f t="shared" si="11"/>
        <v>0.75</v>
      </c>
      <c r="BS59" s="54">
        <v>0</v>
      </c>
      <c r="BT59" s="60">
        <v>0</v>
      </c>
      <c r="BU59" s="60">
        <v>0</v>
      </c>
      <c r="BV59" s="125" t="str">
        <f t="shared" si="12"/>
        <v xml:space="preserve"> -</v>
      </c>
      <c r="BW59" s="378" t="str">
        <f t="shared" si="13"/>
        <v xml:space="preserve"> -</v>
      </c>
      <c r="BX59" s="54">
        <v>0</v>
      </c>
      <c r="BY59" s="60">
        <v>0</v>
      </c>
      <c r="BZ59" s="60">
        <v>0</v>
      </c>
      <c r="CA59" s="125" t="str">
        <f t="shared" si="14"/>
        <v xml:space="preserve"> -</v>
      </c>
      <c r="CB59" s="378" t="str">
        <f t="shared" si="15"/>
        <v xml:space="preserve"> -</v>
      </c>
      <c r="CC59" s="54">
        <v>0</v>
      </c>
      <c r="CD59" s="60">
        <v>0</v>
      </c>
      <c r="CE59" s="60">
        <v>0</v>
      </c>
      <c r="CF59" s="125" t="str">
        <f t="shared" si="16"/>
        <v xml:space="preserve"> -</v>
      </c>
      <c r="CG59" s="378" t="str">
        <f t="shared" si="17"/>
        <v xml:space="preserve"> -</v>
      </c>
      <c r="CH59" s="55">
        <v>0</v>
      </c>
      <c r="CI59" s="60">
        <v>0</v>
      </c>
      <c r="CJ59" s="60">
        <v>0</v>
      </c>
      <c r="CK59" s="125" t="str">
        <f t="shared" si="18"/>
        <v xml:space="preserve"> -</v>
      </c>
      <c r="CL59" s="378" t="str">
        <f t="shared" si="19"/>
        <v xml:space="preserve"> -</v>
      </c>
      <c r="CM59" s="326">
        <f t="shared" si="20"/>
        <v>0</v>
      </c>
      <c r="CN59" s="322">
        <f t="shared" si="21"/>
        <v>0</v>
      </c>
      <c r="CO59" s="322">
        <f t="shared" si="22"/>
        <v>0</v>
      </c>
      <c r="CP59" s="504" t="str">
        <f t="shared" si="23"/>
        <v xml:space="preserve"> -</v>
      </c>
      <c r="CQ59" s="378" t="str">
        <f t="shared" si="24"/>
        <v xml:space="preserve"> -</v>
      </c>
      <c r="CR59" s="591" t="s">
        <v>1464</v>
      </c>
      <c r="CS59" s="99" t="s">
        <v>1916</v>
      </c>
      <c r="CT59" s="102" t="s">
        <v>1969</v>
      </c>
    </row>
    <row r="60" spans="2:98" ht="30" customHeight="1" thickBot="1">
      <c r="B60" s="994"/>
      <c r="C60" s="991"/>
      <c r="D60" s="994"/>
      <c r="E60" s="990"/>
      <c r="F60" s="1154" t="s">
        <v>913</v>
      </c>
      <c r="G60" s="858">
        <v>0.2</v>
      </c>
      <c r="H60" s="858">
        <v>0.25</v>
      </c>
      <c r="I60" s="845">
        <f t="shared" ref="I60" si="57">+H60-G60</f>
        <v>4.9999999999999989E-2</v>
      </c>
      <c r="J60" s="858">
        <v>0.2</v>
      </c>
      <c r="K60" s="845">
        <f t="shared" ref="K60" si="58">+J60-G60</f>
        <v>0</v>
      </c>
      <c r="L60" s="858"/>
      <c r="M60" s="858">
        <v>0.2</v>
      </c>
      <c r="N60" s="845">
        <f t="shared" ref="N60" si="59">+M60-J60</f>
        <v>0</v>
      </c>
      <c r="O60" s="858"/>
      <c r="P60" s="858">
        <v>0.22</v>
      </c>
      <c r="Q60" s="845">
        <f t="shared" ref="Q60" si="60">+P60-M60</f>
        <v>1.999999999999999E-2</v>
      </c>
      <c r="R60" s="858"/>
      <c r="S60" s="858">
        <v>0.25</v>
      </c>
      <c r="T60" s="845">
        <f t="shared" ref="T60" si="61">+S60-P60</f>
        <v>0.03</v>
      </c>
      <c r="U60" s="914"/>
      <c r="V60" s="1183">
        <v>0.2</v>
      </c>
      <c r="W60" s="845">
        <v>0.2</v>
      </c>
      <c r="X60" s="858">
        <v>0.2</v>
      </c>
      <c r="Y60" s="845">
        <f t="shared" ref="Y60" si="62">+IF(X60=0,0,X60-V60)</f>
        <v>0</v>
      </c>
      <c r="Z60" s="858"/>
      <c r="AA60" s="845">
        <f t="shared" ref="AA60" si="63">+IF(Z60=0,0,Z60-X60)</f>
        <v>0</v>
      </c>
      <c r="AB60" s="858"/>
      <c r="AC60" s="1228">
        <f t="shared" ref="AC60" si="64">+IF(AB60=0,0,AB60-Z60)</f>
        <v>0</v>
      </c>
      <c r="AD60" s="1020" t="str">
        <f t="shared" ref="AD60" si="65">+IF(K60=0," -",W60/K60)</f>
        <v xml:space="preserve"> -</v>
      </c>
      <c r="AE60" s="790" t="str">
        <f t="shared" ref="AE60" si="66">+IF(K60=0," -",IF(AD60&gt;100%,100%,AD60))</f>
        <v xml:space="preserve"> -</v>
      </c>
      <c r="AF60" s="798" t="str">
        <f t="shared" ref="AF60" si="67">+IF(N60=0," -",Y60/N60)</f>
        <v xml:space="preserve"> -</v>
      </c>
      <c r="AG60" s="790" t="str">
        <f t="shared" ref="AG60" si="68">+IF(N60=0," -",IF(AF60&gt;100%,100%,AF60))</f>
        <v xml:space="preserve"> -</v>
      </c>
      <c r="AH60" s="798">
        <f t="shared" ref="AH60" si="69">+IF(Q60=0," -",AA60/Q60)</f>
        <v>0</v>
      </c>
      <c r="AI60" s="790">
        <f t="shared" ref="AI60" si="70">+IF(Q60=0," -",IF(AH60&gt;100%,100%,AH60))</f>
        <v>0</v>
      </c>
      <c r="AJ60" s="798">
        <f t="shared" ref="AJ60" si="71">+IF(T60=0," -",AC60/T60)</f>
        <v>0</v>
      </c>
      <c r="AK60" s="790">
        <f t="shared" ref="AK60" si="72">+IF(T60=0," -",IF(AJ60&gt;100%,100%,AJ60))</f>
        <v>0</v>
      </c>
      <c r="AL60" s="798">
        <f t="shared" ref="AL60" si="73">+SUM(AC60,AA60,Y60,W60)/I60</f>
        <v>4.0000000000000009</v>
      </c>
      <c r="AM60" s="790">
        <f t="shared" ref="AM60" si="74">+IF(AL60&gt;100%,100%,IF(AL60&lt;0%,0%,AL60))</f>
        <v>1</v>
      </c>
      <c r="AN60" s="798"/>
      <c r="AO60" s="953"/>
      <c r="AP60" s="942"/>
      <c r="AQ60" s="30" t="s">
        <v>900</v>
      </c>
      <c r="AR60" s="118" t="s">
        <v>1217</v>
      </c>
      <c r="AS60" s="30" t="s">
        <v>1925</v>
      </c>
      <c r="AT60" s="68">
        <v>0</v>
      </c>
      <c r="AU60" s="109">
        <v>0.1</v>
      </c>
      <c r="AV60" s="109">
        <v>0</v>
      </c>
      <c r="AW60" s="423">
        <f t="shared" si="25"/>
        <v>0</v>
      </c>
      <c r="AX60" s="109">
        <v>0</v>
      </c>
      <c r="AY60" s="423">
        <f t="shared" si="26"/>
        <v>0</v>
      </c>
      <c r="AZ60" s="109">
        <v>0</v>
      </c>
      <c r="BA60" s="424">
        <f t="shared" si="27"/>
        <v>0</v>
      </c>
      <c r="BB60" s="148">
        <v>0.1</v>
      </c>
      <c r="BC60" s="425">
        <f t="shared" si="28"/>
        <v>1</v>
      </c>
      <c r="BD60" s="315">
        <v>0</v>
      </c>
      <c r="BE60" s="109">
        <v>0</v>
      </c>
      <c r="BF60" s="109">
        <v>0</v>
      </c>
      <c r="BG60" s="73">
        <v>0</v>
      </c>
      <c r="BH60" s="331" t="str">
        <f t="shared" si="1"/>
        <v xml:space="preserve"> -</v>
      </c>
      <c r="BI60" s="457" t="str">
        <f t="shared" si="2"/>
        <v xml:space="preserve"> -</v>
      </c>
      <c r="BJ60" s="332" t="str">
        <f t="shared" si="3"/>
        <v xml:space="preserve"> -</v>
      </c>
      <c r="BK60" s="457" t="str">
        <f t="shared" si="4"/>
        <v xml:space="preserve"> -</v>
      </c>
      <c r="BL60" s="332" t="str">
        <f t="shared" si="5"/>
        <v xml:space="preserve"> -</v>
      </c>
      <c r="BM60" s="457" t="str">
        <f t="shared" si="6"/>
        <v xml:space="preserve"> -</v>
      </c>
      <c r="BN60" s="332">
        <f t="shared" si="7"/>
        <v>0</v>
      </c>
      <c r="BO60" s="457">
        <f t="shared" si="8"/>
        <v>0</v>
      </c>
      <c r="BP60" s="658">
        <f t="shared" si="9"/>
        <v>0</v>
      </c>
      <c r="BQ60" s="653">
        <f t="shared" si="10"/>
        <v>0</v>
      </c>
      <c r="BR60" s="643">
        <f t="shared" si="11"/>
        <v>0</v>
      </c>
      <c r="BS60" s="62">
        <v>0</v>
      </c>
      <c r="BT60" s="92">
        <v>0</v>
      </c>
      <c r="BU60" s="92">
        <v>0</v>
      </c>
      <c r="BV60" s="148" t="str">
        <f t="shared" si="12"/>
        <v xml:space="preserve"> -</v>
      </c>
      <c r="BW60" s="385" t="str">
        <f t="shared" si="13"/>
        <v xml:space="preserve"> -</v>
      </c>
      <c r="BX60" s="62">
        <v>0</v>
      </c>
      <c r="BY60" s="92">
        <v>0</v>
      </c>
      <c r="BZ60" s="92">
        <v>0</v>
      </c>
      <c r="CA60" s="148" t="str">
        <f t="shared" si="14"/>
        <v xml:space="preserve"> -</v>
      </c>
      <c r="CB60" s="385" t="str">
        <f t="shared" si="15"/>
        <v xml:space="preserve"> -</v>
      </c>
      <c r="CC60" s="62">
        <v>0</v>
      </c>
      <c r="CD60" s="92">
        <v>0</v>
      </c>
      <c r="CE60" s="92">
        <v>0</v>
      </c>
      <c r="CF60" s="148" t="str">
        <f t="shared" si="16"/>
        <v xml:space="preserve"> -</v>
      </c>
      <c r="CG60" s="385" t="str">
        <f t="shared" si="17"/>
        <v xml:space="preserve"> -</v>
      </c>
      <c r="CH60" s="63">
        <v>0</v>
      </c>
      <c r="CI60" s="92">
        <v>0</v>
      </c>
      <c r="CJ60" s="92">
        <v>0</v>
      </c>
      <c r="CK60" s="148" t="str">
        <f t="shared" si="18"/>
        <v xml:space="preserve"> -</v>
      </c>
      <c r="CL60" s="385" t="str">
        <f t="shared" si="19"/>
        <v xml:space="preserve"> -</v>
      </c>
      <c r="CM60" s="327">
        <f t="shared" si="20"/>
        <v>0</v>
      </c>
      <c r="CN60" s="328">
        <f t="shared" si="21"/>
        <v>0</v>
      </c>
      <c r="CO60" s="328">
        <f t="shared" si="22"/>
        <v>0</v>
      </c>
      <c r="CP60" s="505" t="str">
        <f t="shared" si="23"/>
        <v xml:space="preserve"> -</v>
      </c>
      <c r="CQ60" s="385" t="str">
        <f t="shared" si="24"/>
        <v xml:space="preserve"> -</v>
      </c>
      <c r="CR60" s="592" t="s">
        <v>1339</v>
      </c>
      <c r="CS60" s="106" t="s">
        <v>1558</v>
      </c>
      <c r="CT60" s="107" t="s">
        <v>1969</v>
      </c>
    </row>
    <row r="61" spans="2:98" ht="30" customHeight="1">
      <c r="B61" s="994"/>
      <c r="C61" s="991"/>
      <c r="D61" s="994"/>
      <c r="E61" s="990"/>
      <c r="F61" s="1154"/>
      <c r="G61" s="858"/>
      <c r="H61" s="858"/>
      <c r="I61" s="845"/>
      <c r="J61" s="858"/>
      <c r="K61" s="845"/>
      <c r="L61" s="858"/>
      <c r="M61" s="858"/>
      <c r="N61" s="845"/>
      <c r="O61" s="858"/>
      <c r="P61" s="858"/>
      <c r="Q61" s="845"/>
      <c r="R61" s="858"/>
      <c r="S61" s="858"/>
      <c r="T61" s="845"/>
      <c r="U61" s="914"/>
      <c r="V61" s="1183"/>
      <c r="W61" s="845"/>
      <c r="X61" s="858"/>
      <c r="Y61" s="845"/>
      <c r="Z61" s="858"/>
      <c r="AA61" s="845"/>
      <c r="AB61" s="858"/>
      <c r="AC61" s="1228"/>
      <c r="AD61" s="1020"/>
      <c r="AE61" s="790"/>
      <c r="AF61" s="798"/>
      <c r="AG61" s="790"/>
      <c r="AH61" s="798"/>
      <c r="AI61" s="790"/>
      <c r="AJ61" s="798"/>
      <c r="AK61" s="790"/>
      <c r="AL61" s="798"/>
      <c r="AM61" s="790"/>
      <c r="AN61" s="798"/>
      <c r="AO61" s="952">
        <f>+RESUMEN!J145</f>
        <v>0.68736458333333328</v>
      </c>
      <c r="AP61" s="941" t="s">
        <v>917</v>
      </c>
      <c r="AQ61" s="26" t="s">
        <v>901</v>
      </c>
      <c r="AR61" s="138">
        <v>2210666</v>
      </c>
      <c r="AS61" s="754" t="s">
        <v>1926</v>
      </c>
      <c r="AT61" s="39">
        <v>4257</v>
      </c>
      <c r="AU61" s="90">
        <v>36000</v>
      </c>
      <c r="AV61" s="90">
        <v>0</v>
      </c>
      <c r="AW61" s="412">
        <f t="shared" si="25"/>
        <v>0</v>
      </c>
      <c r="AX61" s="90">
        <v>12000</v>
      </c>
      <c r="AY61" s="412">
        <f t="shared" si="26"/>
        <v>0.33333333333333331</v>
      </c>
      <c r="AZ61" s="90">
        <v>12000</v>
      </c>
      <c r="BA61" s="414">
        <f t="shared" si="27"/>
        <v>0.33333333333333331</v>
      </c>
      <c r="BB61" s="46">
        <v>12000</v>
      </c>
      <c r="BC61" s="421">
        <f t="shared" si="28"/>
        <v>0.33333333333333331</v>
      </c>
      <c r="BD61" s="52">
        <v>0</v>
      </c>
      <c r="BE61" s="90">
        <v>2077</v>
      </c>
      <c r="BF61" s="90">
        <v>24569</v>
      </c>
      <c r="BG61" s="69">
        <v>0</v>
      </c>
      <c r="BH61" s="329" t="str">
        <f t="shared" si="1"/>
        <v xml:space="preserve"> -</v>
      </c>
      <c r="BI61" s="452" t="str">
        <f t="shared" si="2"/>
        <v xml:space="preserve"> -</v>
      </c>
      <c r="BJ61" s="330">
        <f t="shared" si="3"/>
        <v>0.17308333333333334</v>
      </c>
      <c r="BK61" s="452">
        <f t="shared" si="4"/>
        <v>0.17308333333333334</v>
      </c>
      <c r="BL61" s="330">
        <f t="shared" si="5"/>
        <v>2.0474166666666669</v>
      </c>
      <c r="BM61" s="452">
        <f t="shared" si="6"/>
        <v>1</v>
      </c>
      <c r="BN61" s="330">
        <f t="shared" si="7"/>
        <v>0</v>
      </c>
      <c r="BO61" s="452">
        <f t="shared" si="8"/>
        <v>0</v>
      </c>
      <c r="BP61" s="656">
        <f t="shared" si="9"/>
        <v>0.74016666666666664</v>
      </c>
      <c r="BQ61" s="651">
        <f t="shared" si="10"/>
        <v>0.74016666666666664</v>
      </c>
      <c r="BR61" s="641">
        <f t="shared" si="11"/>
        <v>0.74016666666666664</v>
      </c>
      <c r="BS61" s="52">
        <v>0</v>
      </c>
      <c r="BT61" s="90">
        <v>0</v>
      </c>
      <c r="BU61" s="90">
        <v>0</v>
      </c>
      <c r="BV61" s="146" t="str">
        <f t="shared" si="12"/>
        <v xml:space="preserve"> -</v>
      </c>
      <c r="BW61" s="384" t="str">
        <f t="shared" si="13"/>
        <v xml:space="preserve"> -</v>
      </c>
      <c r="BX61" s="52">
        <v>22496670</v>
      </c>
      <c r="BY61" s="90">
        <v>2872155</v>
      </c>
      <c r="BZ61" s="90">
        <v>0</v>
      </c>
      <c r="CA61" s="146">
        <f t="shared" si="14"/>
        <v>0.12767022852715534</v>
      </c>
      <c r="CB61" s="384" t="str">
        <f t="shared" si="15"/>
        <v xml:space="preserve"> -</v>
      </c>
      <c r="CC61" s="52">
        <v>35000000</v>
      </c>
      <c r="CD61" s="90">
        <v>24730205</v>
      </c>
      <c r="CE61" s="90">
        <v>0</v>
      </c>
      <c r="CF61" s="146">
        <f t="shared" si="16"/>
        <v>0.70657728571428569</v>
      </c>
      <c r="CG61" s="384" t="str">
        <f t="shared" si="17"/>
        <v xml:space="preserve"> -</v>
      </c>
      <c r="CH61" s="53">
        <v>19624000</v>
      </c>
      <c r="CI61" s="90">
        <v>0</v>
      </c>
      <c r="CJ61" s="90">
        <v>0</v>
      </c>
      <c r="CK61" s="146">
        <f t="shared" si="18"/>
        <v>0</v>
      </c>
      <c r="CL61" s="384" t="str">
        <f t="shared" si="19"/>
        <v xml:space="preserve"> -</v>
      </c>
      <c r="CM61" s="324">
        <f t="shared" si="20"/>
        <v>77120670</v>
      </c>
      <c r="CN61" s="325">
        <f t="shared" si="21"/>
        <v>27602360</v>
      </c>
      <c r="CO61" s="325">
        <f t="shared" si="22"/>
        <v>0</v>
      </c>
      <c r="CP61" s="503">
        <f t="shared" si="23"/>
        <v>0.3579113096398151</v>
      </c>
      <c r="CQ61" s="384" t="str">
        <f t="shared" si="24"/>
        <v xml:space="preserve"> -</v>
      </c>
      <c r="CR61" s="590" t="s">
        <v>1885</v>
      </c>
      <c r="CS61" s="98" t="s">
        <v>1916</v>
      </c>
      <c r="CT61" s="101" t="s">
        <v>1969</v>
      </c>
    </row>
    <row r="62" spans="2:98" ht="30" customHeight="1">
      <c r="B62" s="994"/>
      <c r="C62" s="991"/>
      <c r="D62" s="994"/>
      <c r="E62" s="990"/>
      <c r="F62" s="1154"/>
      <c r="G62" s="858"/>
      <c r="H62" s="858"/>
      <c r="I62" s="845"/>
      <c r="J62" s="858"/>
      <c r="K62" s="845"/>
      <c r="L62" s="858"/>
      <c r="M62" s="858"/>
      <c r="N62" s="845"/>
      <c r="O62" s="858"/>
      <c r="P62" s="858"/>
      <c r="Q62" s="845"/>
      <c r="R62" s="858"/>
      <c r="S62" s="858"/>
      <c r="T62" s="845"/>
      <c r="U62" s="914"/>
      <c r="V62" s="1183"/>
      <c r="W62" s="845"/>
      <c r="X62" s="858"/>
      <c r="Y62" s="845"/>
      <c r="Z62" s="858"/>
      <c r="AA62" s="845"/>
      <c r="AB62" s="858"/>
      <c r="AC62" s="1228"/>
      <c r="AD62" s="1020"/>
      <c r="AE62" s="790"/>
      <c r="AF62" s="798"/>
      <c r="AG62" s="790"/>
      <c r="AH62" s="798"/>
      <c r="AI62" s="790"/>
      <c r="AJ62" s="798"/>
      <c r="AK62" s="790"/>
      <c r="AL62" s="798"/>
      <c r="AM62" s="790"/>
      <c r="AN62" s="798"/>
      <c r="AO62" s="950"/>
      <c r="AP62" s="939"/>
      <c r="AQ62" s="119" t="s">
        <v>902</v>
      </c>
      <c r="AR62" s="366">
        <v>2210666</v>
      </c>
      <c r="AS62" s="119" t="s">
        <v>1927</v>
      </c>
      <c r="AT62" s="40">
        <v>4500</v>
      </c>
      <c r="AU62" s="60">
        <v>1000</v>
      </c>
      <c r="AV62" s="60">
        <v>200</v>
      </c>
      <c r="AW62" s="413">
        <f t="shared" si="25"/>
        <v>0.2</v>
      </c>
      <c r="AX62" s="60">
        <v>200</v>
      </c>
      <c r="AY62" s="413">
        <f t="shared" si="26"/>
        <v>0.2</v>
      </c>
      <c r="AZ62" s="60">
        <v>300</v>
      </c>
      <c r="BA62" s="415">
        <f t="shared" si="27"/>
        <v>0.3</v>
      </c>
      <c r="BB62" s="47">
        <v>300</v>
      </c>
      <c r="BC62" s="422">
        <f t="shared" si="28"/>
        <v>0.3</v>
      </c>
      <c r="BD62" s="54">
        <v>0</v>
      </c>
      <c r="BE62" s="60">
        <v>1324</v>
      </c>
      <c r="BF62" s="60">
        <v>1021</v>
      </c>
      <c r="BG62" s="49">
        <v>0</v>
      </c>
      <c r="BH62" s="333">
        <f t="shared" si="1"/>
        <v>0</v>
      </c>
      <c r="BI62" s="453">
        <f t="shared" si="2"/>
        <v>0</v>
      </c>
      <c r="BJ62" s="334">
        <f t="shared" si="3"/>
        <v>6.62</v>
      </c>
      <c r="BK62" s="453">
        <f t="shared" si="4"/>
        <v>1</v>
      </c>
      <c r="BL62" s="334">
        <f t="shared" si="5"/>
        <v>3.4033333333333333</v>
      </c>
      <c r="BM62" s="453">
        <f t="shared" si="6"/>
        <v>1</v>
      </c>
      <c r="BN62" s="334">
        <f t="shared" si="7"/>
        <v>0</v>
      </c>
      <c r="BO62" s="453">
        <f t="shared" si="8"/>
        <v>0</v>
      </c>
      <c r="BP62" s="657">
        <f t="shared" si="9"/>
        <v>2.3450000000000002</v>
      </c>
      <c r="BQ62" s="652">
        <f t="shared" si="10"/>
        <v>1</v>
      </c>
      <c r="BR62" s="642">
        <f t="shared" si="11"/>
        <v>1</v>
      </c>
      <c r="BS62" s="54">
        <v>16657142</v>
      </c>
      <c r="BT62" s="60">
        <v>0</v>
      </c>
      <c r="BU62" s="60">
        <v>0</v>
      </c>
      <c r="BV62" s="125">
        <f t="shared" si="12"/>
        <v>0</v>
      </c>
      <c r="BW62" s="378" t="str">
        <f t="shared" si="13"/>
        <v xml:space="preserve"> -</v>
      </c>
      <c r="BX62" s="54">
        <v>21802214</v>
      </c>
      <c r="BY62" s="60">
        <v>12778115</v>
      </c>
      <c r="BZ62" s="60">
        <v>0</v>
      </c>
      <c r="CA62" s="125">
        <f t="shared" si="14"/>
        <v>0.58609254087681184</v>
      </c>
      <c r="CB62" s="378" t="str">
        <f t="shared" si="15"/>
        <v xml:space="preserve"> -</v>
      </c>
      <c r="CC62" s="54">
        <v>8017948</v>
      </c>
      <c r="CD62" s="60">
        <v>2036791</v>
      </c>
      <c r="CE62" s="60">
        <v>0</v>
      </c>
      <c r="CF62" s="125">
        <f t="shared" si="16"/>
        <v>0.2540289610259383</v>
      </c>
      <c r="CG62" s="378" t="str">
        <f t="shared" si="17"/>
        <v xml:space="preserve"> -</v>
      </c>
      <c r="CH62" s="55">
        <v>2445712</v>
      </c>
      <c r="CI62" s="60">
        <v>0</v>
      </c>
      <c r="CJ62" s="60">
        <v>0</v>
      </c>
      <c r="CK62" s="125">
        <f t="shared" si="18"/>
        <v>0</v>
      </c>
      <c r="CL62" s="378" t="str">
        <f t="shared" si="19"/>
        <v xml:space="preserve"> -</v>
      </c>
      <c r="CM62" s="326">
        <f t="shared" si="20"/>
        <v>48923016</v>
      </c>
      <c r="CN62" s="322">
        <f t="shared" si="21"/>
        <v>14814906</v>
      </c>
      <c r="CO62" s="322">
        <f t="shared" si="22"/>
        <v>0</v>
      </c>
      <c r="CP62" s="504">
        <f t="shared" si="23"/>
        <v>0.30282078275795588</v>
      </c>
      <c r="CQ62" s="378" t="str">
        <f t="shared" si="24"/>
        <v xml:space="preserve"> -</v>
      </c>
      <c r="CR62" s="591" t="s">
        <v>1885</v>
      </c>
      <c r="CS62" s="99" t="s">
        <v>1916</v>
      </c>
      <c r="CT62" s="102" t="s">
        <v>1969</v>
      </c>
    </row>
    <row r="63" spans="2:98" ht="30" customHeight="1">
      <c r="B63" s="994"/>
      <c r="C63" s="991"/>
      <c r="D63" s="994"/>
      <c r="E63" s="990"/>
      <c r="F63" s="1154" t="s">
        <v>914</v>
      </c>
      <c r="G63" s="858">
        <v>0.9</v>
      </c>
      <c r="H63" s="858">
        <v>0.94</v>
      </c>
      <c r="I63" s="845">
        <f t="shared" ref="I63" si="75">+H63-G63</f>
        <v>3.9999999999999925E-2</v>
      </c>
      <c r="J63" s="858">
        <v>0.9</v>
      </c>
      <c r="K63" s="845">
        <f t="shared" ref="K63" si="76">+J63-G63</f>
        <v>0</v>
      </c>
      <c r="L63" s="858"/>
      <c r="M63" s="858">
        <v>0.91</v>
      </c>
      <c r="N63" s="845">
        <f t="shared" ref="N63" si="77">+M63-J63</f>
        <v>1.0000000000000009E-2</v>
      </c>
      <c r="O63" s="858"/>
      <c r="P63" s="858">
        <v>0.92</v>
      </c>
      <c r="Q63" s="845">
        <f t="shared" ref="Q63" si="78">+P63-M63</f>
        <v>1.0000000000000009E-2</v>
      </c>
      <c r="R63" s="858"/>
      <c r="S63" s="858">
        <v>0.94</v>
      </c>
      <c r="T63" s="845">
        <f t="shared" ref="T63" si="79">+S63-P63</f>
        <v>1.9999999999999907E-2</v>
      </c>
      <c r="U63" s="914"/>
      <c r="V63" s="1183">
        <v>0.9</v>
      </c>
      <c r="W63" s="845">
        <f t="shared" ref="W63" si="80">+IF(V63=0,0,V63-G63)</f>
        <v>0</v>
      </c>
      <c r="X63" s="858">
        <v>0.9</v>
      </c>
      <c r="Y63" s="845">
        <f t="shared" ref="Y63" si="81">+IF(X63=0,0,X63-V63)</f>
        <v>0</v>
      </c>
      <c r="Z63" s="858"/>
      <c r="AA63" s="845">
        <f t="shared" ref="AA63" si="82">+IF(Z63=0,0,Z63-X63)</f>
        <v>0</v>
      </c>
      <c r="AB63" s="858"/>
      <c r="AC63" s="1228">
        <f t="shared" ref="AC63" si="83">+IF(AB63=0,0,AB63-Z63)</f>
        <v>0</v>
      </c>
      <c r="AD63" s="1020" t="str">
        <f t="shared" ref="AD63" si="84">+IF(K63=0," -",W63/K63)</f>
        <v xml:space="preserve"> -</v>
      </c>
      <c r="AE63" s="790" t="str">
        <f t="shared" ref="AE63" si="85">+IF(K63=0," -",IF(AD63&gt;100%,100%,AD63))</f>
        <v xml:space="preserve"> -</v>
      </c>
      <c r="AF63" s="798">
        <f t="shared" ref="AF63" si="86">+IF(N63=0," -",Y63/N63)</f>
        <v>0</v>
      </c>
      <c r="AG63" s="790">
        <f t="shared" ref="AG63" si="87">+IF(N63=0," -",IF(AF63&gt;100%,100%,AF63))</f>
        <v>0</v>
      </c>
      <c r="AH63" s="798">
        <f t="shared" ref="AH63" si="88">+IF(Q63=0," -",AA63/Q63)</f>
        <v>0</v>
      </c>
      <c r="AI63" s="790">
        <f t="shared" ref="AI63" si="89">+IF(Q63=0," -",IF(AH63&gt;100%,100%,AH63))</f>
        <v>0</v>
      </c>
      <c r="AJ63" s="798">
        <f t="shared" ref="AJ63" si="90">+IF(T63=0," -",AC63/T63)</f>
        <v>0</v>
      </c>
      <c r="AK63" s="790">
        <f t="shared" ref="AK63" si="91">+IF(T63=0," -",IF(AJ63&gt;100%,100%,AJ63))</f>
        <v>0</v>
      </c>
      <c r="AL63" s="798">
        <f t="shared" ref="AL63" si="92">+SUM(AC63,AA63,Y63,W63)/I63</f>
        <v>0</v>
      </c>
      <c r="AM63" s="790">
        <f t="shared" ref="AM63" si="93">+IF(AL63&gt;100%,100%,IF(AL63&lt;0%,0%,AL63))</f>
        <v>0</v>
      </c>
      <c r="AN63" s="798"/>
      <c r="AO63" s="950"/>
      <c r="AP63" s="939"/>
      <c r="AQ63" s="119" t="s">
        <v>903</v>
      </c>
      <c r="AR63" s="366" t="s">
        <v>1217</v>
      </c>
      <c r="AS63" s="119" t="s">
        <v>1928</v>
      </c>
      <c r="AT63" s="40">
        <v>0</v>
      </c>
      <c r="AU63" s="60">
        <v>1</v>
      </c>
      <c r="AV63" s="60">
        <v>0</v>
      </c>
      <c r="AW63" s="413">
        <f t="shared" si="25"/>
        <v>0</v>
      </c>
      <c r="AX63" s="60">
        <v>1</v>
      </c>
      <c r="AY63" s="413">
        <f t="shared" si="26"/>
        <v>1</v>
      </c>
      <c r="AZ63" s="60">
        <v>0</v>
      </c>
      <c r="BA63" s="415">
        <f t="shared" si="27"/>
        <v>0</v>
      </c>
      <c r="BB63" s="47">
        <v>0</v>
      </c>
      <c r="BC63" s="422">
        <f t="shared" si="28"/>
        <v>0</v>
      </c>
      <c r="BD63" s="54">
        <v>0</v>
      </c>
      <c r="BE63" s="60">
        <v>1</v>
      </c>
      <c r="BF63" s="60">
        <v>0</v>
      </c>
      <c r="BG63" s="49">
        <v>0</v>
      </c>
      <c r="BH63" s="333" t="str">
        <f t="shared" si="1"/>
        <v xml:space="preserve"> -</v>
      </c>
      <c r="BI63" s="453" t="str">
        <f t="shared" si="2"/>
        <v xml:space="preserve"> -</v>
      </c>
      <c r="BJ63" s="334">
        <f t="shared" si="3"/>
        <v>1</v>
      </c>
      <c r="BK63" s="453">
        <f t="shared" si="4"/>
        <v>1</v>
      </c>
      <c r="BL63" s="334" t="str">
        <f t="shared" si="5"/>
        <v xml:space="preserve"> -</v>
      </c>
      <c r="BM63" s="453" t="str">
        <f t="shared" si="6"/>
        <v xml:space="preserve"> -</v>
      </c>
      <c r="BN63" s="334" t="str">
        <f t="shared" si="7"/>
        <v xml:space="preserve"> -</v>
      </c>
      <c r="BO63" s="453" t="str">
        <f t="shared" si="8"/>
        <v xml:space="preserve"> -</v>
      </c>
      <c r="BP63" s="657">
        <f t="shared" si="9"/>
        <v>1</v>
      </c>
      <c r="BQ63" s="652">
        <f t="shared" si="10"/>
        <v>1</v>
      </c>
      <c r="BR63" s="642">
        <f t="shared" si="11"/>
        <v>1</v>
      </c>
      <c r="BS63" s="54">
        <v>0</v>
      </c>
      <c r="BT63" s="60">
        <v>0</v>
      </c>
      <c r="BU63" s="60">
        <v>0</v>
      </c>
      <c r="BV63" s="125" t="str">
        <f t="shared" si="12"/>
        <v xml:space="preserve"> -</v>
      </c>
      <c r="BW63" s="378" t="str">
        <f t="shared" si="13"/>
        <v xml:space="preserve"> -</v>
      </c>
      <c r="BX63" s="54">
        <v>0</v>
      </c>
      <c r="BY63" s="60">
        <v>0</v>
      </c>
      <c r="BZ63" s="60">
        <v>0</v>
      </c>
      <c r="CA63" s="125" t="str">
        <f t="shared" si="14"/>
        <v xml:space="preserve"> -</v>
      </c>
      <c r="CB63" s="378" t="str">
        <f t="shared" si="15"/>
        <v xml:space="preserve"> -</v>
      </c>
      <c r="CC63" s="54">
        <v>0</v>
      </c>
      <c r="CD63" s="60">
        <v>0</v>
      </c>
      <c r="CE63" s="60">
        <v>0</v>
      </c>
      <c r="CF63" s="125" t="str">
        <f t="shared" si="16"/>
        <v xml:space="preserve"> -</v>
      </c>
      <c r="CG63" s="378" t="str">
        <f t="shared" si="17"/>
        <v xml:space="preserve"> -</v>
      </c>
      <c r="CH63" s="55">
        <v>0</v>
      </c>
      <c r="CI63" s="60">
        <v>0</v>
      </c>
      <c r="CJ63" s="60">
        <v>0</v>
      </c>
      <c r="CK63" s="125" t="str">
        <f t="shared" si="18"/>
        <v xml:space="preserve"> -</v>
      </c>
      <c r="CL63" s="378" t="str">
        <f t="shared" si="19"/>
        <v xml:space="preserve"> -</v>
      </c>
      <c r="CM63" s="326">
        <f t="shared" si="20"/>
        <v>0</v>
      </c>
      <c r="CN63" s="322">
        <f t="shared" si="21"/>
        <v>0</v>
      </c>
      <c r="CO63" s="322">
        <f t="shared" si="22"/>
        <v>0</v>
      </c>
      <c r="CP63" s="504" t="str">
        <f t="shared" si="23"/>
        <v xml:space="preserve"> -</v>
      </c>
      <c r="CQ63" s="378" t="str">
        <f t="shared" si="24"/>
        <v xml:space="preserve"> -</v>
      </c>
      <c r="CR63" s="591" t="s">
        <v>1885</v>
      </c>
      <c r="CS63" s="99" t="s">
        <v>1916</v>
      </c>
      <c r="CT63" s="102" t="s">
        <v>1967</v>
      </c>
    </row>
    <row r="64" spans="2:98" ht="30" customHeight="1">
      <c r="B64" s="994"/>
      <c r="C64" s="991"/>
      <c r="D64" s="994"/>
      <c r="E64" s="990"/>
      <c r="F64" s="1154"/>
      <c r="G64" s="858"/>
      <c r="H64" s="858"/>
      <c r="I64" s="845"/>
      <c r="J64" s="858"/>
      <c r="K64" s="845"/>
      <c r="L64" s="858"/>
      <c r="M64" s="858"/>
      <c r="N64" s="845"/>
      <c r="O64" s="858"/>
      <c r="P64" s="858"/>
      <c r="Q64" s="845"/>
      <c r="R64" s="858"/>
      <c r="S64" s="858"/>
      <c r="T64" s="845"/>
      <c r="U64" s="914"/>
      <c r="V64" s="1183"/>
      <c r="W64" s="845"/>
      <c r="X64" s="858"/>
      <c r="Y64" s="845"/>
      <c r="Z64" s="858"/>
      <c r="AA64" s="845"/>
      <c r="AB64" s="858"/>
      <c r="AC64" s="1228"/>
      <c r="AD64" s="1020"/>
      <c r="AE64" s="790"/>
      <c r="AF64" s="798"/>
      <c r="AG64" s="790"/>
      <c r="AH64" s="798"/>
      <c r="AI64" s="790"/>
      <c r="AJ64" s="798"/>
      <c r="AK64" s="790"/>
      <c r="AL64" s="798"/>
      <c r="AM64" s="790"/>
      <c r="AN64" s="798"/>
      <c r="AO64" s="950"/>
      <c r="AP64" s="939"/>
      <c r="AQ64" s="119" t="s">
        <v>904</v>
      </c>
      <c r="AR64" s="366">
        <v>2210666</v>
      </c>
      <c r="AS64" s="747" t="s">
        <v>1929</v>
      </c>
      <c r="AT64" s="40">
        <v>110</v>
      </c>
      <c r="AU64" s="60">
        <v>50</v>
      </c>
      <c r="AV64" s="60">
        <v>0</v>
      </c>
      <c r="AW64" s="413">
        <f t="shared" si="25"/>
        <v>0</v>
      </c>
      <c r="AX64" s="60">
        <v>15</v>
      </c>
      <c r="AY64" s="413">
        <f t="shared" si="26"/>
        <v>0.3</v>
      </c>
      <c r="AZ64" s="60">
        <v>15</v>
      </c>
      <c r="BA64" s="415">
        <f t="shared" si="27"/>
        <v>0.3</v>
      </c>
      <c r="BB64" s="47">
        <v>20</v>
      </c>
      <c r="BC64" s="422">
        <f t="shared" si="28"/>
        <v>0.4</v>
      </c>
      <c r="BD64" s="54">
        <v>0</v>
      </c>
      <c r="BE64" s="60">
        <v>16</v>
      </c>
      <c r="BF64" s="60">
        <v>11</v>
      </c>
      <c r="BG64" s="49">
        <v>0</v>
      </c>
      <c r="BH64" s="333" t="str">
        <f t="shared" si="1"/>
        <v xml:space="preserve"> -</v>
      </c>
      <c r="BI64" s="453" t="str">
        <f t="shared" si="2"/>
        <v xml:space="preserve"> -</v>
      </c>
      <c r="BJ64" s="334">
        <f t="shared" si="3"/>
        <v>1.0666666666666667</v>
      </c>
      <c r="BK64" s="453">
        <f t="shared" si="4"/>
        <v>1</v>
      </c>
      <c r="BL64" s="334">
        <f t="shared" si="5"/>
        <v>0.73333333333333328</v>
      </c>
      <c r="BM64" s="453">
        <f t="shared" si="6"/>
        <v>0.73333333333333328</v>
      </c>
      <c r="BN64" s="334">
        <f t="shared" si="7"/>
        <v>0</v>
      </c>
      <c r="BO64" s="453">
        <f t="shared" si="8"/>
        <v>0</v>
      </c>
      <c r="BP64" s="657">
        <f t="shared" si="9"/>
        <v>0.54</v>
      </c>
      <c r="BQ64" s="652">
        <f t="shared" si="10"/>
        <v>0.54</v>
      </c>
      <c r="BR64" s="642">
        <f t="shared" si="11"/>
        <v>0.54</v>
      </c>
      <c r="BS64" s="54">
        <v>100000</v>
      </c>
      <c r="BT64" s="60">
        <v>0</v>
      </c>
      <c r="BU64" s="60">
        <v>0</v>
      </c>
      <c r="BV64" s="125">
        <f t="shared" si="12"/>
        <v>0</v>
      </c>
      <c r="BW64" s="378" t="str">
        <f t="shared" si="13"/>
        <v xml:space="preserve"> -</v>
      </c>
      <c r="BX64" s="54">
        <v>1843848</v>
      </c>
      <c r="BY64" s="60">
        <v>376392</v>
      </c>
      <c r="BZ64" s="60">
        <v>0</v>
      </c>
      <c r="CA64" s="125">
        <f t="shared" si="14"/>
        <v>0.20413396332018691</v>
      </c>
      <c r="CB64" s="378" t="str">
        <f t="shared" si="15"/>
        <v xml:space="preserve"> -</v>
      </c>
      <c r="CC64" s="54">
        <v>400000</v>
      </c>
      <c r="CD64" s="60">
        <v>326020</v>
      </c>
      <c r="CE64" s="60">
        <v>0</v>
      </c>
      <c r="CF64" s="125">
        <f t="shared" si="16"/>
        <v>0.81505000000000005</v>
      </c>
      <c r="CG64" s="378" t="str">
        <f t="shared" si="17"/>
        <v xml:space="preserve"> -</v>
      </c>
      <c r="CH64" s="55">
        <v>532400</v>
      </c>
      <c r="CI64" s="60">
        <v>0</v>
      </c>
      <c r="CJ64" s="60">
        <v>0</v>
      </c>
      <c r="CK64" s="125">
        <f t="shared" si="18"/>
        <v>0</v>
      </c>
      <c r="CL64" s="378" t="str">
        <f t="shared" si="19"/>
        <v xml:space="preserve"> -</v>
      </c>
      <c r="CM64" s="326">
        <f t="shared" si="20"/>
        <v>2876248</v>
      </c>
      <c r="CN64" s="322">
        <f t="shared" si="21"/>
        <v>702412</v>
      </c>
      <c r="CO64" s="322">
        <f t="shared" si="22"/>
        <v>0</v>
      </c>
      <c r="CP64" s="504">
        <f t="shared" si="23"/>
        <v>0.24421120849106195</v>
      </c>
      <c r="CQ64" s="378" t="str">
        <f t="shared" si="24"/>
        <v xml:space="preserve"> -</v>
      </c>
      <c r="CR64" s="591" t="s">
        <v>1339</v>
      </c>
      <c r="CS64" s="99" t="s">
        <v>1916</v>
      </c>
      <c r="CT64" s="102" t="s">
        <v>1969</v>
      </c>
    </row>
    <row r="65" spans="2:98" ht="30" customHeight="1">
      <c r="B65" s="994"/>
      <c r="C65" s="991"/>
      <c r="D65" s="994"/>
      <c r="E65" s="990"/>
      <c r="F65" s="1154"/>
      <c r="G65" s="858"/>
      <c r="H65" s="858"/>
      <c r="I65" s="845"/>
      <c r="J65" s="858"/>
      <c r="K65" s="845"/>
      <c r="L65" s="858"/>
      <c r="M65" s="858"/>
      <c r="N65" s="845"/>
      <c r="O65" s="858"/>
      <c r="P65" s="858"/>
      <c r="Q65" s="845"/>
      <c r="R65" s="858"/>
      <c r="S65" s="858"/>
      <c r="T65" s="845"/>
      <c r="U65" s="914"/>
      <c r="V65" s="1183"/>
      <c r="W65" s="845"/>
      <c r="X65" s="858"/>
      <c r="Y65" s="845"/>
      <c r="Z65" s="858"/>
      <c r="AA65" s="845"/>
      <c r="AB65" s="858"/>
      <c r="AC65" s="1228"/>
      <c r="AD65" s="1020"/>
      <c r="AE65" s="790"/>
      <c r="AF65" s="798"/>
      <c r="AG65" s="790"/>
      <c r="AH65" s="798"/>
      <c r="AI65" s="790"/>
      <c r="AJ65" s="798"/>
      <c r="AK65" s="790"/>
      <c r="AL65" s="798"/>
      <c r="AM65" s="790"/>
      <c r="AN65" s="798"/>
      <c r="AO65" s="950"/>
      <c r="AP65" s="939"/>
      <c r="AQ65" s="119" t="s">
        <v>905</v>
      </c>
      <c r="AR65" s="366">
        <v>0</v>
      </c>
      <c r="AS65" s="747" t="s">
        <v>1930</v>
      </c>
      <c r="AT65" s="40">
        <v>0</v>
      </c>
      <c r="AU65" s="60">
        <v>1</v>
      </c>
      <c r="AV65" s="60">
        <v>0</v>
      </c>
      <c r="AW65" s="413">
        <f t="shared" si="25"/>
        <v>0</v>
      </c>
      <c r="AX65" s="60">
        <v>1</v>
      </c>
      <c r="AY65" s="413">
        <f t="shared" si="26"/>
        <v>1</v>
      </c>
      <c r="AZ65" s="60">
        <v>0</v>
      </c>
      <c r="BA65" s="415">
        <f t="shared" si="27"/>
        <v>0</v>
      </c>
      <c r="BB65" s="47">
        <v>0</v>
      </c>
      <c r="BC65" s="422">
        <f t="shared" si="28"/>
        <v>0</v>
      </c>
      <c r="BD65" s="54">
        <v>0</v>
      </c>
      <c r="BE65" s="60">
        <v>0</v>
      </c>
      <c r="BF65" s="60">
        <v>0</v>
      </c>
      <c r="BG65" s="49">
        <v>0</v>
      </c>
      <c r="BH65" s="333" t="str">
        <f t="shared" si="1"/>
        <v xml:space="preserve"> -</v>
      </c>
      <c r="BI65" s="453" t="str">
        <f t="shared" si="2"/>
        <v xml:space="preserve"> -</v>
      </c>
      <c r="BJ65" s="334">
        <f t="shared" si="3"/>
        <v>0</v>
      </c>
      <c r="BK65" s="453">
        <f t="shared" si="4"/>
        <v>0</v>
      </c>
      <c r="BL65" s="334" t="str">
        <f t="shared" si="5"/>
        <v xml:space="preserve"> -</v>
      </c>
      <c r="BM65" s="453" t="str">
        <f t="shared" si="6"/>
        <v xml:space="preserve"> -</v>
      </c>
      <c r="BN65" s="334" t="str">
        <f t="shared" si="7"/>
        <v xml:space="preserve"> -</v>
      </c>
      <c r="BO65" s="453" t="str">
        <f t="shared" si="8"/>
        <v xml:space="preserve"> -</v>
      </c>
      <c r="BP65" s="657">
        <f t="shared" si="9"/>
        <v>0</v>
      </c>
      <c r="BQ65" s="652">
        <f t="shared" si="10"/>
        <v>0</v>
      </c>
      <c r="BR65" s="642">
        <f t="shared" si="11"/>
        <v>0</v>
      </c>
      <c r="BS65" s="54">
        <v>0</v>
      </c>
      <c r="BT65" s="60">
        <v>0</v>
      </c>
      <c r="BU65" s="60">
        <v>0</v>
      </c>
      <c r="BV65" s="125" t="str">
        <f t="shared" si="12"/>
        <v xml:space="preserve"> -</v>
      </c>
      <c r="BW65" s="378" t="str">
        <f t="shared" si="13"/>
        <v xml:space="preserve"> -</v>
      </c>
      <c r="BX65" s="54">
        <v>0</v>
      </c>
      <c r="BY65" s="60">
        <v>0</v>
      </c>
      <c r="BZ65" s="60">
        <v>0</v>
      </c>
      <c r="CA65" s="125" t="str">
        <f t="shared" si="14"/>
        <v xml:space="preserve"> -</v>
      </c>
      <c r="CB65" s="378" t="str">
        <f t="shared" si="15"/>
        <v xml:space="preserve"> -</v>
      </c>
      <c r="CC65" s="54">
        <v>0</v>
      </c>
      <c r="CD65" s="60">
        <v>0</v>
      </c>
      <c r="CE65" s="60">
        <v>0</v>
      </c>
      <c r="CF65" s="125" t="str">
        <f t="shared" si="16"/>
        <v xml:space="preserve"> -</v>
      </c>
      <c r="CG65" s="378" t="str">
        <f t="shared" si="17"/>
        <v xml:space="preserve"> -</v>
      </c>
      <c r="CH65" s="55">
        <v>0</v>
      </c>
      <c r="CI65" s="60">
        <v>0</v>
      </c>
      <c r="CJ65" s="60">
        <v>0</v>
      </c>
      <c r="CK65" s="125" t="str">
        <f t="shared" si="18"/>
        <v xml:space="preserve"> -</v>
      </c>
      <c r="CL65" s="378" t="str">
        <f t="shared" si="19"/>
        <v xml:space="preserve"> -</v>
      </c>
      <c r="CM65" s="326">
        <f t="shared" si="20"/>
        <v>0</v>
      </c>
      <c r="CN65" s="322">
        <f t="shared" si="21"/>
        <v>0</v>
      </c>
      <c r="CO65" s="322">
        <f t="shared" si="22"/>
        <v>0</v>
      </c>
      <c r="CP65" s="504" t="str">
        <f t="shared" si="23"/>
        <v xml:space="preserve"> -</v>
      </c>
      <c r="CQ65" s="378" t="str">
        <f t="shared" si="24"/>
        <v xml:space="preserve"> -</v>
      </c>
      <c r="CR65" s="591" t="s">
        <v>1885</v>
      </c>
      <c r="CS65" s="99" t="s">
        <v>1916</v>
      </c>
      <c r="CT65" s="102" t="s">
        <v>1969</v>
      </c>
    </row>
    <row r="66" spans="2:98" ht="30" customHeight="1">
      <c r="B66" s="994"/>
      <c r="C66" s="991"/>
      <c r="D66" s="994"/>
      <c r="E66" s="990"/>
      <c r="F66" s="1154" t="s">
        <v>915</v>
      </c>
      <c r="G66" s="858">
        <v>0.5</v>
      </c>
      <c r="H66" s="858">
        <v>0.55000000000000004</v>
      </c>
      <c r="I66" s="845">
        <f t="shared" ref="I66" si="94">+H66-G66</f>
        <v>5.0000000000000044E-2</v>
      </c>
      <c r="J66" s="858">
        <v>0.5</v>
      </c>
      <c r="K66" s="845">
        <f t="shared" ref="K66" si="95">+J66-G66</f>
        <v>0</v>
      </c>
      <c r="L66" s="858"/>
      <c r="M66" s="858">
        <v>0.51</v>
      </c>
      <c r="N66" s="845">
        <f t="shared" ref="N66" si="96">+M66-J66</f>
        <v>1.0000000000000009E-2</v>
      </c>
      <c r="O66" s="858"/>
      <c r="P66" s="872">
        <v>0.53</v>
      </c>
      <c r="Q66" s="845">
        <f t="shared" ref="Q66" si="97">+P66-M66</f>
        <v>2.0000000000000018E-2</v>
      </c>
      <c r="R66" s="872"/>
      <c r="S66" s="858">
        <v>0.55000000000000004</v>
      </c>
      <c r="T66" s="845">
        <f t="shared" ref="T66" si="98">+S66-P66</f>
        <v>2.0000000000000018E-2</v>
      </c>
      <c r="U66" s="914"/>
      <c r="V66" s="1183">
        <v>0.5</v>
      </c>
      <c r="W66" s="845">
        <v>0.5</v>
      </c>
      <c r="X66" s="858">
        <v>0.5</v>
      </c>
      <c r="Y66" s="845">
        <f t="shared" ref="Y66" si="99">+IF(X66=0,0,X66-V66)</f>
        <v>0</v>
      </c>
      <c r="Z66" s="858"/>
      <c r="AA66" s="845">
        <f t="shared" ref="AA66" si="100">+IF(Z66=0,0,Z66-X66)</f>
        <v>0</v>
      </c>
      <c r="AB66" s="858"/>
      <c r="AC66" s="1228">
        <f t="shared" ref="AC66" si="101">+IF(AB66=0,0,AB66-Z66)</f>
        <v>0</v>
      </c>
      <c r="AD66" s="1020" t="str">
        <f t="shared" ref="AD66" si="102">+IF(K66=0," -",W66/K66)</f>
        <v xml:space="preserve"> -</v>
      </c>
      <c r="AE66" s="790" t="str">
        <f t="shared" ref="AE66" si="103">+IF(K66=0," -",IF(AD66&gt;100%,100%,AD66))</f>
        <v xml:space="preserve"> -</v>
      </c>
      <c r="AF66" s="798">
        <f t="shared" ref="AF66" si="104">+IF(N66=0," -",Y66/N66)</f>
        <v>0</v>
      </c>
      <c r="AG66" s="790">
        <f t="shared" ref="AG66" si="105">+IF(N66=0," -",IF(AF66&gt;100%,100%,AF66))</f>
        <v>0</v>
      </c>
      <c r="AH66" s="798">
        <f t="shared" ref="AH66" si="106">+IF(Q66=0," -",AA66/Q66)</f>
        <v>0</v>
      </c>
      <c r="AI66" s="790">
        <f t="shared" ref="AI66" si="107">+IF(Q66=0," -",IF(AH66&gt;100%,100%,AH66))</f>
        <v>0</v>
      </c>
      <c r="AJ66" s="798">
        <f t="shared" ref="AJ66" si="108">+IF(T66=0," -",AC66/T66)</f>
        <v>0</v>
      </c>
      <c r="AK66" s="790">
        <f t="shared" ref="AK66" si="109">+IF(T66=0," -",IF(AJ66&gt;100%,100%,AJ66))</f>
        <v>0</v>
      </c>
      <c r="AL66" s="798">
        <f t="shared" ref="AL66" si="110">+SUM(AC66,AA66,Y66,W66)/I66</f>
        <v>9.9999999999999911</v>
      </c>
      <c r="AM66" s="790">
        <f t="shared" ref="AM66" si="111">+IF(AL66&gt;100%,100%,IF(AL66&lt;0%,0%,AL66))</f>
        <v>1</v>
      </c>
      <c r="AN66" s="798"/>
      <c r="AO66" s="950"/>
      <c r="AP66" s="939"/>
      <c r="AQ66" s="119" t="s">
        <v>906</v>
      </c>
      <c r="AR66" s="366">
        <v>2210666</v>
      </c>
      <c r="AS66" s="747" t="s">
        <v>1931</v>
      </c>
      <c r="AT66" s="40">
        <v>20</v>
      </c>
      <c r="AU66" s="60">
        <v>20</v>
      </c>
      <c r="AV66" s="60">
        <v>0</v>
      </c>
      <c r="AW66" s="413">
        <f t="shared" si="25"/>
        <v>0</v>
      </c>
      <c r="AX66" s="60">
        <v>8</v>
      </c>
      <c r="AY66" s="413">
        <f t="shared" si="26"/>
        <v>0.4</v>
      </c>
      <c r="AZ66" s="60">
        <v>5</v>
      </c>
      <c r="BA66" s="415">
        <f t="shared" si="27"/>
        <v>0.25</v>
      </c>
      <c r="BB66" s="47">
        <v>7</v>
      </c>
      <c r="BC66" s="422">
        <f t="shared" si="28"/>
        <v>0.35</v>
      </c>
      <c r="BD66" s="54">
        <v>0</v>
      </c>
      <c r="BE66" s="60">
        <v>9</v>
      </c>
      <c r="BF66" s="60">
        <v>13</v>
      </c>
      <c r="BG66" s="49">
        <v>0</v>
      </c>
      <c r="BH66" s="333" t="str">
        <f t="shared" si="1"/>
        <v xml:space="preserve"> -</v>
      </c>
      <c r="BI66" s="453" t="str">
        <f t="shared" si="2"/>
        <v xml:space="preserve"> -</v>
      </c>
      <c r="BJ66" s="334">
        <f t="shared" si="3"/>
        <v>1.125</v>
      </c>
      <c r="BK66" s="453">
        <f t="shared" si="4"/>
        <v>1</v>
      </c>
      <c r="BL66" s="334">
        <f t="shared" si="5"/>
        <v>2.6</v>
      </c>
      <c r="BM66" s="453">
        <f t="shared" si="6"/>
        <v>1</v>
      </c>
      <c r="BN66" s="334">
        <f t="shared" si="7"/>
        <v>0</v>
      </c>
      <c r="BO66" s="453">
        <f t="shared" si="8"/>
        <v>0</v>
      </c>
      <c r="BP66" s="657">
        <f t="shared" si="9"/>
        <v>1.1000000000000001</v>
      </c>
      <c r="BQ66" s="652">
        <f t="shared" si="10"/>
        <v>1</v>
      </c>
      <c r="BR66" s="642">
        <f t="shared" si="11"/>
        <v>1</v>
      </c>
      <c r="BS66" s="54">
        <v>900000</v>
      </c>
      <c r="BT66" s="60">
        <v>0</v>
      </c>
      <c r="BU66" s="60">
        <v>0</v>
      </c>
      <c r="BV66" s="125">
        <f t="shared" si="12"/>
        <v>0</v>
      </c>
      <c r="BW66" s="378" t="str">
        <f t="shared" si="13"/>
        <v xml:space="preserve"> -</v>
      </c>
      <c r="BX66" s="54">
        <v>3000000</v>
      </c>
      <c r="BY66" s="60">
        <v>1264533</v>
      </c>
      <c r="BZ66" s="60">
        <v>0</v>
      </c>
      <c r="CA66" s="125">
        <f t="shared" si="14"/>
        <v>0.42151100000000002</v>
      </c>
      <c r="CB66" s="378" t="str">
        <f t="shared" si="15"/>
        <v xml:space="preserve"> -</v>
      </c>
      <c r="CC66" s="54">
        <v>9420000</v>
      </c>
      <c r="CD66" s="60">
        <v>1468313</v>
      </c>
      <c r="CE66" s="60">
        <v>0</v>
      </c>
      <c r="CF66" s="125">
        <f t="shared" si="16"/>
        <v>0.15587186836518047</v>
      </c>
      <c r="CG66" s="378" t="str">
        <f t="shared" si="17"/>
        <v xml:space="preserve"> -</v>
      </c>
      <c r="CH66" s="55">
        <v>2100000</v>
      </c>
      <c r="CI66" s="60">
        <v>0</v>
      </c>
      <c r="CJ66" s="60">
        <v>0</v>
      </c>
      <c r="CK66" s="125">
        <f t="shared" si="18"/>
        <v>0</v>
      </c>
      <c r="CL66" s="378" t="str">
        <f t="shared" si="19"/>
        <v xml:space="preserve"> -</v>
      </c>
      <c r="CM66" s="326">
        <f t="shared" si="20"/>
        <v>15420000</v>
      </c>
      <c r="CN66" s="322">
        <f t="shared" si="21"/>
        <v>2732846</v>
      </c>
      <c r="CO66" s="322">
        <f t="shared" si="22"/>
        <v>0</v>
      </c>
      <c r="CP66" s="504">
        <f t="shared" si="23"/>
        <v>0.17722736705577172</v>
      </c>
      <c r="CQ66" s="378" t="str">
        <f t="shared" si="24"/>
        <v xml:space="preserve"> -</v>
      </c>
      <c r="CR66" s="591" t="s">
        <v>1885</v>
      </c>
      <c r="CS66" s="99" t="s">
        <v>1916</v>
      </c>
      <c r="CT66" s="102" t="s">
        <v>1969</v>
      </c>
    </row>
    <row r="67" spans="2:98" ht="30" customHeight="1">
      <c r="B67" s="994"/>
      <c r="C67" s="991"/>
      <c r="D67" s="994"/>
      <c r="E67" s="990"/>
      <c r="F67" s="1154"/>
      <c r="G67" s="858"/>
      <c r="H67" s="858"/>
      <c r="I67" s="845"/>
      <c r="J67" s="858"/>
      <c r="K67" s="845"/>
      <c r="L67" s="858"/>
      <c r="M67" s="858"/>
      <c r="N67" s="845"/>
      <c r="O67" s="858"/>
      <c r="P67" s="858"/>
      <c r="Q67" s="845"/>
      <c r="R67" s="858"/>
      <c r="S67" s="858"/>
      <c r="T67" s="845"/>
      <c r="U67" s="914"/>
      <c r="V67" s="1183"/>
      <c r="W67" s="845"/>
      <c r="X67" s="858"/>
      <c r="Y67" s="845"/>
      <c r="Z67" s="858"/>
      <c r="AA67" s="845"/>
      <c r="AB67" s="858"/>
      <c r="AC67" s="1228"/>
      <c r="AD67" s="1020"/>
      <c r="AE67" s="790"/>
      <c r="AF67" s="798"/>
      <c r="AG67" s="790"/>
      <c r="AH67" s="798"/>
      <c r="AI67" s="790"/>
      <c r="AJ67" s="798"/>
      <c r="AK67" s="790"/>
      <c r="AL67" s="798"/>
      <c r="AM67" s="790"/>
      <c r="AN67" s="798"/>
      <c r="AO67" s="950"/>
      <c r="AP67" s="939"/>
      <c r="AQ67" s="254" t="s">
        <v>907</v>
      </c>
      <c r="AR67" s="276">
        <v>2210666</v>
      </c>
      <c r="AS67" s="119" t="s">
        <v>1932</v>
      </c>
      <c r="AT67" s="43">
        <v>1</v>
      </c>
      <c r="AU67" s="85">
        <v>1</v>
      </c>
      <c r="AV67" s="85">
        <v>1</v>
      </c>
      <c r="AW67" s="413">
        <v>0.25</v>
      </c>
      <c r="AX67" s="85">
        <v>1</v>
      </c>
      <c r="AY67" s="413">
        <v>0.25</v>
      </c>
      <c r="AZ67" s="85">
        <v>1</v>
      </c>
      <c r="BA67" s="415">
        <v>0.25</v>
      </c>
      <c r="BB67" s="125">
        <v>1</v>
      </c>
      <c r="BC67" s="422">
        <v>0.25</v>
      </c>
      <c r="BD67" s="318">
        <v>0</v>
      </c>
      <c r="BE67" s="85">
        <v>1</v>
      </c>
      <c r="BF67" s="85">
        <v>1</v>
      </c>
      <c r="BG67" s="71">
        <v>0</v>
      </c>
      <c r="BH67" s="333">
        <f t="shared" si="1"/>
        <v>0</v>
      </c>
      <c r="BI67" s="453">
        <f t="shared" si="2"/>
        <v>0</v>
      </c>
      <c r="BJ67" s="334">
        <f t="shared" si="3"/>
        <v>1</v>
      </c>
      <c r="BK67" s="453">
        <f t="shared" si="4"/>
        <v>1</v>
      </c>
      <c r="BL67" s="334">
        <f t="shared" si="5"/>
        <v>1</v>
      </c>
      <c r="BM67" s="453">
        <f t="shared" si="6"/>
        <v>1</v>
      </c>
      <c r="BN67" s="334">
        <f t="shared" si="7"/>
        <v>0</v>
      </c>
      <c r="BO67" s="453">
        <f t="shared" si="8"/>
        <v>0</v>
      </c>
      <c r="BP67" s="657">
        <f t="shared" ref="BP67:BP68" si="112">+AVERAGE(BD67:BG67)/AU67</f>
        <v>0.5</v>
      </c>
      <c r="BQ67" s="652">
        <f t="shared" si="10"/>
        <v>0.5</v>
      </c>
      <c r="BR67" s="642">
        <f t="shared" si="11"/>
        <v>0.5</v>
      </c>
      <c r="BS67" s="54">
        <v>7400000</v>
      </c>
      <c r="BT67" s="60">
        <v>0</v>
      </c>
      <c r="BU67" s="60">
        <v>0</v>
      </c>
      <c r="BV67" s="125">
        <f t="shared" si="12"/>
        <v>0</v>
      </c>
      <c r="BW67" s="378" t="str">
        <f t="shared" si="13"/>
        <v xml:space="preserve"> -</v>
      </c>
      <c r="BX67" s="54">
        <v>2500000</v>
      </c>
      <c r="BY67" s="60">
        <v>3724543</v>
      </c>
      <c r="BZ67" s="60">
        <v>0</v>
      </c>
      <c r="CA67" s="125">
        <f t="shared" si="14"/>
        <v>1.4898172000000001</v>
      </c>
      <c r="CB67" s="378" t="str">
        <f t="shared" si="15"/>
        <v xml:space="preserve"> -</v>
      </c>
      <c r="CC67" s="54">
        <v>10789000</v>
      </c>
      <c r="CD67" s="60">
        <v>867587</v>
      </c>
      <c r="CE67" s="60">
        <v>0</v>
      </c>
      <c r="CF67" s="125">
        <f t="shared" si="16"/>
        <v>8.0414032811196592E-2</v>
      </c>
      <c r="CG67" s="378" t="str">
        <f t="shared" si="17"/>
        <v xml:space="preserve"> -</v>
      </c>
      <c r="CH67" s="55">
        <v>2500000</v>
      </c>
      <c r="CI67" s="60">
        <v>0</v>
      </c>
      <c r="CJ67" s="60">
        <v>0</v>
      </c>
      <c r="CK67" s="125">
        <f t="shared" si="18"/>
        <v>0</v>
      </c>
      <c r="CL67" s="378" t="str">
        <f t="shared" si="19"/>
        <v xml:space="preserve"> -</v>
      </c>
      <c r="CM67" s="326">
        <f t="shared" si="20"/>
        <v>23189000</v>
      </c>
      <c r="CN67" s="322">
        <f t="shared" si="21"/>
        <v>4592130</v>
      </c>
      <c r="CO67" s="322">
        <f t="shared" si="22"/>
        <v>0</v>
      </c>
      <c r="CP67" s="504">
        <f t="shared" si="23"/>
        <v>0.19803053171762475</v>
      </c>
      <c r="CQ67" s="378" t="str">
        <f t="shared" si="24"/>
        <v xml:space="preserve"> -</v>
      </c>
      <c r="CR67" s="591" t="s">
        <v>1885</v>
      </c>
      <c r="CS67" s="99" t="s">
        <v>1916</v>
      </c>
      <c r="CT67" s="102" t="s">
        <v>1969</v>
      </c>
    </row>
    <row r="68" spans="2:98" ht="30" customHeight="1" thickBot="1">
      <c r="B68" s="994"/>
      <c r="C68" s="991"/>
      <c r="D68" s="995"/>
      <c r="E68" s="1156"/>
      <c r="F68" s="1155"/>
      <c r="G68" s="910"/>
      <c r="H68" s="910"/>
      <c r="I68" s="845"/>
      <c r="J68" s="910"/>
      <c r="K68" s="845"/>
      <c r="L68" s="910"/>
      <c r="M68" s="910"/>
      <c r="N68" s="845"/>
      <c r="O68" s="910"/>
      <c r="P68" s="858"/>
      <c r="Q68" s="845"/>
      <c r="R68" s="858"/>
      <c r="S68" s="910"/>
      <c r="T68" s="845"/>
      <c r="U68" s="1061"/>
      <c r="V68" s="1184"/>
      <c r="W68" s="845"/>
      <c r="X68" s="910"/>
      <c r="Y68" s="845"/>
      <c r="Z68" s="910"/>
      <c r="AA68" s="845"/>
      <c r="AB68" s="910"/>
      <c r="AC68" s="1228"/>
      <c r="AD68" s="1020"/>
      <c r="AE68" s="790"/>
      <c r="AF68" s="798"/>
      <c r="AG68" s="790"/>
      <c r="AH68" s="798"/>
      <c r="AI68" s="790"/>
      <c r="AJ68" s="798"/>
      <c r="AK68" s="790"/>
      <c r="AL68" s="798"/>
      <c r="AM68" s="790"/>
      <c r="AN68" s="799"/>
      <c r="AO68" s="953"/>
      <c r="AP68" s="942"/>
      <c r="AQ68" s="252" t="s">
        <v>908</v>
      </c>
      <c r="AR68" s="253">
        <v>2210666</v>
      </c>
      <c r="AS68" s="750" t="s">
        <v>1933</v>
      </c>
      <c r="AT68" s="68">
        <v>0.96</v>
      </c>
      <c r="AU68" s="109">
        <v>0.96</v>
      </c>
      <c r="AV68" s="109">
        <v>0.96</v>
      </c>
      <c r="AW68" s="423">
        <v>0.25</v>
      </c>
      <c r="AX68" s="109">
        <v>0.96</v>
      </c>
      <c r="AY68" s="423">
        <v>0.25</v>
      </c>
      <c r="AZ68" s="109">
        <v>0.96</v>
      </c>
      <c r="BA68" s="424">
        <v>0.25</v>
      </c>
      <c r="BB68" s="148">
        <v>0.96</v>
      </c>
      <c r="BC68" s="425">
        <v>0.25</v>
      </c>
      <c r="BD68" s="315">
        <v>0.98</v>
      </c>
      <c r="BE68" s="109">
        <v>1</v>
      </c>
      <c r="BF68" s="109">
        <v>0.78</v>
      </c>
      <c r="BG68" s="73">
        <v>0</v>
      </c>
      <c r="BH68" s="331">
        <f t="shared" si="1"/>
        <v>1.0208333333333333</v>
      </c>
      <c r="BI68" s="457">
        <f t="shared" si="2"/>
        <v>1</v>
      </c>
      <c r="BJ68" s="332">
        <f t="shared" si="3"/>
        <v>1.0416666666666667</v>
      </c>
      <c r="BK68" s="457">
        <f t="shared" si="4"/>
        <v>1</v>
      </c>
      <c r="BL68" s="332">
        <f t="shared" si="5"/>
        <v>0.81250000000000011</v>
      </c>
      <c r="BM68" s="457">
        <f t="shared" si="6"/>
        <v>0.81250000000000011</v>
      </c>
      <c r="BN68" s="332">
        <f t="shared" si="7"/>
        <v>0</v>
      </c>
      <c r="BO68" s="457">
        <f t="shared" si="8"/>
        <v>0</v>
      </c>
      <c r="BP68" s="658">
        <f t="shared" si="112"/>
        <v>0.71875</v>
      </c>
      <c r="BQ68" s="653">
        <f t="shared" si="10"/>
        <v>0.71875</v>
      </c>
      <c r="BR68" s="643">
        <f t="shared" si="11"/>
        <v>0.71875</v>
      </c>
      <c r="BS68" s="62">
        <v>19975000</v>
      </c>
      <c r="BT68" s="92">
        <v>17227921</v>
      </c>
      <c r="BU68" s="92">
        <v>0</v>
      </c>
      <c r="BV68" s="148">
        <f t="shared" si="12"/>
        <v>0.86247414267834799</v>
      </c>
      <c r="BW68" s="385" t="str">
        <f t="shared" si="13"/>
        <v xml:space="preserve"> -</v>
      </c>
      <c r="BX68" s="62">
        <v>17680000</v>
      </c>
      <c r="BY68" s="92">
        <v>15839311</v>
      </c>
      <c r="BZ68" s="92">
        <v>0</v>
      </c>
      <c r="CA68" s="148">
        <f t="shared" si="14"/>
        <v>0.89588863122171947</v>
      </c>
      <c r="CB68" s="385" t="str">
        <f t="shared" si="15"/>
        <v xml:space="preserve"> -</v>
      </c>
      <c r="CC68" s="62">
        <v>17863000</v>
      </c>
      <c r="CD68" s="92">
        <v>12669107</v>
      </c>
      <c r="CE68" s="92">
        <v>0</v>
      </c>
      <c r="CF68" s="148">
        <f t="shared" si="16"/>
        <v>0.70923736214521638</v>
      </c>
      <c r="CG68" s="385" t="str">
        <f t="shared" si="17"/>
        <v xml:space="preserve"> -</v>
      </c>
      <c r="CH68" s="63">
        <v>14477000</v>
      </c>
      <c r="CI68" s="92">
        <v>0</v>
      </c>
      <c r="CJ68" s="92">
        <v>0</v>
      </c>
      <c r="CK68" s="148">
        <f t="shared" si="18"/>
        <v>0</v>
      </c>
      <c r="CL68" s="385" t="str">
        <f t="shared" si="19"/>
        <v xml:space="preserve"> -</v>
      </c>
      <c r="CM68" s="327">
        <f t="shared" si="20"/>
        <v>69995000</v>
      </c>
      <c r="CN68" s="328">
        <f t="shared" si="21"/>
        <v>45736339</v>
      </c>
      <c r="CO68" s="328">
        <f t="shared" si="22"/>
        <v>0</v>
      </c>
      <c r="CP68" s="505">
        <f t="shared" si="23"/>
        <v>0.65342294449603544</v>
      </c>
      <c r="CQ68" s="385" t="str">
        <f t="shared" si="24"/>
        <v xml:space="preserve"> -</v>
      </c>
      <c r="CR68" s="593" t="s">
        <v>1885</v>
      </c>
      <c r="CS68" s="100" t="s">
        <v>1916</v>
      </c>
      <c r="CT68" s="103" t="s">
        <v>1969</v>
      </c>
    </row>
    <row r="69" spans="2:98" ht="15" customHeight="1" thickBot="1">
      <c r="B69" s="994"/>
      <c r="C69" s="991"/>
      <c r="D69" s="181"/>
      <c r="E69" s="14"/>
      <c r="F69" s="15"/>
      <c r="G69" s="13"/>
      <c r="H69" s="13"/>
      <c r="I69" s="620"/>
      <c r="J69" s="13"/>
      <c r="K69" s="620"/>
      <c r="L69" s="13"/>
      <c r="M69" s="13"/>
      <c r="N69" s="620"/>
      <c r="O69" s="13"/>
      <c r="P69" s="13"/>
      <c r="Q69" s="620"/>
      <c r="R69" s="13"/>
      <c r="S69" s="13"/>
      <c r="T69" s="620"/>
      <c r="U69" s="13"/>
      <c r="V69" s="13"/>
      <c r="W69" s="620"/>
      <c r="X69" s="13"/>
      <c r="Y69" s="620"/>
      <c r="Z69" s="13"/>
      <c r="AA69" s="620"/>
      <c r="AB69" s="13"/>
      <c r="AC69" s="620"/>
      <c r="AD69" s="719"/>
      <c r="AE69" s="720"/>
      <c r="AF69" s="719"/>
      <c r="AG69" s="720"/>
      <c r="AH69" s="719"/>
      <c r="AI69" s="720"/>
      <c r="AJ69" s="719"/>
      <c r="AK69" s="720"/>
      <c r="AL69" s="719"/>
      <c r="AM69" s="720"/>
      <c r="AN69" s="13"/>
      <c r="AO69" s="81"/>
      <c r="AP69" s="80"/>
      <c r="AQ69" s="82"/>
      <c r="AR69" s="80"/>
      <c r="AS69" s="82"/>
      <c r="AT69" s="81"/>
      <c r="AU69" s="306"/>
      <c r="AV69" s="306"/>
      <c r="AW69" s="358"/>
      <c r="AX69" s="306"/>
      <c r="AY69" s="358"/>
      <c r="AZ69" s="306"/>
      <c r="BA69" s="358"/>
      <c r="BB69" s="306"/>
      <c r="BC69" s="358">
        <f t="shared" ref="BC69" si="113">+AVERAGE(BC51:BC68)</f>
        <v>0.48478237518260719</v>
      </c>
      <c r="BD69" s="306"/>
      <c r="BE69" s="306"/>
      <c r="BF69" s="306"/>
      <c r="BG69" s="306"/>
      <c r="BH69" s="80"/>
      <c r="BI69" s="555">
        <f t="shared" ref="BI69:BO69" si="114">+AVERAGE(BI51:BI68)</f>
        <v>0.6</v>
      </c>
      <c r="BJ69" s="555"/>
      <c r="BK69" s="555">
        <f t="shared" si="114"/>
        <v>0.81664166666666671</v>
      </c>
      <c r="BL69" s="555"/>
      <c r="BM69" s="555">
        <f t="shared" si="114"/>
        <v>0.5956818181818182</v>
      </c>
      <c r="BN69" s="555"/>
      <c r="BO69" s="555">
        <f t="shared" si="114"/>
        <v>0</v>
      </c>
      <c r="BP69" s="661"/>
      <c r="BQ69" s="555">
        <f>+AVERAGE(BQ51:BQ68)</f>
        <v>0.37437093967517399</v>
      </c>
      <c r="BR69" s="637"/>
      <c r="BS69" s="83"/>
      <c r="BT69" s="83"/>
      <c r="BU69" s="83"/>
      <c r="BV69" s="83"/>
      <c r="BW69" s="83"/>
      <c r="BX69" s="83"/>
      <c r="BY69" s="83"/>
      <c r="BZ69" s="83"/>
      <c r="CA69" s="83"/>
      <c r="CB69" s="83"/>
      <c r="CC69" s="83"/>
      <c r="CD69" s="83"/>
      <c r="CE69" s="83"/>
      <c r="CF69" s="83"/>
      <c r="CG69" s="83"/>
      <c r="CH69" s="83"/>
      <c r="CI69" s="83"/>
      <c r="CJ69" s="83"/>
      <c r="CK69" s="83"/>
      <c r="CL69" s="83"/>
      <c r="CM69" s="84"/>
      <c r="CN69" s="84"/>
      <c r="CO69" s="84"/>
      <c r="CP69" s="84"/>
      <c r="CQ69" s="84"/>
      <c r="CR69" s="599"/>
      <c r="CS69" s="14"/>
      <c r="CT69" s="18"/>
    </row>
    <row r="70" spans="2:98" ht="30" customHeight="1">
      <c r="B70" s="994"/>
      <c r="C70" s="991"/>
      <c r="D70" s="993">
        <f>+RESUMEN!J146</f>
        <v>0.45714285714285713</v>
      </c>
      <c r="E70" s="989" t="s">
        <v>926</v>
      </c>
      <c r="F70" s="1162" t="s">
        <v>925</v>
      </c>
      <c r="G70" s="979">
        <v>260000</v>
      </c>
      <c r="H70" s="979">
        <v>290000</v>
      </c>
      <c r="I70" s="1013">
        <f>+H70-G70</f>
        <v>30000</v>
      </c>
      <c r="J70" s="979">
        <v>260000</v>
      </c>
      <c r="K70" s="1013">
        <f>+J70-G70</f>
        <v>0</v>
      </c>
      <c r="L70" s="979"/>
      <c r="M70" s="979">
        <v>270000</v>
      </c>
      <c r="N70" s="1013">
        <f>+M70-J70</f>
        <v>10000</v>
      </c>
      <c r="O70" s="979"/>
      <c r="P70" s="979">
        <v>280000</v>
      </c>
      <c r="Q70" s="1013">
        <f>+P70-M70</f>
        <v>10000</v>
      </c>
      <c r="R70" s="979"/>
      <c r="S70" s="979">
        <v>290000</v>
      </c>
      <c r="T70" s="1013">
        <f>+S70-P70</f>
        <v>10000</v>
      </c>
      <c r="U70" s="1030"/>
      <c r="V70" s="1084">
        <v>285630</v>
      </c>
      <c r="W70" s="1013">
        <f>+IF(V70=0,0,V70-G70)</f>
        <v>25630</v>
      </c>
      <c r="X70" s="979">
        <v>291524</v>
      </c>
      <c r="Y70" s="1013">
        <f>+IF(X70=0,0,X70-V70)</f>
        <v>5894</v>
      </c>
      <c r="Z70" s="979"/>
      <c r="AA70" s="1013">
        <f>+IF(Z70=0,0,Z70-X70)</f>
        <v>0</v>
      </c>
      <c r="AB70" s="979"/>
      <c r="AC70" s="1232">
        <f>+IF(AB70=0,0,AB70-Z70)</f>
        <v>0</v>
      </c>
      <c r="AD70" s="1019" t="str">
        <f>+IF(K70=0," -",W70/K70)</f>
        <v xml:space="preserve"> -</v>
      </c>
      <c r="AE70" s="1018" t="str">
        <f>+IF(K70=0," -",IF(AD70&gt;100%,100%,AD70))</f>
        <v xml:space="preserve"> -</v>
      </c>
      <c r="AF70" s="1017">
        <f>+IF(N70=0," -",Y70/N70)</f>
        <v>0.58940000000000003</v>
      </c>
      <c r="AG70" s="1018">
        <f>+IF(N70=0," -",IF(AF70&gt;100%,100%,AF70))</f>
        <v>0.58940000000000003</v>
      </c>
      <c r="AH70" s="1017">
        <f>+IF(Q70=0," -",AA70/Q70)</f>
        <v>0</v>
      </c>
      <c r="AI70" s="1018">
        <f>+IF(Q70=0," -",IF(AH70&gt;100%,100%,AH70))</f>
        <v>0</v>
      </c>
      <c r="AJ70" s="1017">
        <f>+IF(T70=0," -",AC70/T70)</f>
        <v>0</v>
      </c>
      <c r="AK70" s="1018">
        <f>+IF(T70=0," -",IF(AJ70&gt;100%,100%,AJ70))</f>
        <v>0</v>
      </c>
      <c r="AL70" s="1017">
        <f>+SUM(AC70,AA70,Y70,W70)/I70</f>
        <v>1.0508</v>
      </c>
      <c r="AM70" s="1018">
        <f>+IF(AL70&gt;100%,100%,IF(AL70&lt;0%,0%,AL70))</f>
        <v>1</v>
      </c>
      <c r="AN70" s="1166"/>
      <c r="AO70" s="952">
        <f>+RESUMEN!J147</f>
        <v>0.45714285714285713</v>
      </c>
      <c r="AP70" s="941" t="s">
        <v>924</v>
      </c>
      <c r="AQ70" s="450" t="s">
        <v>918</v>
      </c>
      <c r="AR70" s="451">
        <v>0</v>
      </c>
      <c r="AS70" s="749" t="s">
        <v>1934</v>
      </c>
      <c r="AT70" s="39">
        <v>0</v>
      </c>
      <c r="AU70" s="90">
        <v>1</v>
      </c>
      <c r="AV70" s="90">
        <v>0</v>
      </c>
      <c r="AW70" s="412">
        <f t="shared" si="25"/>
        <v>0</v>
      </c>
      <c r="AX70" s="90">
        <v>0</v>
      </c>
      <c r="AY70" s="412">
        <v>0.33</v>
      </c>
      <c r="AZ70" s="90">
        <v>1</v>
      </c>
      <c r="BA70" s="414">
        <v>0.33</v>
      </c>
      <c r="BB70" s="46">
        <v>1</v>
      </c>
      <c r="BC70" s="421">
        <v>0.34</v>
      </c>
      <c r="BD70" s="52">
        <v>0</v>
      </c>
      <c r="BE70" s="90">
        <v>0.05</v>
      </c>
      <c r="BF70" s="90">
        <v>0</v>
      </c>
      <c r="BG70" s="69">
        <v>0</v>
      </c>
      <c r="BH70" s="329" t="str">
        <f t="shared" si="1"/>
        <v xml:space="preserve"> -</v>
      </c>
      <c r="BI70" s="452" t="str">
        <f t="shared" si="2"/>
        <v xml:space="preserve"> -</v>
      </c>
      <c r="BJ70" s="330" t="str">
        <f t="shared" si="3"/>
        <v xml:space="preserve"> -</v>
      </c>
      <c r="BK70" s="452" t="str">
        <f t="shared" si="4"/>
        <v xml:space="preserve"> -</v>
      </c>
      <c r="BL70" s="330">
        <f t="shared" si="5"/>
        <v>0</v>
      </c>
      <c r="BM70" s="452">
        <f t="shared" si="6"/>
        <v>0</v>
      </c>
      <c r="BN70" s="330">
        <f t="shared" si="7"/>
        <v>0</v>
      </c>
      <c r="BO70" s="452">
        <f t="shared" si="8"/>
        <v>0</v>
      </c>
      <c r="BP70" s="656">
        <f t="shared" si="9"/>
        <v>0.05</v>
      </c>
      <c r="BQ70" s="651">
        <f t="shared" si="10"/>
        <v>0.05</v>
      </c>
      <c r="BR70" s="641">
        <f t="shared" si="11"/>
        <v>0.05</v>
      </c>
      <c r="BS70" s="52">
        <v>0</v>
      </c>
      <c r="BT70" s="90">
        <v>0</v>
      </c>
      <c r="BU70" s="90">
        <v>0</v>
      </c>
      <c r="BV70" s="146" t="str">
        <f t="shared" si="12"/>
        <v xml:space="preserve"> -</v>
      </c>
      <c r="BW70" s="384" t="str">
        <f t="shared" si="13"/>
        <v xml:space="preserve"> -</v>
      </c>
      <c r="BX70" s="52">
        <v>0</v>
      </c>
      <c r="BY70" s="90">
        <v>0</v>
      </c>
      <c r="BZ70" s="90">
        <v>0</v>
      </c>
      <c r="CA70" s="146" t="str">
        <f t="shared" si="14"/>
        <v xml:space="preserve"> -</v>
      </c>
      <c r="CB70" s="384" t="str">
        <f t="shared" si="15"/>
        <v xml:space="preserve"> -</v>
      </c>
      <c r="CC70" s="52">
        <v>0</v>
      </c>
      <c r="CD70" s="90">
        <v>0</v>
      </c>
      <c r="CE70" s="90">
        <v>0</v>
      </c>
      <c r="CF70" s="146" t="str">
        <f t="shared" si="16"/>
        <v xml:space="preserve"> -</v>
      </c>
      <c r="CG70" s="384" t="str">
        <f t="shared" si="17"/>
        <v xml:space="preserve"> -</v>
      </c>
      <c r="CH70" s="53">
        <v>80000</v>
      </c>
      <c r="CI70" s="90">
        <v>0</v>
      </c>
      <c r="CJ70" s="90">
        <v>0</v>
      </c>
      <c r="CK70" s="146">
        <f t="shared" si="18"/>
        <v>0</v>
      </c>
      <c r="CL70" s="384" t="str">
        <f t="shared" si="19"/>
        <v xml:space="preserve"> -</v>
      </c>
      <c r="CM70" s="324">
        <f t="shared" si="20"/>
        <v>80000</v>
      </c>
      <c r="CN70" s="325">
        <f t="shared" si="21"/>
        <v>0</v>
      </c>
      <c r="CO70" s="325">
        <f t="shared" si="22"/>
        <v>0</v>
      </c>
      <c r="CP70" s="503">
        <f t="shared" si="23"/>
        <v>0</v>
      </c>
      <c r="CQ70" s="384" t="str">
        <f t="shared" si="24"/>
        <v xml:space="preserve"> -</v>
      </c>
      <c r="CR70" s="590" t="s">
        <v>1255</v>
      </c>
      <c r="CS70" s="98" t="s">
        <v>1935</v>
      </c>
      <c r="CT70" s="101" t="s">
        <v>2093</v>
      </c>
    </row>
    <row r="71" spans="2:98" ht="30" customHeight="1">
      <c r="B71" s="994"/>
      <c r="C71" s="991"/>
      <c r="D71" s="994"/>
      <c r="E71" s="990"/>
      <c r="F71" s="1154"/>
      <c r="G71" s="840"/>
      <c r="H71" s="840"/>
      <c r="I71" s="825"/>
      <c r="J71" s="840"/>
      <c r="K71" s="825"/>
      <c r="L71" s="840"/>
      <c r="M71" s="840"/>
      <c r="N71" s="825"/>
      <c r="O71" s="840"/>
      <c r="P71" s="840"/>
      <c r="Q71" s="825"/>
      <c r="R71" s="840"/>
      <c r="S71" s="840"/>
      <c r="T71" s="825"/>
      <c r="U71" s="971"/>
      <c r="V71" s="853"/>
      <c r="W71" s="825"/>
      <c r="X71" s="840"/>
      <c r="Y71" s="825"/>
      <c r="Z71" s="840"/>
      <c r="AA71" s="825"/>
      <c r="AB71" s="840"/>
      <c r="AC71" s="1229"/>
      <c r="AD71" s="1020"/>
      <c r="AE71" s="790"/>
      <c r="AF71" s="798"/>
      <c r="AG71" s="790"/>
      <c r="AH71" s="798"/>
      <c r="AI71" s="790"/>
      <c r="AJ71" s="798"/>
      <c r="AK71" s="790"/>
      <c r="AL71" s="798"/>
      <c r="AM71" s="790"/>
      <c r="AN71" s="1164"/>
      <c r="AO71" s="950"/>
      <c r="AP71" s="939"/>
      <c r="AQ71" s="119" t="s">
        <v>919</v>
      </c>
      <c r="AR71" s="366">
        <v>0</v>
      </c>
      <c r="AS71" s="119" t="s">
        <v>1936</v>
      </c>
      <c r="AT71" s="40">
        <v>0</v>
      </c>
      <c r="AU71" s="60">
        <v>4</v>
      </c>
      <c r="AV71" s="60">
        <v>0</v>
      </c>
      <c r="AW71" s="413">
        <f t="shared" si="25"/>
        <v>0</v>
      </c>
      <c r="AX71" s="60">
        <v>1</v>
      </c>
      <c r="AY71" s="413">
        <f t="shared" si="26"/>
        <v>0.25</v>
      </c>
      <c r="AZ71" s="60">
        <v>1</v>
      </c>
      <c r="BA71" s="415">
        <f t="shared" si="27"/>
        <v>0.25</v>
      </c>
      <c r="BB71" s="47">
        <v>2</v>
      </c>
      <c r="BC71" s="422">
        <f t="shared" si="28"/>
        <v>0.5</v>
      </c>
      <c r="BD71" s="54">
        <v>0</v>
      </c>
      <c r="BE71" s="60">
        <v>0.6</v>
      </c>
      <c r="BF71" s="60">
        <v>25</v>
      </c>
      <c r="BG71" s="49">
        <v>0</v>
      </c>
      <c r="BH71" s="333" t="str">
        <f t="shared" si="1"/>
        <v xml:space="preserve"> -</v>
      </c>
      <c r="BI71" s="453" t="str">
        <f t="shared" si="2"/>
        <v xml:space="preserve"> -</v>
      </c>
      <c r="BJ71" s="334">
        <f t="shared" si="3"/>
        <v>0.6</v>
      </c>
      <c r="BK71" s="453">
        <f t="shared" si="4"/>
        <v>0.6</v>
      </c>
      <c r="BL71" s="334">
        <f t="shared" si="5"/>
        <v>25</v>
      </c>
      <c r="BM71" s="453">
        <f t="shared" si="6"/>
        <v>1</v>
      </c>
      <c r="BN71" s="334">
        <f t="shared" si="7"/>
        <v>0</v>
      </c>
      <c r="BO71" s="453">
        <f t="shared" si="8"/>
        <v>0</v>
      </c>
      <c r="BP71" s="657">
        <f t="shared" si="9"/>
        <v>6.4</v>
      </c>
      <c r="BQ71" s="652">
        <f t="shared" si="10"/>
        <v>1</v>
      </c>
      <c r="BR71" s="642">
        <f t="shared" si="11"/>
        <v>1</v>
      </c>
      <c r="BS71" s="54">
        <v>0</v>
      </c>
      <c r="BT71" s="60">
        <v>0</v>
      </c>
      <c r="BU71" s="60">
        <v>0</v>
      </c>
      <c r="BV71" s="125" t="str">
        <f t="shared" si="12"/>
        <v xml:space="preserve"> -</v>
      </c>
      <c r="BW71" s="378" t="str">
        <f t="shared" si="13"/>
        <v xml:space="preserve"> -</v>
      </c>
      <c r="BX71" s="54">
        <v>0</v>
      </c>
      <c r="BY71" s="60">
        <v>0</v>
      </c>
      <c r="BZ71" s="60">
        <v>0</v>
      </c>
      <c r="CA71" s="125" t="str">
        <f t="shared" si="14"/>
        <v xml:space="preserve"> -</v>
      </c>
      <c r="CB71" s="378" t="str">
        <f t="shared" si="15"/>
        <v xml:space="preserve"> -</v>
      </c>
      <c r="CC71" s="54">
        <v>0</v>
      </c>
      <c r="CD71" s="60">
        <v>0</v>
      </c>
      <c r="CE71" s="60">
        <v>0</v>
      </c>
      <c r="CF71" s="125" t="str">
        <f t="shared" si="16"/>
        <v xml:space="preserve"> -</v>
      </c>
      <c r="CG71" s="378" t="str">
        <f t="shared" si="17"/>
        <v xml:space="preserve"> -</v>
      </c>
      <c r="CH71" s="55">
        <v>133000</v>
      </c>
      <c r="CI71" s="60">
        <v>0</v>
      </c>
      <c r="CJ71" s="60">
        <v>0</v>
      </c>
      <c r="CK71" s="125">
        <f t="shared" si="18"/>
        <v>0</v>
      </c>
      <c r="CL71" s="378" t="str">
        <f t="shared" si="19"/>
        <v xml:space="preserve"> -</v>
      </c>
      <c r="CM71" s="326">
        <f t="shared" si="20"/>
        <v>133000</v>
      </c>
      <c r="CN71" s="322">
        <f t="shared" si="21"/>
        <v>0</v>
      </c>
      <c r="CO71" s="322">
        <f t="shared" si="22"/>
        <v>0</v>
      </c>
      <c r="CP71" s="504">
        <f t="shared" si="23"/>
        <v>0</v>
      </c>
      <c r="CQ71" s="378" t="str">
        <f t="shared" si="24"/>
        <v xml:space="preserve"> -</v>
      </c>
      <c r="CR71" s="591" t="s">
        <v>1381</v>
      </c>
      <c r="CS71" s="99" t="s">
        <v>1935</v>
      </c>
      <c r="CT71" s="102" t="s">
        <v>2093</v>
      </c>
    </row>
    <row r="72" spans="2:98" ht="30" customHeight="1">
      <c r="B72" s="994"/>
      <c r="C72" s="991"/>
      <c r="D72" s="994"/>
      <c r="E72" s="990"/>
      <c r="F72" s="1154"/>
      <c r="G72" s="840"/>
      <c r="H72" s="840"/>
      <c r="I72" s="825"/>
      <c r="J72" s="840"/>
      <c r="K72" s="825"/>
      <c r="L72" s="840"/>
      <c r="M72" s="840"/>
      <c r="N72" s="825"/>
      <c r="O72" s="840"/>
      <c r="P72" s="840"/>
      <c r="Q72" s="825"/>
      <c r="R72" s="840"/>
      <c r="S72" s="840"/>
      <c r="T72" s="825"/>
      <c r="U72" s="971"/>
      <c r="V72" s="853"/>
      <c r="W72" s="825"/>
      <c r="X72" s="840"/>
      <c r="Y72" s="825"/>
      <c r="Z72" s="840"/>
      <c r="AA72" s="825"/>
      <c r="AB72" s="840"/>
      <c r="AC72" s="1229"/>
      <c r="AD72" s="1020"/>
      <c r="AE72" s="790"/>
      <c r="AF72" s="798"/>
      <c r="AG72" s="790"/>
      <c r="AH72" s="798"/>
      <c r="AI72" s="790"/>
      <c r="AJ72" s="798"/>
      <c r="AK72" s="790"/>
      <c r="AL72" s="798"/>
      <c r="AM72" s="790"/>
      <c r="AN72" s="1164"/>
      <c r="AO72" s="950"/>
      <c r="AP72" s="939"/>
      <c r="AQ72" s="119" t="s">
        <v>920</v>
      </c>
      <c r="AR72" s="366">
        <v>0</v>
      </c>
      <c r="AS72" s="119" t="s">
        <v>1937</v>
      </c>
      <c r="AT72" s="40">
        <v>0</v>
      </c>
      <c r="AU72" s="60">
        <v>1</v>
      </c>
      <c r="AV72" s="60">
        <v>0</v>
      </c>
      <c r="AW72" s="413">
        <f t="shared" si="25"/>
        <v>0</v>
      </c>
      <c r="AX72" s="60">
        <v>1</v>
      </c>
      <c r="AY72" s="413">
        <f t="shared" si="26"/>
        <v>1</v>
      </c>
      <c r="AZ72" s="60">
        <v>0</v>
      </c>
      <c r="BA72" s="415">
        <f t="shared" si="27"/>
        <v>0</v>
      </c>
      <c r="BB72" s="47">
        <v>0</v>
      </c>
      <c r="BC72" s="422">
        <f t="shared" si="28"/>
        <v>0</v>
      </c>
      <c r="BD72" s="54">
        <v>0</v>
      </c>
      <c r="BE72" s="60">
        <v>0</v>
      </c>
      <c r="BF72" s="60">
        <v>0</v>
      </c>
      <c r="BG72" s="49">
        <v>0</v>
      </c>
      <c r="BH72" s="333" t="str">
        <f t="shared" si="1"/>
        <v xml:space="preserve"> -</v>
      </c>
      <c r="BI72" s="453" t="str">
        <f t="shared" si="2"/>
        <v xml:space="preserve"> -</v>
      </c>
      <c r="BJ72" s="334">
        <f t="shared" si="3"/>
        <v>0</v>
      </c>
      <c r="BK72" s="453">
        <f t="shared" si="4"/>
        <v>0</v>
      </c>
      <c r="BL72" s="334" t="str">
        <f t="shared" si="5"/>
        <v xml:space="preserve"> -</v>
      </c>
      <c r="BM72" s="453" t="str">
        <f t="shared" si="6"/>
        <v xml:space="preserve"> -</v>
      </c>
      <c r="BN72" s="334" t="str">
        <f t="shared" si="7"/>
        <v xml:space="preserve"> -</v>
      </c>
      <c r="BO72" s="453" t="str">
        <f t="shared" si="8"/>
        <v xml:space="preserve"> -</v>
      </c>
      <c r="BP72" s="657">
        <f t="shared" si="9"/>
        <v>0</v>
      </c>
      <c r="BQ72" s="652">
        <f t="shared" si="10"/>
        <v>0</v>
      </c>
      <c r="BR72" s="642">
        <f t="shared" si="11"/>
        <v>0</v>
      </c>
      <c r="BS72" s="54">
        <v>0</v>
      </c>
      <c r="BT72" s="60">
        <v>0</v>
      </c>
      <c r="BU72" s="60">
        <v>0</v>
      </c>
      <c r="BV72" s="125" t="str">
        <f t="shared" si="12"/>
        <v xml:space="preserve"> -</v>
      </c>
      <c r="BW72" s="378" t="str">
        <f t="shared" si="13"/>
        <v xml:space="preserve"> -</v>
      </c>
      <c r="BX72" s="54">
        <v>0</v>
      </c>
      <c r="BY72" s="60">
        <v>0</v>
      </c>
      <c r="BZ72" s="60">
        <v>0</v>
      </c>
      <c r="CA72" s="125" t="str">
        <f t="shared" si="14"/>
        <v xml:space="preserve"> -</v>
      </c>
      <c r="CB72" s="378" t="str">
        <f t="shared" si="15"/>
        <v xml:space="preserve"> -</v>
      </c>
      <c r="CC72" s="54">
        <v>0</v>
      </c>
      <c r="CD72" s="60">
        <v>0</v>
      </c>
      <c r="CE72" s="60">
        <v>0</v>
      </c>
      <c r="CF72" s="125" t="str">
        <f t="shared" si="16"/>
        <v xml:space="preserve"> -</v>
      </c>
      <c r="CG72" s="378" t="str">
        <f t="shared" si="17"/>
        <v xml:space="preserve"> -</v>
      </c>
      <c r="CH72" s="55">
        <v>0</v>
      </c>
      <c r="CI72" s="60">
        <v>0</v>
      </c>
      <c r="CJ72" s="60">
        <v>0</v>
      </c>
      <c r="CK72" s="125" t="str">
        <f t="shared" si="18"/>
        <v xml:space="preserve"> -</v>
      </c>
      <c r="CL72" s="378" t="str">
        <f t="shared" si="19"/>
        <v xml:space="preserve"> -</v>
      </c>
      <c r="CM72" s="326">
        <f t="shared" si="20"/>
        <v>0</v>
      </c>
      <c r="CN72" s="322">
        <f t="shared" si="21"/>
        <v>0</v>
      </c>
      <c r="CO72" s="322">
        <f t="shared" si="22"/>
        <v>0</v>
      </c>
      <c r="CP72" s="504" t="str">
        <f t="shared" si="23"/>
        <v xml:space="preserve"> -</v>
      </c>
      <c r="CQ72" s="378" t="str">
        <f t="shared" si="24"/>
        <v xml:space="preserve"> -</v>
      </c>
      <c r="CR72" s="591" t="s">
        <v>1220</v>
      </c>
      <c r="CS72" s="99" t="s">
        <v>1935</v>
      </c>
      <c r="CT72" s="102" t="s">
        <v>2093</v>
      </c>
    </row>
    <row r="73" spans="2:98" ht="30" customHeight="1">
      <c r="B73" s="994"/>
      <c r="C73" s="991"/>
      <c r="D73" s="994"/>
      <c r="E73" s="990"/>
      <c r="F73" s="1154"/>
      <c r="G73" s="840"/>
      <c r="H73" s="840"/>
      <c r="I73" s="825"/>
      <c r="J73" s="840"/>
      <c r="K73" s="825"/>
      <c r="L73" s="840"/>
      <c r="M73" s="840"/>
      <c r="N73" s="825"/>
      <c r="O73" s="840"/>
      <c r="P73" s="840"/>
      <c r="Q73" s="825"/>
      <c r="R73" s="840"/>
      <c r="S73" s="840"/>
      <c r="T73" s="825"/>
      <c r="U73" s="971"/>
      <c r="V73" s="853"/>
      <c r="W73" s="825"/>
      <c r="X73" s="840"/>
      <c r="Y73" s="825"/>
      <c r="Z73" s="840"/>
      <c r="AA73" s="825"/>
      <c r="AB73" s="840"/>
      <c r="AC73" s="1229"/>
      <c r="AD73" s="1020"/>
      <c r="AE73" s="790"/>
      <c r="AF73" s="798"/>
      <c r="AG73" s="790"/>
      <c r="AH73" s="798"/>
      <c r="AI73" s="790"/>
      <c r="AJ73" s="798"/>
      <c r="AK73" s="790"/>
      <c r="AL73" s="798"/>
      <c r="AM73" s="790"/>
      <c r="AN73" s="1164"/>
      <c r="AO73" s="950"/>
      <c r="AP73" s="939"/>
      <c r="AQ73" s="119" t="s">
        <v>921</v>
      </c>
      <c r="AR73" s="366">
        <v>0</v>
      </c>
      <c r="AS73" s="119" t="s">
        <v>1938</v>
      </c>
      <c r="AT73" s="78">
        <v>0</v>
      </c>
      <c r="AU73" s="88">
        <v>1</v>
      </c>
      <c r="AV73" s="88">
        <v>0</v>
      </c>
      <c r="AW73" s="413">
        <f t="shared" si="25"/>
        <v>0</v>
      </c>
      <c r="AX73" s="88">
        <v>1</v>
      </c>
      <c r="AY73" s="413">
        <f t="shared" si="26"/>
        <v>1</v>
      </c>
      <c r="AZ73" s="88">
        <v>0</v>
      </c>
      <c r="BA73" s="415">
        <f t="shared" si="27"/>
        <v>0</v>
      </c>
      <c r="BB73" s="310">
        <v>0</v>
      </c>
      <c r="BC73" s="422">
        <f t="shared" si="28"/>
        <v>0</v>
      </c>
      <c r="BD73" s="319">
        <v>0</v>
      </c>
      <c r="BE73" s="88">
        <v>1</v>
      </c>
      <c r="BF73" s="88">
        <v>0</v>
      </c>
      <c r="BG73" s="79">
        <v>0</v>
      </c>
      <c r="BH73" s="333" t="str">
        <f t="shared" si="1"/>
        <v xml:space="preserve"> -</v>
      </c>
      <c r="BI73" s="453" t="str">
        <f t="shared" si="2"/>
        <v xml:space="preserve"> -</v>
      </c>
      <c r="BJ73" s="334">
        <f t="shared" si="3"/>
        <v>1</v>
      </c>
      <c r="BK73" s="453">
        <f t="shared" si="4"/>
        <v>1</v>
      </c>
      <c r="BL73" s="334" t="str">
        <f t="shared" si="5"/>
        <v xml:space="preserve"> -</v>
      </c>
      <c r="BM73" s="453" t="str">
        <f t="shared" si="6"/>
        <v xml:space="preserve"> -</v>
      </c>
      <c r="BN73" s="334" t="str">
        <f t="shared" si="7"/>
        <v xml:space="preserve"> -</v>
      </c>
      <c r="BO73" s="453" t="str">
        <f t="shared" si="8"/>
        <v xml:space="preserve"> -</v>
      </c>
      <c r="BP73" s="657">
        <f t="shared" si="9"/>
        <v>1</v>
      </c>
      <c r="BQ73" s="652">
        <f t="shared" si="10"/>
        <v>1</v>
      </c>
      <c r="BR73" s="642">
        <f t="shared" si="11"/>
        <v>1</v>
      </c>
      <c r="BS73" s="54">
        <v>0</v>
      </c>
      <c r="BT73" s="60">
        <v>0</v>
      </c>
      <c r="BU73" s="60">
        <v>0</v>
      </c>
      <c r="BV73" s="125" t="str">
        <f t="shared" si="12"/>
        <v xml:space="preserve"> -</v>
      </c>
      <c r="BW73" s="378" t="str">
        <f t="shared" si="13"/>
        <v xml:space="preserve"> -</v>
      </c>
      <c r="BX73" s="54">
        <v>0</v>
      </c>
      <c r="BY73" s="60">
        <v>0</v>
      </c>
      <c r="BZ73" s="60">
        <v>0</v>
      </c>
      <c r="CA73" s="125" t="str">
        <f t="shared" si="14"/>
        <v xml:space="preserve"> -</v>
      </c>
      <c r="CB73" s="378" t="str">
        <f t="shared" si="15"/>
        <v xml:space="preserve"> -</v>
      </c>
      <c r="CC73" s="54">
        <v>0</v>
      </c>
      <c r="CD73" s="60">
        <v>0</v>
      </c>
      <c r="CE73" s="60">
        <v>0</v>
      </c>
      <c r="CF73" s="125" t="str">
        <f t="shared" si="16"/>
        <v xml:space="preserve"> -</v>
      </c>
      <c r="CG73" s="378" t="str">
        <f t="shared" si="17"/>
        <v xml:space="preserve"> -</v>
      </c>
      <c r="CH73" s="55">
        <v>0</v>
      </c>
      <c r="CI73" s="60">
        <v>0</v>
      </c>
      <c r="CJ73" s="60">
        <v>0</v>
      </c>
      <c r="CK73" s="125" t="str">
        <f t="shared" si="18"/>
        <v xml:space="preserve"> -</v>
      </c>
      <c r="CL73" s="378" t="str">
        <f t="shared" si="19"/>
        <v xml:space="preserve"> -</v>
      </c>
      <c r="CM73" s="326">
        <f t="shared" si="20"/>
        <v>0</v>
      </c>
      <c r="CN73" s="322">
        <f t="shared" si="21"/>
        <v>0</v>
      </c>
      <c r="CO73" s="322">
        <f t="shared" si="22"/>
        <v>0</v>
      </c>
      <c r="CP73" s="504" t="str">
        <f t="shared" si="23"/>
        <v xml:space="preserve"> -</v>
      </c>
      <c r="CQ73" s="378" t="str">
        <f t="shared" si="24"/>
        <v xml:space="preserve"> -</v>
      </c>
      <c r="CR73" s="591" t="s">
        <v>1220</v>
      </c>
      <c r="CS73" s="99" t="s">
        <v>1935</v>
      </c>
      <c r="CT73" s="102" t="s">
        <v>2093</v>
      </c>
    </row>
    <row r="74" spans="2:98" ht="30" customHeight="1">
      <c r="B74" s="994"/>
      <c r="C74" s="991"/>
      <c r="D74" s="994"/>
      <c r="E74" s="990"/>
      <c r="F74" s="1154"/>
      <c r="G74" s="840"/>
      <c r="H74" s="840"/>
      <c r="I74" s="825"/>
      <c r="J74" s="840"/>
      <c r="K74" s="825"/>
      <c r="L74" s="840"/>
      <c r="M74" s="840"/>
      <c r="N74" s="825"/>
      <c r="O74" s="840"/>
      <c r="P74" s="840"/>
      <c r="Q74" s="825"/>
      <c r="R74" s="840"/>
      <c r="S74" s="840"/>
      <c r="T74" s="825"/>
      <c r="U74" s="971"/>
      <c r="V74" s="853"/>
      <c r="W74" s="825"/>
      <c r="X74" s="840"/>
      <c r="Y74" s="825"/>
      <c r="Z74" s="840"/>
      <c r="AA74" s="825"/>
      <c r="AB74" s="840"/>
      <c r="AC74" s="1229"/>
      <c r="AD74" s="1020"/>
      <c r="AE74" s="790"/>
      <c r="AF74" s="798"/>
      <c r="AG74" s="790"/>
      <c r="AH74" s="798"/>
      <c r="AI74" s="790"/>
      <c r="AJ74" s="798"/>
      <c r="AK74" s="790"/>
      <c r="AL74" s="798"/>
      <c r="AM74" s="790"/>
      <c r="AN74" s="1164"/>
      <c r="AO74" s="950"/>
      <c r="AP74" s="939"/>
      <c r="AQ74" s="300" t="s">
        <v>922</v>
      </c>
      <c r="AR74" s="301" t="s">
        <v>1217</v>
      </c>
      <c r="AS74" s="27" t="s">
        <v>1939</v>
      </c>
      <c r="AT74" s="78">
        <v>0</v>
      </c>
      <c r="AU74" s="88">
        <v>1</v>
      </c>
      <c r="AV74" s="88">
        <v>0</v>
      </c>
      <c r="AW74" s="413">
        <v>0.25</v>
      </c>
      <c r="AX74" s="88">
        <v>1</v>
      </c>
      <c r="AY74" s="413">
        <v>0.25</v>
      </c>
      <c r="AZ74" s="88">
        <v>1</v>
      </c>
      <c r="BA74" s="415">
        <v>0.25</v>
      </c>
      <c r="BB74" s="310">
        <v>1</v>
      </c>
      <c r="BC74" s="422">
        <v>0.25</v>
      </c>
      <c r="BD74" s="319">
        <v>0</v>
      </c>
      <c r="BE74" s="88">
        <v>0</v>
      </c>
      <c r="BF74" s="88">
        <v>0</v>
      </c>
      <c r="BG74" s="79">
        <v>0</v>
      </c>
      <c r="BH74" s="333" t="str">
        <f t="shared" si="1"/>
        <v xml:space="preserve"> -</v>
      </c>
      <c r="BI74" s="453" t="str">
        <f t="shared" si="2"/>
        <v xml:space="preserve"> -</v>
      </c>
      <c r="BJ74" s="334">
        <f t="shared" si="3"/>
        <v>0</v>
      </c>
      <c r="BK74" s="453">
        <f t="shared" si="4"/>
        <v>0</v>
      </c>
      <c r="BL74" s="334">
        <f t="shared" si="5"/>
        <v>0</v>
      </c>
      <c r="BM74" s="453">
        <f t="shared" si="6"/>
        <v>0</v>
      </c>
      <c r="BN74" s="334">
        <f t="shared" si="7"/>
        <v>0</v>
      </c>
      <c r="BO74" s="453">
        <f t="shared" si="8"/>
        <v>0</v>
      </c>
      <c r="BP74" s="657">
        <f t="shared" ref="BP74" si="115">+AVERAGE(BD74:BG74)/AU74</f>
        <v>0</v>
      </c>
      <c r="BQ74" s="652">
        <f t="shared" si="10"/>
        <v>0</v>
      </c>
      <c r="BR74" s="642">
        <f t="shared" si="11"/>
        <v>0</v>
      </c>
      <c r="BS74" s="54">
        <v>0</v>
      </c>
      <c r="BT74" s="60">
        <v>0</v>
      </c>
      <c r="BU74" s="60">
        <v>0</v>
      </c>
      <c r="BV74" s="125" t="str">
        <f t="shared" si="12"/>
        <v xml:space="preserve"> -</v>
      </c>
      <c r="BW74" s="378" t="str">
        <f t="shared" si="13"/>
        <v xml:space="preserve"> -</v>
      </c>
      <c r="BX74" s="54">
        <v>0</v>
      </c>
      <c r="BY74" s="60">
        <v>0</v>
      </c>
      <c r="BZ74" s="60">
        <v>0</v>
      </c>
      <c r="CA74" s="125" t="str">
        <f t="shared" si="14"/>
        <v xml:space="preserve"> -</v>
      </c>
      <c r="CB74" s="378" t="str">
        <f t="shared" si="15"/>
        <v xml:space="preserve"> -</v>
      </c>
      <c r="CC74" s="54">
        <v>0</v>
      </c>
      <c r="CD74" s="60">
        <v>0</v>
      </c>
      <c r="CE74" s="60">
        <v>0</v>
      </c>
      <c r="CF74" s="125" t="str">
        <f t="shared" si="16"/>
        <v xml:space="preserve"> -</v>
      </c>
      <c r="CG74" s="378" t="str">
        <f t="shared" si="17"/>
        <v xml:space="preserve"> -</v>
      </c>
      <c r="CH74" s="55">
        <v>0</v>
      </c>
      <c r="CI74" s="60">
        <v>0</v>
      </c>
      <c r="CJ74" s="60">
        <v>0</v>
      </c>
      <c r="CK74" s="125" t="str">
        <f t="shared" si="18"/>
        <v xml:space="preserve"> -</v>
      </c>
      <c r="CL74" s="378" t="str">
        <f t="shared" si="19"/>
        <v xml:space="preserve"> -</v>
      </c>
      <c r="CM74" s="326">
        <f t="shared" si="20"/>
        <v>0</v>
      </c>
      <c r="CN74" s="322">
        <f t="shared" si="21"/>
        <v>0</v>
      </c>
      <c r="CO74" s="322">
        <f t="shared" si="22"/>
        <v>0</v>
      </c>
      <c r="CP74" s="504" t="str">
        <f t="shared" si="23"/>
        <v xml:space="preserve"> -</v>
      </c>
      <c r="CQ74" s="378" t="str">
        <f t="shared" si="24"/>
        <v xml:space="preserve"> -</v>
      </c>
      <c r="CR74" s="591" t="s">
        <v>1431</v>
      </c>
      <c r="CS74" s="99" t="s">
        <v>1935</v>
      </c>
      <c r="CT74" s="102" t="s">
        <v>2093</v>
      </c>
    </row>
    <row r="75" spans="2:98" ht="30" customHeight="1">
      <c r="B75" s="994"/>
      <c r="C75" s="991"/>
      <c r="D75" s="994"/>
      <c r="E75" s="990"/>
      <c r="F75" s="1154"/>
      <c r="G75" s="840"/>
      <c r="H75" s="840"/>
      <c r="I75" s="825"/>
      <c r="J75" s="840"/>
      <c r="K75" s="825"/>
      <c r="L75" s="840"/>
      <c r="M75" s="840"/>
      <c r="N75" s="825"/>
      <c r="O75" s="840"/>
      <c r="P75" s="840"/>
      <c r="Q75" s="825"/>
      <c r="R75" s="840"/>
      <c r="S75" s="840"/>
      <c r="T75" s="825"/>
      <c r="U75" s="971"/>
      <c r="V75" s="853"/>
      <c r="W75" s="825"/>
      <c r="X75" s="840"/>
      <c r="Y75" s="825"/>
      <c r="Z75" s="840"/>
      <c r="AA75" s="825"/>
      <c r="AB75" s="840"/>
      <c r="AC75" s="1229"/>
      <c r="AD75" s="1020"/>
      <c r="AE75" s="790"/>
      <c r="AF75" s="798"/>
      <c r="AG75" s="790"/>
      <c r="AH75" s="798"/>
      <c r="AI75" s="790"/>
      <c r="AJ75" s="798"/>
      <c r="AK75" s="790"/>
      <c r="AL75" s="798"/>
      <c r="AM75" s="790"/>
      <c r="AN75" s="1164"/>
      <c r="AO75" s="950"/>
      <c r="AP75" s="939"/>
      <c r="AQ75" s="27" t="s">
        <v>923</v>
      </c>
      <c r="AR75" s="133">
        <v>0</v>
      </c>
      <c r="AS75" s="27" t="s">
        <v>1940</v>
      </c>
      <c r="AT75" s="40">
        <v>9</v>
      </c>
      <c r="AU75" s="60">
        <v>50</v>
      </c>
      <c r="AV75" s="60">
        <v>0</v>
      </c>
      <c r="AW75" s="413">
        <f t="shared" si="25"/>
        <v>0</v>
      </c>
      <c r="AX75" s="60">
        <v>25</v>
      </c>
      <c r="AY75" s="413">
        <f t="shared" si="26"/>
        <v>0.5</v>
      </c>
      <c r="AZ75" s="60">
        <v>25</v>
      </c>
      <c r="BA75" s="415">
        <f t="shared" si="27"/>
        <v>0.5</v>
      </c>
      <c r="BB75" s="47">
        <v>0</v>
      </c>
      <c r="BC75" s="422">
        <f t="shared" si="28"/>
        <v>0</v>
      </c>
      <c r="BD75" s="54">
        <v>0</v>
      </c>
      <c r="BE75" s="60">
        <v>20</v>
      </c>
      <c r="BF75" s="60">
        <v>25</v>
      </c>
      <c r="BG75" s="49">
        <v>0</v>
      </c>
      <c r="BH75" s="333" t="str">
        <f t="shared" si="1"/>
        <v xml:space="preserve"> -</v>
      </c>
      <c r="BI75" s="453" t="str">
        <f t="shared" si="2"/>
        <v xml:space="preserve"> -</v>
      </c>
      <c r="BJ75" s="334">
        <f t="shared" si="3"/>
        <v>0.8</v>
      </c>
      <c r="BK75" s="453">
        <f t="shared" si="4"/>
        <v>0.8</v>
      </c>
      <c r="BL75" s="334">
        <f t="shared" si="5"/>
        <v>1</v>
      </c>
      <c r="BM75" s="453">
        <f t="shared" si="6"/>
        <v>1</v>
      </c>
      <c r="BN75" s="334" t="str">
        <f t="shared" si="7"/>
        <v xml:space="preserve"> -</v>
      </c>
      <c r="BO75" s="453" t="str">
        <f t="shared" si="8"/>
        <v xml:space="preserve"> -</v>
      </c>
      <c r="BP75" s="657">
        <f t="shared" si="9"/>
        <v>0.9</v>
      </c>
      <c r="BQ75" s="652">
        <f t="shared" si="10"/>
        <v>0.9</v>
      </c>
      <c r="BR75" s="642">
        <f t="shared" si="11"/>
        <v>0.9</v>
      </c>
      <c r="BS75" s="54">
        <v>0</v>
      </c>
      <c r="BT75" s="60">
        <v>0</v>
      </c>
      <c r="BU75" s="60">
        <v>0</v>
      </c>
      <c r="BV75" s="125" t="str">
        <f t="shared" si="12"/>
        <v xml:space="preserve"> -</v>
      </c>
      <c r="BW75" s="378" t="str">
        <f t="shared" si="13"/>
        <v xml:space="preserve"> -</v>
      </c>
      <c r="BX75" s="54">
        <v>0</v>
      </c>
      <c r="BY75" s="60">
        <v>0</v>
      </c>
      <c r="BZ75" s="60">
        <v>0</v>
      </c>
      <c r="CA75" s="125" t="str">
        <f t="shared" si="14"/>
        <v xml:space="preserve"> -</v>
      </c>
      <c r="CB75" s="378" t="str">
        <f t="shared" si="15"/>
        <v xml:space="preserve"> -</v>
      </c>
      <c r="CC75" s="54">
        <v>0</v>
      </c>
      <c r="CD75" s="60">
        <v>0</v>
      </c>
      <c r="CE75" s="60">
        <v>0</v>
      </c>
      <c r="CF75" s="125" t="str">
        <f t="shared" si="16"/>
        <v xml:space="preserve"> -</v>
      </c>
      <c r="CG75" s="378" t="str">
        <f t="shared" si="17"/>
        <v xml:space="preserve"> -</v>
      </c>
      <c r="CH75" s="55">
        <v>0</v>
      </c>
      <c r="CI75" s="60">
        <v>0</v>
      </c>
      <c r="CJ75" s="60">
        <v>0</v>
      </c>
      <c r="CK75" s="125" t="str">
        <f t="shared" si="18"/>
        <v xml:space="preserve"> -</v>
      </c>
      <c r="CL75" s="378" t="str">
        <f t="shared" si="19"/>
        <v xml:space="preserve"> -</v>
      </c>
      <c r="CM75" s="326">
        <f t="shared" si="20"/>
        <v>0</v>
      </c>
      <c r="CN75" s="322">
        <f t="shared" si="21"/>
        <v>0</v>
      </c>
      <c r="CO75" s="322">
        <f t="shared" si="22"/>
        <v>0</v>
      </c>
      <c r="CP75" s="504" t="str">
        <f t="shared" si="23"/>
        <v xml:space="preserve"> -</v>
      </c>
      <c r="CQ75" s="378" t="str">
        <f t="shared" si="24"/>
        <v xml:space="preserve"> -</v>
      </c>
      <c r="CR75" s="591" t="s">
        <v>1339</v>
      </c>
      <c r="CS75" s="99" t="s">
        <v>1935</v>
      </c>
      <c r="CT75" s="102" t="s">
        <v>2093</v>
      </c>
    </row>
    <row r="76" spans="2:98" ht="30" customHeight="1" thickBot="1">
      <c r="B76" s="994"/>
      <c r="C76" s="991"/>
      <c r="D76" s="995"/>
      <c r="E76" s="1156"/>
      <c r="F76" s="1155"/>
      <c r="G76" s="849"/>
      <c r="H76" s="849"/>
      <c r="I76" s="833"/>
      <c r="J76" s="849"/>
      <c r="K76" s="833"/>
      <c r="L76" s="849"/>
      <c r="M76" s="849"/>
      <c r="N76" s="833"/>
      <c r="O76" s="849"/>
      <c r="P76" s="849"/>
      <c r="Q76" s="833"/>
      <c r="R76" s="849"/>
      <c r="S76" s="849"/>
      <c r="T76" s="833"/>
      <c r="U76" s="1083"/>
      <c r="V76" s="854"/>
      <c r="W76" s="833"/>
      <c r="X76" s="849"/>
      <c r="Y76" s="833"/>
      <c r="Z76" s="849"/>
      <c r="AA76" s="833"/>
      <c r="AB76" s="849"/>
      <c r="AC76" s="1230"/>
      <c r="AD76" s="1021"/>
      <c r="AE76" s="791"/>
      <c r="AF76" s="799"/>
      <c r="AG76" s="791"/>
      <c r="AH76" s="799"/>
      <c r="AI76" s="791"/>
      <c r="AJ76" s="799"/>
      <c r="AK76" s="791"/>
      <c r="AL76" s="799"/>
      <c r="AM76" s="791"/>
      <c r="AN76" s="1165"/>
      <c r="AO76" s="953"/>
      <c r="AP76" s="942"/>
      <c r="AQ76" s="30" t="s">
        <v>929</v>
      </c>
      <c r="AR76" s="142" t="s">
        <v>1217</v>
      </c>
      <c r="AS76" s="30" t="s">
        <v>1941</v>
      </c>
      <c r="AT76" s="45">
        <v>0</v>
      </c>
      <c r="AU76" s="92">
        <v>1</v>
      </c>
      <c r="AV76" s="92">
        <v>0</v>
      </c>
      <c r="AW76" s="423">
        <f t="shared" si="25"/>
        <v>0</v>
      </c>
      <c r="AX76" s="92">
        <v>0</v>
      </c>
      <c r="AY76" s="423">
        <f t="shared" si="26"/>
        <v>0</v>
      </c>
      <c r="AZ76" s="92">
        <v>1</v>
      </c>
      <c r="BA76" s="424">
        <f t="shared" si="27"/>
        <v>1</v>
      </c>
      <c r="BB76" s="51">
        <v>0</v>
      </c>
      <c r="BC76" s="425">
        <f t="shared" si="28"/>
        <v>0</v>
      </c>
      <c r="BD76" s="62">
        <v>0</v>
      </c>
      <c r="BE76" s="92">
        <v>0.25</v>
      </c>
      <c r="BF76" s="92">
        <v>0</v>
      </c>
      <c r="BG76" s="70">
        <v>0</v>
      </c>
      <c r="BH76" s="331" t="str">
        <f t="shared" ref="BH76" si="116">IF(AV76=0," -",BD76/AV76)</f>
        <v xml:space="preserve"> -</v>
      </c>
      <c r="BI76" s="457" t="str">
        <f t="shared" ref="BI76" si="117">IF(AV76=0," -",IF(BH76&gt;100%,100%,BH76))</f>
        <v xml:space="preserve"> -</v>
      </c>
      <c r="BJ76" s="332" t="str">
        <f t="shared" ref="BJ76" si="118">IF(AX76=0," -",BE76/AX76)</f>
        <v xml:space="preserve"> -</v>
      </c>
      <c r="BK76" s="457" t="str">
        <f t="shared" ref="BK76" si="119">IF(AX76=0," -",IF(BJ76&gt;100%,100%,BJ76))</f>
        <v xml:space="preserve"> -</v>
      </c>
      <c r="BL76" s="332">
        <f t="shared" ref="BL76" si="120">IF(AZ76=0," -",BF76/AZ76)</f>
        <v>0</v>
      </c>
      <c r="BM76" s="457">
        <f t="shared" ref="BM76" si="121">IF(AZ76=0," -",IF(BL76&gt;100%,100%,BL76))</f>
        <v>0</v>
      </c>
      <c r="BN76" s="332" t="str">
        <f t="shared" ref="BN76" si="122">IF(BB76=0," -",BG76/BB76)</f>
        <v xml:space="preserve"> -</v>
      </c>
      <c r="BO76" s="457" t="str">
        <f t="shared" ref="BO76" si="123">IF(BB76=0," -",IF(BN76&gt;100%,100%,BN76))</f>
        <v xml:space="preserve"> -</v>
      </c>
      <c r="BP76" s="658">
        <f t="shared" ref="BP76" si="124">+SUM(BD76:BG76)/AU76</f>
        <v>0.25</v>
      </c>
      <c r="BQ76" s="653">
        <f t="shared" ref="BQ76" si="125">+IF(BP76&gt;100%,100%,BP76)</f>
        <v>0.25</v>
      </c>
      <c r="BR76" s="643">
        <f t="shared" ref="BR76" si="126">+BQ76</f>
        <v>0.25</v>
      </c>
      <c r="BS76" s="62">
        <v>0</v>
      </c>
      <c r="BT76" s="92">
        <v>0</v>
      </c>
      <c r="BU76" s="92">
        <v>0</v>
      </c>
      <c r="BV76" s="148" t="str">
        <f t="shared" si="12"/>
        <v xml:space="preserve"> -</v>
      </c>
      <c r="BW76" s="385" t="str">
        <f t="shared" si="13"/>
        <v xml:space="preserve"> -</v>
      </c>
      <c r="BX76" s="62">
        <v>0</v>
      </c>
      <c r="BY76" s="92">
        <v>0</v>
      </c>
      <c r="BZ76" s="92">
        <v>0</v>
      </c>
      <c r="CA76" s="148" t="str">
        <f t="shared" si="14"/>
        <v xml:space="preserve"> -</v>
      </c>
      <c r="CB76" s="385" t="str">
        <f t="shared" si="15"/>
        <v xml:space="preserve"> -</v>
      </c>
      <c r="CC76" s="62">
        <v>0</v>
      </c>
      <c r="CD76" s="92">
        <v>0</v>
      </c>
      <c r="CE76" s="92">
        <v>0</v>
      </c>
      <c r="CF76" s="148" t="str">
        <f t="shared" si="16"/>
        <v xml:space="preserve"> -</v>
      </c>
      <c r="CG76" s="385" t="str">
        <f t="shared" si="17"/>
        <v xml:space="preserve"> -</v>
      </c>
      <c r="CH76" s="63">
        <v>0</v>
      </c>
      <c r="CI76" s="92">
        <v>0</v>
      </c>
      <c r="CJ76" s="92">
        <v>0</v>
      </c>
      <c r="CK76" s="148" t="str">
        <f t="shared" si="18"/>
        <v xml:space="preserve"> -</v>
      </c>
      <c r="CL76" s="385" t="str">
        <f t="shared" si="19"/>
        <v xml:space="preserve"> -</v>
      </c>
      <c r="CM76" s="327">
        <f t="shared" si="20"/>
        <v>0</v>
      </c>
      <c r="CN76" s="328">
        <f t="shared" si="21"/>
        <v>0</v>
      </c>
      <c r="CO76" s="328">
        <f t="shared" si="22"/>
        <v>0</v>
      </c>
      <c r="CP76" s="505" t="str">
        <f t="shared" si="23"/>
        <v xml:space="preserve"> -</v>
      </c>
      <c r="CQ76" s="385" t="str">
        <f t="shared" si="24"/>
        <v xml:space="preserve"> -</v>
      </c>
      <c r="CR76" s="593" t="s">
        <v>1381</v>
      </c>
      <c r="CS76" s="100" t="s">
        <v>1935</v>
      </c>
      <c r="CT76" s="103" t="s">
        <v>2093</v>
      </c>
    </row>
    <row r="77" spans="2:98" ht="16" customHeight="1" thickBot="1">
      <c r="B77" s="995"/>
      <c r="C77" s="992"/>
      <c r="D77" s="14"/>
      <c r="E77" s="14"/>
      <c r="F77" s="35"/>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5"/>
      <c r="AR77" s="34"/>
      <c r="AS77" s="35"/>
      <c r="AT77" s="34"/>
      <c r="AU77" s="34"/>
      <c r="AV77" s="34"/>
      <c r="AW77" s="446">
        <f>+AVERAGE(AW70:AW76)</f>
        <v>3.5714285714285712E-2</v>
      </c>
      <c r="AX77" s="446"/>
      <c r="AY77" s="446">
        <f t="shared" ref="AY77:BC77" si="127">+AVERAGE(AY70:AY76)</f>
        <v>0.4757142857142857</v>
      </c>
      <c r="AZ77" s="446"/>
      <c r="BA77" s="446">
        <f t="shared" si="127"/>
        <v>0.33285714285714285</v>
      </c>
      <c r="BB77" s="446"/>
      <c r="BC77" s="446">
        <f t="shared" si="127"/>
        <v>0.15571428571428572</v>
      </c>
      <c r="BD77" s="34"/>
      <c r="BE77" s="34"/>
      <c r="BF77" s="34"/>
      <c r="BG77" s="34"/>
      <c r="BH77" s="34"/>
      <c r="BI77" s="446" t="e">
        <f t="shared" ref="BI77:BO77" si="128">+AVERAGE(BI70:BI76)</f>
        <v>#DIV/0!</v>
      </c>
      <c r="BJ77" s="446"/>
      <c r="BK77" s="446">
        <f t="shared" si="128"/>
        <v>0.48000000000000009</v>
      </c>
      <c r="BL77" s="446"/>
      <c r="BM77" s="446">
        <f t="shared" si="128"/>
        <v>0.4</v>
      </c>
      <c r="BN77" s="446"/>
      <c r="BO77" s="446">
        <f t="shared" si="128"/>
        <v>0</v>
      </c>
      <c r="BP77" s="446"/>
      <c r="BQ77" s="446">
        <f>+AVERAGE(BQ70:BQ76)</f>
        <v>0.45714285714285713</v>
      </c>
      <c r="BR77" s="638"/>
      <c r="BS77" s="36"/>
      <c r="BT77" s="36"/>
      <c r="BU77" s="36"/>
      <c r="BV77" s="36"/>
      <c r="BW77" s="37"/>
      <c r="BX77" s="36"/>
      <c r="BY77" s="36"/>
      <c r="BZ77" s="36"/>
      <c r="CA77" s="36"/>
      <c r="CB77" s="37"/>
      <c r="CC77" s="36"/>
      <c r="CD77" s="36"/>
      <c r="CE77" s="36"/>
      <c r="CF77" s="36"/>
      <c r="CG77" s="37"/>
      <c r="CH77" s="36"/>
      <c r="CI77" s="36"/>
      <c r="CJ77" s="36"/>
      <c r="CK77" s="36"/>
      <c r="CL77" s="37"/>
      <c r="CM77" s="208"/>
      <c r="CN77" s="208"/>
      <c r="CO77" s="208"/>
      <c r="CP77" s="208"/>
      <c r="CQ77" s="17"/>
      <c r="CR77" s="599"/>
      <c r="CS77" s="16"/>
      <c r="CT77" s="597"/>
    </row>
    <row r="78" spans="2:98" ht="16" customHeight="1" thickBot="1">
      <c r="B78" s="19"/>
      <c r="C78" s="20"/>
      <c r="D78" s="21"/>
      <c r="E78" s="21"/>
      <c r="F78" s="22"/>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2"/>
      <c r="AR78" s="21"/>
      <c r="AS78" s="22"/>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639"/>
      <c r="BS78" s="23"/>
      <c r="BT78" s="23"/>
      <c r="BU78" s="23"/>
      <c r="BV78" s="23"/>
      <c r="BW78" s="24"/>
      <c r="BX78" s="23"/>
      <c r="BY78" s="23"/>
      <c r="BZ78" s="23"/>
      <c r="CA78" s="23"/>
      <c r="CB78" s="24"/>
      <c r="CC78" s="23"/>
      <c r="CD78" s="23"/>
      <c r="CE78" s="23"/>
      <c r="CF78" s="23"/>
      <c r="CG78" s="24"/>
      <c r="CH78" s="23"/>
      <c r="CI78" s="23"/>
      <c r="CJ78" s="23"/>
      <c r="CK78" s="23"/>
      <c r="CL78" s="24"/>
      <c r="CM78" s="209"/>
      <c r="CN78" s="209"/>
      <c r="CO78" s="209"/>
      <c r="CP78" s="209"/>
      <c r="CQ78" s="209"/>
      <c r="CR78" s="596"/>
      <c r="CS78" s="23"/>
      <c r="CT78" s="598"/>
    </row>
    <row r="79" spans="2:98" ht="15" customHeight="1">
      <c r="CS79" s="201"/>
    </row>
    <row r="80" spans="2:98" ht="15" customHeight="1" thickBot="1"/>
    <row r="81" spans="54:70" ht="20" customHeight="1" thickBot="1">
      <c r="BD81" s="669">
        <v>2016</v>
      </c>
      <c r="BE81" s="670">
        <v>2017</v>
      </c>
      <c r="BF81" s="670">
        <v>2018</v>
      </c>
      <c r="BG81" s="670">
        <v>2019</v>
      </c>
      <c r="BH81" s="628" t="s">
        <v>1218</v>
      </c>
      <c r="BI81" s="665"/>
    </row>
    <row r="82" spans="54:70" ht="18" customHeight="1">
      <c r="BB82" s="996" t="s">
        <v>96</v>
      </c>
      <c r="BC82" s="1223"/>
      <c r="BD82" s="674" t="str">
        <f>+BI17</f>
        <v xml:space="preserve"> -</v>
      </c>
      <c r="BE82" s="587">
        <f>+BK17</f>
        <v>0</v>
      </c>
      <c r="BF82" s="587" t="str">
        <f>+BM17</f>
        <v xml:space="preserve"> -</v>
      </c>
      <c r="BG82" s="587" t="str">
        <f>+BO17</f>
        <v xml:space="preserve"> -</v>
      </c>
      <c r="BH82" s="671">
        <f>+BQ17</f>
        <v>0.7</v>
      </c>
      <c r="BI82" s="673"/>
    </row>
    <row r="83" spans="54:70" s="201" customFormat="1" ht="18" customHeight="1">
      <c r="BB83" s="983" t="s">
        <v>1206</v>
      </c>
      <c r="BC83" s="1233"/>
      <c r="BD83" s="572">
        <f>+AVERAGE(BI18,BI23:BI24,BI40:BI49,BI51:BI68)</f>
        <v>0.67999999999999994</v>
      </c>
      <c r="BE83" s="571">
        <f>+AVERAGE(BK18,BK23:BK24,BK40:BK49,BK51:BK68)</f>
        <v>0.76946266233766225</v>
      </c>
      <c r="BF83" s="571">
        <f>+AVERAGE(BM18,BM23:BM24,BM40:BM49,BM51:BM68)</f>
        <v>0.45488095238095239</v>
      </c>
      <c r="BG83" s="571">
        <f>+AVERAGE(BO18,BO23:BO24,BO40:BO49,BO51:BO68)</f>
        <v>0</v>
      </c>
      <c r="BH83" s="675">
        <f>+AVERAGE(BQ18,BQ23:BQ24,BQ40:BQ49,BQ51:BQ68)</f>
        <v>0.37331592196192898</v>
      </c>
      <c r="BI83" s="673"/>
      <c r="BR83" s="640"/>
    </row>
    <row r="84" spans="54:70" s="201" customFormat="1" ht="18" customHeight="1">
      <c r="BB84" s="983" t="s">
        <v>1209</v>
      </c>
      <c r="BC84" s="1233"/>
      <c r="BD84" s="572">
        <f>+AVERAGE(BI11:BI16)</f>
        <v>1</v>
      </c>
      <c r="BE84" s="571">
        <f>+AVERAGE(BK11:BK16)</f>
        <v>1</v>
      </c>
      <c r="BF84" s="571">
        <f>+AVERAGE(BM11:BM16)</f>
        <v>0.5625</v>
      </c>
      <c r="BG84" s="571">
        <f>+AVERAGE(BO11:BO16)</f>
        <v>0</v>
      </c>
      <c r="BH84" s="675">
        <f>+AVERAGE(BQ11:BQ16)</f>
        <v>0.73611111111111105</v>
      </c>
      <c r="BI84" s="673"/>
      <c r="BR84" s="640"/>
    </row>
    <row r="85" spans="54:70" s="201" customFormat="1" ht="18" customHeight="1">
      <c r="BB85" s="983" t="s">
        <v>1213</v>
      </c>
      <c r="BC85" s="1233"/>
      <c r="BD85" s="572" t="e">
        <f>+AVERAGE(BI70:BI76)</f>
        <v>#DIV/0!</v>
      </c>
      <c r="BE85" s="571">
        <f>+AVERAGE(BK70:BK76)</f>
        <v>0.48000000000000009</v>
      </c>
      <c r="BF85" s="571">
        <f>+AVERAGE(BM70:BM76)</f>
        <v>0.4</v>
      </c>
      <c r="BG85" s="571">
        <f>+AVERAGE(BO70:BO76)</f>
        <v>0</v>
      </c>
      <c r="BH85" s="675">
        <f>+AVERAGE(BQ70:BQ76)</f>
        <v>0.45714285714285713</v>
      </c>
      <c r="BI85" s="673"/>
      <c r="BR85" s="640"/>
    </row>
    <row r="86" spans="54:70" ht="18" customHeight="1" thickBot="1">
      <c r="BB86" s="980" t="s">
        <v>1214</v>
      </c>
      <c r="BC86" s="1224"/>
      <c r="BD86" s="573">
        <f>+AVERAGE(BI19:BI22,BI25:BI39)</f>
        <v>0.95</v>
      </c>
      <c r="BE86" s="574">
        <f>+AVERAGE(BK19:BK22,BK25:BK39)</f>
        <v>0.94210526315789467</v>
      </c>
      <c r="BF86" s="574">
        <f>+AVERAGE(BM19:BM22,BM25:BM39)</f>
        <v>0.87731328320802004</v>
      </c>
      <c r="BG86" s="574">
        <f>+AVERAGE(BO19:BO22,BO25:BO39)</f>
        <v>0</v>
      </c>
      <c r="BH86" s="672">
        <f>+AVERAGE(BQ19:BQ22,BQ25:BQ39)</f>
        <v>0.763235182550972</v>
      </c>
      <c r="BI86" s="673"/>
      <c r="BJ86" s="2"/>
      <c r="BL86" s="2"/>
    </row>
    <row r="87" spans="54:70">
      <c r="BC87" s="2"/>
      <c r="BD87" s="2"/>
      <c r="BF87" s="2"/>
      <c r="BH87" s="2"/>
      <c r="BJ87" s="2"/>
      <c r="BL87" s="2"/>
    </row>
    <row r="88" spans="54:70">
      <c r="BC88" s="2"/>
    </row>
    <row r="89" spans="54:70">
      <c r="BC89" s="2"/>
    </row>
  </sheetData>
  <mergeCells count="464">
    <mergeCell ref="BB83:BC83"/>
    <mergeCell ref="BB85:BC85"/>
    <mergeCell ref="BB84:BC84"/>
    <mergeCell ref="BB86:BC86"/>
    <mergeCell ref="BB82:BC82"/>
    <mergeCell ref="CM9:CQ9"/>
    <mergeCell ref="AV10:AW10"/>
    <mergeCell ref="AX10:AY10"/>
    <mergeCell ref="AZ10:BA10"/>
    <mergeCell ref="BB10:BC10"/>
    <mergeCell ref="AS8:BC9"/>
    <mergeCell ref="BD8:BG9"/>
    <mergeCell ref="BH8:BR9"/>
    <mergeCell ref="BH10:BI10"/>
    <mergeCell ref="BJ10:BK10"/>
    <mergeCell ref="BL10:BM10"/>
    <mergeCell ref="BN10:BO10"/>
    <mergeCell ref="BP10:BR10"/>
    <mergeCell ref="AN70:AN76"/>
    <mergeCell ref="V8:AC9"/>
    <mergeCell ref="AD8:AN9"/>
    <mergeCell ref="V10:W10"/>
    <mergeCell ref="X10:Y10"/>
    <mergeCell ref="Z10:AA10"/>
    <mergeCell ref="AB10:AC10"/>
    <mergeCell ref="AD10:AE10"/>
    <mergeCell ref="AF10:AG10"/>
    <mergeCell ref="AH10:AI10"/>
    <mergeCell ref="AJ10:AK10"/>
    <mergeCell ref="AL10:AN10"/>
    <mergeCell ref="AE70:AE76"/>
    <mergeCell ref="AF70:AF76"/>
    <mergeCell ref="AG70:AG76"/>
    <mergeCell ref="AH70:AH76"/>
    <mergeCell ref="AI70:AI76"/>
    <mergeCell ref="AJ70:AJ76"/>
    <mergeCell ref="AK70:AK76"/>
    <mergeCell ref="AL70:AL76"/>
    <mergeCell ref="AM70:AM76"/>
    <mergeCell ref="V70:V76"/>
    <mergeCell ref="W70:W76"/>
    <mergeCell ref="X70:X76"/>
    <mergeCell ref="Y70:Y76"/>
    <mergeCell ref="Z70:Z76"/>
    <mergeCell ref="AA70:AA76"/>
    <mergeCell ref="AB70:AB76"/>
    <mergeCell ref="AC70:AC76"/>
    <mergeCell ref="AD70:AD76"/>
    <mergeCell ref="AN63:AN65"/>
    <mergeCell ref="V66:V68"/>
    <mergeCell ref="W66:W68"/>
    <mergeCell ref="X66:X68"/>
    <mergeCell ref="Y66:Y68"/>
    <mergeCell ref="Z66:Z68"/>
    <mergeCell ref="AA66:AA68"/>
    <mergeCell ref="AB66:AB68"/>
    <mergeCell ref="AC66:AC68"/>
    <mergeCell ref="AD66:AD68"/>
    <mergeCell ref="AE66:AE68"/>
    <mergeCell ref="AF66:AF68"/>
    <mergeCell ref="AG66:AG68"/>
    <mergeCell ref="AH66:AH68"/>
    <mergeCell ref="AI66:AI68"/>
    <mergeCell ref="AJ66:AJ68"/>
    <mergeCell ref="AK66:AK68"/>
    <mergeCell ref="AL66:AL68"/>
    <mergeCell ref="AM66:AM68"/>
    <mergeCell ref="AN66:AN68"/>
    <mergeCell ref="AE63:AE65"/>
    <mergeCell ref="AF63:AF65"/>
    <mergeCell ref="AG63:AG65"/>
    <mergeCell ref="AH63:AH65"/>
    <mergeCell ref="AI63:AI65"/>
    <mergeCell ref="AJ63:AJ65"/>
    <mergeCell ref="AK63:AK65"/>
    <mergeCell ref="AL63:AL65"/>
    <mergeCell ref="AM63:AM65"/>
    <mergeCell ref="V63:V65"/>
    <mergeCell ref="W63:W65"/>
    <mergeCell ref="X63:X65"/>
    <mergeCell ref="Y63:Y65"/>
    <mergeCell ref="Z63:Z65"/>
    <mergeCell ref="AA63:AA65"/>
    <mergeCell ref="AB63:AB65"/>
    <mergeCell ref="AC63:AC65"/>
    <mergeCell ref="AD63:AD65"/>
    <mergeCell ref="AN57:AN59"/>
    <mergeCell ref="V60:V62"/>
    <mergeCell ref="W60:W62"/>
    <mergeCell ref="X60:X62"/>
    <mergeCell ref="Y60:Y62"/>
    <mergeCell ref="Z60:Z62"/>
    <mergeCell ref="AA60:AA62"/>
    <mergeCell ref="AB60:AB62"/>
    <mergeCell ref="AC60:AC62"/>
    <mergeCell ref="AD60:AD62"/>
    <mergeCell ref="AE60:AE62"/>
    <mergeCell ref="AF60:AF62"/>
    <mergeCell ref="AG60:AG62"/>
    <mergeCell ref="AH60:AH62"/>
    <mergeCell ref="AI60:AI62"/>
    <mergeCell ref="AJ60:AJ62"/>
    <mergeCell ref="AK60:AK62"/>
    <mergeCell ref="AL60:AL62"/>
    <mergeCell ref="AM60:AM62"/>
    <mergeCell ref="AN60:AN62"/>
    <mergeCell ref="AE57:AE59"/>
    <mergeCell ref="AF57:AF59"/>
    <mergeCell ref="AG57:AG59"/>
    <mergeCell ref="AH57:AH59"/>
    <mergeCell ref="AI57:AI59"/>
    <mergeCell ref="AJ57:AJ59"/>
    <mergeCell ref="AK57:AK59"/>
    <mergeCell ref="AL57:AL59"/>
    <mergeCell ref="AM57:AM59"/>
    <mergeCell ref="V57:V59"/>
    <mergeCell ref="W57:W59"/>
    <mergeCell ref="X57:X59"/>
    <mergeCell ref="Y57:Y59"/>
    <mergeCell ref="Z57:Z59"/>
    <mergeCell ref="AA57:AA59"/>
    <mergeCell ref="AB57:AB59"/>
    <mergeCell ref="AC57:AC59"/>
    <mergeCell ref="AD57:AD59"/>
    <mergeCell ref="AN51:AN53"/>
    <mergeCell ref="V54:V56"/>
    <mergeCell ref="W54:W56"/>
    <mergeCell ref="X54:X56"/>
    <mergeCell ref="Y54:Y56"/>
    <mergeCell ref="Z54:Z56"/>
    <mergeCell ref="AA54:AA56"/>
    <mergeCell ref="AB54:AB56"/>
    <mergeCell ref="AC54:AC56"/>
    <mergeCell ref="AD54:AD56"/>
    <mergeCell ref="AE54:AE56"/>
    <mergeCell ref="AF54:AF56"/>
    <mergeCell ref="AG54:AG56"/>
    <mergeCell ref="AH54:AH56"/>
    <mergeCell ref="AI54:AI56"/>
    <mergeCell ref="AJ54:AJ56"/>
    <mergeCell ref="AK54:AK56"/>
    <mergeCell ref="AL54:AL56"/>
    <mergeCell ref="AM54:AM56"/>
    <mergeCell ref="AN54:AN56"/>
    <mergeCell ref="AE51:AE53"/>
    <mergeCell ref="AF51:AF53"/>
    <mergeCell ref="AG51:AG53"/>
    <mergeCell ref="AH51:AH53"/>
    <mergeCell ref="AI51:AI53"/>
    <mergeCell ref="AJ51:AJ53"/>
    <mergeCell ref="AK51:AK53"/>
    <mergeCell ref="AL51:AL53"/>
    <mergeCell ref="AM51:AM53"/>
    <mergeCell ref="V51:V53"/>
    <mergeCell ref="W51:W53"/>
    <mergeCell ref="X51:X53"/>
    <mergeCell ref="Y51:Y53"/>
    <mergeCell ref="Z51:Z53"/>
    <mergeCell ref="AA51:AA53"/>
    <mergeCell ref="AB51:AB53"/>
    <mergeCell ref="AC51:AC53"/>
    <mergeCell ref="AD51:AD53"/>
    <mergeCell ref="AG31:AG40"/>
    <mergeCell ref="AH31:AH40"/>
    <mergeCell ref="AI31:AI40"/>
    <mergeCell ref="AJ31:AJ40"/>
    <mergeCell ref="AK31:AK40"/>
    <mergeCell ref="AL31:AL40"/>
    <mergeCell ref="AM31:AM40"/>
    <mergeCell ref="AN31:AN40"/>
    <mergeCell ref="AG41:AG49"/>
    <mergeCell ref="AH41:AH49"/>
    <mergeCell ref="AI41:AI49"/>
    <mergeCell ref="AJ41:AJ49"/>
    <mergeCell ref="AK41:AK49"/>
    <mergeCell ref="AL41:AL49"/>
    <mergeCell ref="AM41:AM49"/>
    <mergeCell ref="AN41:AN49"/>
    <mergeCell ref="AG11:AG20"/>
    <mergeCell ref="AH11:AH20"/>
    <mergeCell ref="AI11:AI20"/>
    <mergeCell ref="AJ11:AJ20"/>
    <mergeCell ref="AK11:AK20"/>
    <mergeCell ref="AL11:AL20"/>
    <mergeCell ref="AM11:AM20"/>
    <mergeCell ref="AN11:AN20"/>
    <mergeCell ref="AG21:AG30"/>
    <mergeCell ref="AH21:AH30"/>
    <mergeCell ref="AI21:AI30"/>
    <mergeCell ref="AJ21:AJ30"/>
    <mergeCell ref="AK21:AK30"/>
    <mergeCell ref="AL21:AL30"/>
    <mergeCell ref="AM21:AM30"/>
    <mergeCell ref="AN21:AN30"/>
    <mergeCell ref="AE31:AE40"/>
    <mergeCell ref="AF31:AF40"/>
    <mergeCell ref="V41:V49"/>
    <mergeCell ref="W41:W49"/>
    <mergeCell ref="X41:X49"/>
    <mergeCell ref="Y41:Y49"/>
    <mergeCell ref="Z41:Z49"/>
    <mergeCell ref="AA41:AA49"/>
    <mergeCell ref="AB41:AB49"/>
    <mergeCell ref="AC41:AC49"/>
    <mergeCell ref="AD41:AD49"/>
    <mergeCell ref="AE41:AE49"/>
    <mergeCell ref="AF41:AF49"/>
    <mergeCell ref="V31:V40"/>
    <mergeCell ref="W31:W40"/>
    <mergeCell ref="X31:X40"/>
    <mergeCell ref="Y31:Y40"/>
    <mergeCell ref="Z31:Z40"/>
    <mergeCell ref="AA31:AA40"/>
    <mergeCell ref="AB31:AB40"/>
    <mergeCell ref="AC31:AC40"/>
    <mergeCell ref="AD31:AD40"/>
    <mergeCell ref="Z11:Z20"/>
    <mergeCell ref="AA11:AA20"/>
    <mergeCell ref="AB11:AB20"/>
    <mergeCell ref="AC11:AC20"/>
    <mergeCell ref="AD11:AD20"/>
    <mergeCell ref="AE11:AE20"/>
    <mergeCell ref="AF11:AF20"/>
    <mergeCell ref="V21:V30"/>
    <mergeCell ref="W21:W30"/>
    <mergeCell ref="X21:X30"/>
    <mergeCell ref="Y21:Y30"/>
    <mergeCell ref="Z21:Z30"/>
    <mergeCell ref="AA21:AA30"/>
    <mergeCell ref="AB21:AB30"/>
    <mergeCell ref="AC21:AC30"/>
    <mergeCell ref="AD21:AD30"/>
    <mergeCell ref="AE21:AE30"/>
    <mergeCell ref="AF21:AF30"/>
    <mergeCell ref="J8:U9"/>
    <mergeCell ref="V11:V20"/>
    <mergeCell ref="W11:W20"/>
    <mergeCell ref="X11:X20"/>
    <mergeCell ref="Y11:Y20"/>
    <mergeCell ref="T11:T20"/>
    <mergeCell ref="U11:U20"/>
    <mergeCell ref="Q11:Q20"/>
    <mergeCell ref="R11:R20"/>
    <mergeCell ref="M11:M20"/>
    <mergeCell ref="P11:P20"/>
    <mergeCell ref="S11:S20"/>
    <mergeCell ref="T66:T68"/>
    <mergeCell ref="U66:U68"/>
    <mergeCell ref="T70:T76"/>
    <mergeCell ref="U70:U76"/>
    <mergeCell ref="Q70:Q76"/>
    <mergeCell ref="R70:R76"/>
    <mergeCell ref="N70:N76"/>
    <mergeCell ref="O70:O76"/>
    <mergeCell ref="K70:K76"/>
    <mergeCell ref="L70:L76"/>
    <mergeCell ref="S70:S76"/>
    <mergeCell ref="N66:N68"/>
    <mergeCell ref="O66:O68"/>
    <mergeCell ref="Q66:Q68"/>
    <mergeCell ref="R66:R68"/>
    <mergeCell ref="P66:P68"/>
    <mergeCell ref="M66:M68"/>
    <mergeCell ref="T51:T53"/>
    <mergeCell ref="U51:U53"/>
    <mergeCell ref="T54:T56"/>
    <mergeCell ref="U54:U56"/>
    <mergeCell ref="T57:T59"/>
    <mergeCell ref="U57:U59"/>
    <mergeCell ref="T60:T62"/>
    <mergeCell ref="U60:U62"/>
    <mergeCell ref="T63:T65"/>
    <mergeCell ref="U63:U65"/>
    <mergeCell ref="Q51:Q53"/>
    <mergeCell ref="R51:R53"/>
    <mergeCell ref="Q54:Q56"/>
    <mergeCell ref="R54:R56"/>
    <mergeCell ref="Q57:Q59"/>
    <mergeCell ref="R57:R59"/>
    <mergeCell ref="Q60:Q62"/>
    <mergeCell ref="R60:R62"/>
    <mergeCell ref="Q63:Q65"/>
    <mergeCell ref="R63:R65"/>
    <mergeCell ref="N51:N53"/>
    <mergeCell ref="O51:O53"/>
    <mergeCell ref="N54:N56"/>
    <mergeCell ref="O54:O56"/>
    <mergeCell ref="N57:N59"/>
    <mergeCell ref="O57:O59"/>
    <mergeCell ref="N60:N62"/>
    <mergeCell ref="O60:O62"/>
    <mergeCell ref="N63:N65"/>
    <mergeCell ref="O63:O65"/>
    <mergeCell ref="I51:I53"/>
    <mergeCell ref="I54:I56"/>
    <mergeCell ref="I57:I59"/>
    <mergeCell ref="I60:I62"/>
    <mergeCell ref="I63:I65"/>
    <mergeCell ref="I66:I68"/>
    <mergeCell ref="K51:K53"/>
    <mergeCell ref="L51:L53"/>
    <mergeCell ref="K54:K56"/>
    <mergeCell ref="L54:L56"/>
    <mergeCell ref="K57:K59"/>
    <mergeCell ref="L57:L59"/>
    <mergeCell ref="K60:K62"/>
    <mergeCell ref="L60:L62"/>
    <mergeCell ref="K63:K65"/>
    <mergeCell ref="L63:L65"/>
    <mergeCell ref="K66:K68"/>
    <mergeCell ref="L66:L68"/>
    <mergeCell ref="T21:T30"/>
    <mergeCell ref="U21:U30"/>
    <mergeCell ref="T31:T40"/>
    <mergeCell ref="U31:U40"/>
    <mergeCell ref="T41:T49"/>
    <mergeCell ref="U41:U49"/>
    <mergeCell ref="Q31:Q40"/>
    <mergeCell ref="R31:R40"/>
    <mergeCell ref="Q41:Q49"/>
    <mergeCell ref="R41:R49"/>
    <mergeCell ref="Q21:Q30"/>
    <mergeCell ref="R21:R30"/>
    <mergeCell ref="B3:CT3"/>
    <mergeCell ref="B4:CT4"/>
    <mergeCell ref="B5:CT5"/>
    <mergeCell ref="B8:B10"/>
    <mergeCell ref="C8:C10"/>
    <mergeCell ref="D8:D10"/>
    <mergeCell ref="E8:E10"/>
    <mergeCell ref="F8:F10"/>
    <mergeCell ref="G8:G10"/>
    <mergeCell ref="BS8:CQ8"/>
    <mergeCell ref="CS8:CS10"/>
    <mergeCell ref="BS9:BW9"/>
    <mergeCell ref="BX9:CB9"/>
    <mergeCell ref="CC9:CG9"/>
    <mergeCell ref="CH9:CL9"/>
    <mergeCell ref="AO8:AO10"/>
    <mergeCell ref="AP8:AP10"/>
    <mergeCell ref="AQ8:AQ10"/>
    <mergeCell ref="AR8:AR10"/>
    <mergeCell ref="S10:U10"/>
    <mergeCell ref="P10:R10"/>
    <mergeCell ref="M10:O10"/>
    <mergeCell ref="J10:L10"/>
    <mergeCell ref="H8:I10"/>
    <mergeCell ref="AO48:AO49"/>
    <mergeCell ref="AP48:AP49"/>
    <mergeCell ref="AO41:AO47"/>
    <mergeCell ref="AP41:AP47"/>
    <mergeCell ref="AO25:AO40"/>
    <mergeCell ref="AP25:AP40"/>
    <mergeCell ref="AO19:AO24"/>
    <mergeCell ref="AP19:AP24"/>
    <mergeCell ref="AP11:AP18"/>
    <mergeCell ref="AO11:AO18"/>
    <mergeCell ref="E11:E49"/>
    <mergeCell ref="D11:D49"/>
    <mergeCell ref="F11:F20"/>
    <mergeCell ref="F21:F30"/>
    <mergeCell ref="F31:F40"/>
    <mergeCell ref="F41:F49"/>
    <mergeCell ref="G11:G20"/>
    <mergeCell ref="H11:H20"/>
    <mergeCell ref="J11:J20"/>
    <mergeCell ref="G31:G40"/>
    <mergeCell ref="H31:H40"/>
    <mergeCell ref="J31:J40"/>
    <mergeCell ref="I31:I40"/>
    <mergeCell ref="I41:I49"/>
    <mergeCell ref="I11:I20"/>
    <mergeCell ref="I21:I30"/>
    <mergeCell ref="G21:G30"/>
    <mergeCell ref="H21:H30"/>
    <mergeCell ref="J21:J30"/>
    <mergeCell ref="M21:M30"/>
    <mergeCell ref="P21:P30"/>
    <mergeCell ref="S21:S30"/>
    <mergeCell ref="K11:K20"/>
    <mergeCell ref="L11:L20"/>
    <mergeCell ref="K21:K30"/>
    <mergeCell ref="L21:L30"/>
    <mergeCell ref="N11:N20"/>
    <mergeCell ref="O11:O20"/>
    <mergeCell ref="N21:N30"/>
    <mergeCell ref="O21:O30"/>
    <mergeCell ref="M31:M40"/>
    <mergeCell ref="P31:P40"/>
    <mergeCell ref="S31:S40"/>
    <mergeCell ref="G41:G49"/>
    <mergeCell ref="H41:H49"/>
    <mergeCell ref="J41:J49"/>
    <mergeCell ref="M41:M49"/>
    <mergeCell ref="P41:P49"/>
    <mergeCell ref="S41:S49"/>
    <mergeCell ref="N31:N40"/>
    <mergeCell ref="O31:O40"/>
    <mergeCell ref="N41:N49"/>
    <mergeCell ref="O41:O49"/>
    <mergeCell ref="K31:K40"/>
    <mergeCell ref="L31:L40"/>
    <mergeCell ref="K41:K49"/>
    <mergeCell ref="L41:L49"/>
    <mergeCell ref="AO51:AO60"/>
    <mergeCell ref="AO61:AO68"/>
    <mergeCell ref="AP61:AP68"/>
    <mergeCell ref="AP51:AP60"/>
    <mergeCell ref="E51:E68"/>
    <mergeCell ref="D51:D68"/>
    <mergeCell ref="F66:F68"/>
    <mergeCell ref="F63:F65"/>
    <mergeCell ref="F60:F62"/>
    <mergeCell ref="F57:F59"/>
    <mergeCell ref="F54:F56"/>
    <mergeCell ref="F51:F53"/>
    <mergeCell ref="G51:G53"/>
    <mergeCell ref="H51:H53"/>
    <mergeCell ref="J51:J53"/>
    <mergeCell ref="M51:M53"/>
    <mergeCell ref="P51:P53"/>
    <mergeCell ref="S51:S53"/>
    <mergeCell ref="G54:G56"/>
    <mergeCell ref="H54:H56"/>
    <mergeCell ref="J54:J56"/>
    <mergeCell ref="M54:M56"/>
    <mergeCell ref="P54:P56"/>
    <mergeCell ref="S54:S56"/>
    <mergeCell ref="G57:G59"/>
    <mergeCell ref="H57:H59"/>
    <mergeCell ref="J57:J59"/>
    <mergeCell ref="M57:M59"/>
    <mergeCell ref="P57:P59"/>
    <mergeCell ref="S57:S59"/>
    <mergeCell ref="G60:G62"/>
    <mergeCell ref="H60:H62"/>
    <mergeCell ref="J60:J62"/>
    <mergeCell ref="M60:M62"/>
    <mergeCell ref="P60:P62"/>
    <mergeCell ref="S60:S62"/>
    <mergeCell ref="CR8:CR10"/>
    <mergeCell ref="I70:I76"/>
    <mergeCell ref="B11:B77"/>
    <mergeCell ref="C11:C77"/>
    <mergeCell ref="AO70:AO76"/>
    <mergeCell ref="AP70:AP76"/>
    <mergeCell ref="E70:E76"/>
    <mergeCell ref="D70:D76"/>
    <mergeCell ref="F70:F76"/>
    <mergeCell ref="G70:G76"/>
    <mergeCell ref="H70:H76"/>
    <mergeCell ref="S66:S68"/>
    <mergeCell ref="G63:G65"/>
    <mergeCell ref="H63:H65"/>
    <mergeCell ref="J63:J65"/>
    <mergeCell ref="M63:M65"/>
    <mergeCell ref="P63:P65"/>
    <mergeCell ref="S63:S65"/>
    <mergeCell ref="J70:J76"/>
    <mergeCell ref="M70:M76"/>
    <mergeCell ref="P70:P76"/>
    <mergeCell ref="G66:G68"/>
    <mergeCell ref="H66:H68"/>
    <mergeCell ref="J66:J68"/>
  </mergeCells>
  <conditionalFormatting sqref="BR1:BR1048576">
    <cfRule type="iconSet" priority="1">
      <iconSet iconSet="4Arrows" showValue="0">
        <cfvo type="percent" val="0"/>
        <cfvo type="num" val="0.56999999999999995"/>
        <cfvo type="num" val="0.6"/>
        <cfvo type="num" val="0.63" gte="0"/>
      </iconSet>
    </cfRule>
  </conditionalFormatting>
  <pageMargins left="0.9055118110236221" right="0.51181102362204722" top="0.74803149606299213" bottom="0.74803149606299213" header="0.31496062992125984" footer="0.31496062992125984"/>
  <pageSetup paperSize="14" scale="80" orientation="landscape"/>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81"/>
  <sheetViews>
    <sheetView showGridLines="0" tabSelected="1" workbookViewId="0"/>
  </sheetViews>
  <sheetFormatPr baseColWidth="10" defaultColWidth="11" defaultRowHeight="15" x14ac:dyDescent="0"/>
  <cols>
    <col min="1" max="1" width="4.28515625" style="201" customWidth="1"/>
    <col min="2" max="2" width="6.85546875" style="201" customWidth="1"/>
    <col min="3" max="3" width="45.28515625" style="201" customWidth="1"/>
    <col min="4" max="4" width="25" style="201" customWidth="1"/>
    <col min="5" max="8" width="12.28515625" style="201" customWidth="1"/>
    <col min="9" max="9" width="12.7109375" style="201" customWidth="1"/>
    <col min="10" max="10" width="9.7109375" style="201" customWidth="1"/>
    <col min="11" max="11" width="7.7109375" style="201" customWidth="1"/>
    <col min="12" max="14" width="16.28515625" style="201" customWidth="1"/>
    <col min="15" max="16" width="14.7109375" style="201" customWidth="1"/>
    <col min="17" max="16384" width="11" style="201"/>
  </cols>
  <sheetData>
    <row r="2" spans="2:16" ht="16" thickBot="1"/>
    <row r="3" spans="2:16" ht="22" customHeight="1" thickBot="1">
      <c r="C3" s="1240" t="s">
        <v>1198</v>
      </c>
      <c r="D3" s="1241"/>
      <c r="E3" s="1241"/>
      <c r="F3" s="1241"/>
      <c r="G3" s="1241"/>
      <c r="H3" s="1241"/>
      <c r="I3" s="1241"/>
      <c r="J3" s="1241"/>
      <c r="K3" s="1241"/>
      <c r="L3" s="1241"/>
      <c r="M3" s="1241"/>
      <c r="N3" s="1241"/>
      <c r="O3" s="1241"/>
      <c r="P3" s="1242"/>
    </row>
    <row r="4" spans="2:16" ht="16" thickBot="1">
      <c r="C4" s="445"/>
      <c r="D4" s="445"/>
      <c r="E4" s="445"/>
      <c r="F4" s="445"/>
      <c r="G4" s="445"/>
      <c r="H4" s="445"/>
      <c r="I4" s="445"/>
      <c r="J4" s="445"/>
    </row>
    <row r="5" spans="2:16" ht="19" customHeight="1">
      <c r="C5" s="445"/>
      <c r="D5" s="445"/>
      <c r="E5" s="1243" t="s">
        <v>1191</v>
      </c>
      <c r="F5" s="1244"/>
      <c r="G5" s="1244"/>
      <c r="H5" s="1244"/>
      <c r="I5" s="1243" t="s">
        <v>1192</v>
      </c>
      <c r="J5" s="1247" t="s">
        <v>1193</v>
      </c>
      <c r="K5" s="1248"/>
      <c r="L5" s="1251" t="s">
        <v>1197</v>
      </c>
      <c r="M5" s="1252"/>
      <c r="N5" s="1252"/>
      <c r="O5" s="1252"/>
      <c r="P5" s="1253"/>
    </row>
    <row r="6" spans="2:16" ht="19" customHeight="1" thickBot="1">
      <c r="E6" s="1245"/>
      <c r="F6" s="1246"/>
      <c r="G6" s="1246"/>
      <c r="H6" s="1246"/>
      <c r="I6" s="1245"/>
      <c r="J6" s="1249"/>
      <c r="K6" s="1250"/>
      <c r="L6" s="1254" t="s">
        <v>931</v>
      </c>
      <c r="M6" s="1255"/>
      <c r="N6" s="1255"/>
      <c r="O6" s="1255"/>
      <c r="P6" s="1256"/>
    </row>
    <row r="7" spans="2:16" ht="32" customHeight="1" thickBot="1">
      <c r="C7" s="1280"/>
      <c r="D7" s="1281"/>
      <c r="E7" s="539">
        <v>2016</v>
      </c>
      <c r="F7" s="540">
        <v>2017</v>
      </c>
      <c r="G7" s="540">
        <v>2018</v>
      </c>
      <c r="H7" s="540">
        <v>2019</v>
      </c>
      <c r="I7" s="541" t="s">
        <v>1950</v>
      </c>
      <c r="J7" s="1238" t="s">
        <v>931</v>
      </c>
      <c r="K7" s="1239"/>
      <c r="L7" s="542" t="s">
        <v>1183</v>
      </c>
      <c r="M7" s="543" t="s">
        <v>1184</v>
      </c>
      <c r="N7" s="543" t="s">
        <v>1185</v>
      </c>
      <c r="O7" s="543" t="s">
        <v>1189</v>
      </c>
      <c r="P7" s="544" t="s">
        <v>1190</v>
      </c>
    </row>
    <row r="8" spans="2:16" ht="22" customHeight="1" thickBot="1">
      <c r="B8" s="202">
        <v>1</v>
      </c>
      <c r="C8" s="1234" t="s">
        <v>16</v>
      </c>
      <c r="D8" s="1235"/>
      <c r="E8" s="546">
        <f>+AVERAGE(E9,E18,E27,E32)</f>
        <v>0.91346568362193359</v>
      </c>
      <c r="F8" s="546">
        <f t="shared" ref="F8:H8" si="0">+AVERAGE(F9,F18,F27,F32)</f>
        <v>0.79179115004101874</v>
      </c>
      <c r="G8" s="546">
        <f t="shared" si="0"/>
        <v>0.74335618735431241</v>
      </c>
      <c r="H8" s="546">
        <f t="shared" si="0"/>
        <v>0</v>
      </c>
      <c r="I8" s="547">
        <f>+AVERAGE(I9,I18,I27,I32)</f>
        <v>0.74871034384211477</v>
      </c>
      <c r="J8" s="560">
        <f>+AVERAGE(J9,J18,J27,J32)</f>
        <v>0.68885379666379076</v>
      </c>
      <c r="K8" s="712">
        <f t="shared" ref="K8:K39" si="1">+J8</f>
        <v>0.68885379666379076</v>
      </c>
      <c r="L8" s="531">
        <f>+L9+L18+L27+L32</f>
        <v>139773542.54327843</v>
      </c>
      <c r="M8" s="530">
        <f t="shared" ref="M8:N8" si="2">+M9+M18+M27+M32</f>
        <v>115446095.561</v>
      </c>
      <c r="N8" s="530">
        <f t="shared" si="2"/>
        <v>1771151</v>
      </c>
      <c r="O8" s="689">
        <f t="shared" ref="O8:O9" si="3">IF(L8=0,"-",+M8/L8)</f>
        <v>0.82595098800800693</v>
      </c>
      <c r="P8" s="690">
        <f>IF(N8=0," -",IF(M8=0,100%,N8/M8))</f>
        <v>1.5341800789305603E-2</v>
      </c>
    </row>
    <row r="9" spans="2:16" ht="20" customHeight="1">
      <c r="B9" s="203" t="s">
        <v>932</v>
      </c>
      <c r="C9" s="1257" t="s">
        <v>224</v>
      </c>
      <c r="D9" s="1258"/>
      <c r="E9" s="545">
        <f>+AVERAGE(E10:E17)</f>
        <v>0.89917027417027418</v>
      </c>
      <c r="F9" s="545">
        <f t="shared" ref="F9:J9" si="4">+AVERAGE(F10:F17)</f>
        <v>0.883961444193062</v>
      </c>
      <c r="G9" s="545">
        <f t="shared" si="4"/>
        <v>0.80884906759906761</v>
      </c>
      <c r="H9" s="557">
        <f t="shared" si="4"/>
        <v>0</v>
      </c>
      <c r="I9" s="627">
        <f>+AVERAGE(I10:I17)</f>
        <v>0.74915973956598958</v>
      </c>
      <c r="J9" s="561">
        <f t="shared" si="4"/>
        <v>0.66138120573598502</v>
      </c>
      <c r="K9" s="612">
        <f t="shared" si="1"/>
        <v>0.66138120573598502</v>
      </c>
      <c r="L9" s="536">
        <f>+SUM(L10:L17)</f>
        <v>20171695</v>
      </c>
      <c r="M9" s="500">
        <f t="shared" ref="M9:N9" si="5">+SUM(M10:M17)</f>
        <v>16032275.120000001</v>
      </c>
      <c r="N9" s="500">
        <f t="shared" si="5"/>
        <v>293441</v>
      </c>
      <c r="O9" s="691">
        <f t="shared" si="3"/>
        <v>0.79479067673787462</v>
      </c>
      <c r="P9" s="692">
        <f>IF(N9=0," -",IF(M9=0,100%,N9/M9))</f>
        <v>1.8303141494493014E-2</v>
      </c>
    </row>
    <row r="10" spans="2:16" ht="18" customHeight="1">
      <c r="B10" s="204" t="s">
        <v>933</v>
      </c>
      <c r="C10" s="1236" t="s">
        <v>934</v>
      </c>
      <c r="D10" s="1237"/>
      <c r="E10" s="473">
        <f>+IF(SUM('LÍNEA 1'!AV11:AV13)&gt;0,AVERAGE('LÍNEA 1'!BI11:BI13)," -")</f>
        <v>1</v>
      </c>
      <c r="F10" s="474">
        <f>+IF(SUM('LÍNEA 1'!AX11:AX13)&gt;0,AVERAGE('LÍNEA 1'!BK11:BK13)," -")</f>
        <v>1</v>
      </c>
      <c r="G10" s="477">
        <f>+IF(SUM('LÍNEA 1'!AZ11:AZ13)&gt;0,AVERAGE('LÍNEA 1'!BM11:BM13)," -")</f>
        <v>0.9</v>
      </c>
      <c r="H10" s="480">
        <f>+IF(SUM('LÍNEA 1'!BB11:BB13)&gt;0,AVERAGE('LÍNEA 1'!BO11:BO13)," -")</f>
        <v>0</v>
      </c>
      <c r="I10" s="484">
        <f>+AVERAGE('LÍNEA 1'!AW11:AW13)+AVERAGE('LÍNEA 1'!AY11:AY13)+AVERAGE('LÍNEA 1'!BA11:BA13)</f>
        <v>0.70809523809523811</v>
      </c>
      <c r="J10" s="562">
        <f>+AVERAGE('LÍNEA 1'!BQ11:BQ13)</f>
        <v>0.68174603174603166</v>
      </c>
      <c r="K10" s="613">
        <f t="shared" si="1"/>
        <v>0.68174603174603166</v>
      </c>
      <c r="L10" s="532">
        <f>+SUM('LÍNEA 1'!BS11:BS13)+SUM('LÍNEA 1'!BX11:BX13)+(SUM('LÍNEA 1'!CC11:CC13))</f>
        <v>550384</v>
      </c>
      <c r="M10" s="496">
        <f>+SUM('LÍNEA 1'!CN11:CN13)</f>
        <v>387155</v>
      </c>
      <c r="N10" s="496">
        <f>+SUM('LÍNEA 1'!CO11:CO13)</f>
        <v>0</v>
      </c>
      <c r="O10" s="693">
        <f t="shared" ref="O10" si="6">IF(L10=0,"-",+M10/L10)</f>
        <v>0.70342706183319281</v>
      </c>
      <c r="P10" s="694" t="str">
        <f>IF(N10=0," -",IF(M10=0,100%,N10/M10))</f>
        <v xml:space="preserve"> -</v>
      </c>
    </row>
    <row r="11" spans="2:16" ht="18" customHeight="1">
      <c r="B11" s="204" t="s">
        <v>935</v>
      </c>
      <c r="C11" s="1236" t="s">
        <v>936</v>
      </c>
      <c r="D11" s="1237"/>
      <c r="E11" s="473">
        <f>+IF(SUM('LÍNEA 1'!AV14:AV19)&gt;0,AVERAGE('LÍNEA 1'!BI14:BI19)," -")</f>
        <v>0.83333333333333337</v>
      </c>
      <c r="F11" s="474">
        <f>+IF(SUM('LÍNEA 1'!AX14:AX19)&gt;0,AVERAGE('LÍNEA 1'!BK14:BK19)," -")</f>
        <v>0.90196078431372551</v>
      </c>
      <c r="G11" s="477">
        <f>+IF(SUM('LÍNEA 1'!AZ14:AZ19)&gt;0,AVERAGE('LÍNEA 1'!BM14:BM19)," -")</f>
        <v>0.91666666666666663</v>
      </c>
      <c r="H11" s="480">
        <f>+IF(SUM('LÍNEA 1'!BB14:BB19)&gt;0,AVERAGE('LÍNEA 1'!BO14:BO19)," -")</f>
        <v>0</v>
      </c>
      <c r="I11" s="485">
        <f>+AVERAGE('LÍNEA 1'!AW14:AW19)+AVERAGE('LÍNEA 1'!AY14:AY19)+AVERAGE('LÍNEA 1'!BA14:BA19)</f>
        <v>0.75</v>
      </c>
      <c r="J11" s="562">
        <f>+AVERAGE('LÍNEA 1'!BQ14:BQ19)</f>
        <v>0.66299019607843135</v>
      </c>
      <c r="K11" s="613">
        <f t="shared" si="1"/>
        <v>0.66299019607843135</v>
      </c>
      <c r="L11" s="532">
        <f>+SUM('LÍNEA 1'!BS14:BS19)+SUM('LÍNEA 1'!BX14:BX19)+SUM('LÍNEA 1'!CC14:CC19)</f>
        <v>7786332</v>
      </c>
      <c r="M11" s="496">
        <f>+SUM('LÍNEA 1'!CN14:CN19)</f>
        <v>7010420</v>
      </c>
      <c r="N11" s="496">
        <f>+SUM('LÍNEA 1'!CO14:CO19)</f>
        <v>0</v>
      </c>
      <c r="O11" s="693">
        <f t="shared" ref="O11:O74" si="7">IF(L11=0,"-",+M11/L11)</f>
        <v>0.90034948419872152</v>
      </c>
      <c r="P11" s="694" t="str">
        <f>IF(N11=0," -",IF(M11=0,100%,N11/M11))</f>
        <v xml:space="preserve"> -</v>
      </c>
    </row>
    <row r="12" spans="2:16" ht="18" customHeight="1">
      <c r="B12" s="204" t="s">
        <v>937</v>
      </c>
      <c r="C12" s="1236" t="s">
        <v>938</v>
      </c>
      <c r="D12" s="1237"/>
      <c r="E12" s="473">
        <f>+IF(SUM('LÍNEA 1'!AV20:AV34)&gt;0,AVERAGE('LÍNEA 1'!BI20:BI34)," -")</f>
        <v>0.61363636363636365</v>
      </c>
      <c r="F12" s="474">
        <f>+IF(SUM('LÍNEA 1'!AX20:AX34)&gt;0,AVERAGE('LÍNEA 1'!BK20:BK34)," -")</f>
        <v>0.77800000000000002</v>
      </c>
      <c r="G12" s="477">
        <f>+IF(SUM('LÍNEA 1'!AZ20:AZ34)&gt;0,AVERAGE('LÍNEA 1'!BM20:BM34)," -")</f>
        <v>0.69230769230769229</v>
      </c>
      <c r="H12" s="480">
        <f>+IF(SUM('LÍNEA 1'!BB20:BB34)&gt;0,AVERAGE('LÍNEA 1'!BO20:BO34)," -")</f>
        <v>0</v>
      </c>
      <c r="I12" s="485">
        <f>+AVERAGE('LÍNEA 1'!AW20:AW34)+AVERAGE('LÍNEA 1'!AY20:AY34)+AVERAGE('LÍNEA 1'!BA20:BA34)</f>
        <v>0.76716666666666666</v>
      </c>
      <c r="J12" s="562">
        <f>+AVERAGE('LÍNEA 1'!BQ20:BQ34)</f>
        <v>0.50561111111111112</v>
      </c>
      <c r="K12" s="613">
        <f t="shared" si="1"/>
        <v>0.50561111111111112</v>
      </c>
      <c r="L12" s="532">
        <f>+SUM('LÍNEA 1'!BS20:BS34)+SUM('LÍNEA 1'!BX20:BX34)+SUM('LÍNEA 1'!CC20:CC34)</f>
        <v>3990825</v>
      </c>
      <c r="M12" s="496">
        <f>+SUM('LÍNEA 1'!CN20:CN34)</f>
        <v>1801981.12</v>
      </c>
      <c r="N12" s="496">
        <f>+SUM('LÍNEA 1'!CO20:CO34)</f>
        <v>0</v>
      </c>
      <c r="O12" s="693">
        <f t="shared" si="7"/>
        <v>0.45153097918350221</v>
      </c>
      <c r="P12" s="694" t="str">
        <f t="shared" ref="P12:P89" si="8">IF(N12=0," -",IF(M12=0,100%,N12/M12))</f>
        <v xml:space="preserve"> -</v>
      </c>
    </row>
    <row r="13" spans="2:16" ht="18" customHeight="1">
      <c r="B13" s="204" t="s">
        <v>939</v>
      </c>
      <c r="C13" s="1236" t="s">
        <v>940</v>
      </c>
      <c r="D13" s="1237"/>
      <c r="E13" s="473">
        <f>+IF(SUM('LÍNEA 1'!AV35:AV47)&gt;0,AVERAGE('LÍNEA 1'!BI35:BI47)," -")</f>
        <v>1</v>
      </c>
      <c r="F13" s="474">
        <f>+IF(SUM('LÍNEA 1'!AX35:AX47)&gt;0,AVERAGE('LÍNEA 1'!BK35:BK47)," -")</f>
        <v>0.91923076923076918</v>
      </c>
      <c r="G13" s="477">
        <f>+IF(SUM('LÍNEA 1'!AZ35:AZ47)&gt;0,AVERAGE('LÍNEA 1'!BM35:BM47)," -")</f>
        <v>0.71181818181818179</v>
      </c>
      <c r="H13" s="480">
        <f>+IF(SUM('LÍNEA 1'!BB35:BB47)&gt;0,AVERAGE('LÍNEA 1'!BO35:BO47)," -")</f>
        <v>0</v>
      </c>
      <c r="I13" s="485">
        <f>+AVERAGE('LÍNEA 1'!AW35:AW47)+AVERAGE('LÍNEA 1'!AY35:AY47)+AVERAGE('LÍNEA 1'!BA35:BA47)</f>
        <v>0.78846153846153855</v>
      </c>
      <c r="J13" s="562">
        <f>+AVERAGE('LÍNEA 1'!BQ35:BQ47)</f>
        <v>0.77115384615384619</v>
      </c>
      <c r="K13" s="613">
        <f t="shared" si="1"/>
        <v>0.77115384615384619</v>
      </c>
      <c r="L13" s="532">
        <f>+SUM('LÍNEA 1'!BS35:BS47)+SUM('LÍNEA 1'!BX35:BX47)+SUM('LÍNEA 1'!CC35:CC47)</f>
        <v>5268896</v>
      </c>
      <c r="M13" s="496">
        <f>+SUM('LÍNEA 1'!CN35:CN47)</f>
        <v>5011811</v>
      </c>
      <c r="N13" s="496">
        <f>+SUM('LÍNEA 1'!CO35:CO47)</f>
        <v>293441</v>
      </c>
      <c r="O13" s="693">
        <f t="shared" si="7"/>
        <v>0.95120704603013606</v>
      </c>
      <c r="P13" s="694">
        <f t="shared" si="8"/>
        <v>5.8549893441711985E-2</v>
      </c>
    </row>
    <row r="14" spans="2:16" ht="18" customHeight="1">
      <c r="B14" s="204" t="s">
        <v>941</v>
      </c>
      <c r="C14" s="1236" t="s">
        <v>942</v>
      </c>
      <c r="D14" s="1237"/>
      <c r="E14" s="473">
        <f>+IF(SUM('LÍNEA 1'!AV48:AV56)&gt;0,AVERAGE('LÍNEA 1'!BI48:BI56)," -")</f>
        <v>0.875</v>
      </c>
      <c r="F14" s="474">
        <f>+IF(SUM('LÍNEA 1'!AX48:AX56)&gt;0,AVERAGE('LÍNEA 1'!BK48:BK56)," -")</f>
        <v>1</v>
      </c>
      <c r="G14" s="477">
        <f>+IF(SUM('LÍNEA 1'!AZ48:AZ56)&gt;0,AVERAGE('LÍNEA 1'!BM48:BM56)," -")</f>
        <v>0.83333333333333337</v>
      </c>
      <c r="H14" s="480">
        <f>+IF(SUM('LÍNEA 1'!BB48:BB56)&gt;0,AVERAGE('LÍNEA 1'!BO48:BO56)," -")</f>
        <v>0</v>
      </c>
      <c r="I14" s="485">
        <f>+AVERAGE('LÍNEA 1'!AW48:AW56)+AVERAGE('LÍNEA 1'!AY48:AY56)+AVERAGE('LÍNEA 1'!BA48:BA56)</f>
        <v>0.73603174603174604</v>
      </c>
      <c r="J14" s="562">
        <f>+AVERAGE('LÍNEA 1'!BQ48:BQ56)</f>
        <v>0.66534391534391524</v>
      </c>
      <c r="K14" s="613">
        <f t="shared" si="1"/>
        <v>0.66534391534391524</v>
      </c>
      <c r="L14" s="532">
        <f>+SUM('LÍNEA 1'!BS48:BS56)+SUM('LÍNEA 1'!BX48:BX56)+SUM('LÍNEA 1'!CC48:CC56)</f>
        <v>0</v>
      </c>
      <c r="M14" s="496">
        <f>+SUM('LÍNEA 1'!CN48:CN56)</f>
        <v>0</v>
      </c>
      <c r="N14" s="496">
        <f>+SUM('LÍNEA 1'!CO48:CO56)</f>
        <v>0</v>
      </c>
      <c r="O14" s="693" t="str">
        <f t="shared" si="7"/>
        <v>-</v>
      </c>
      <c r="P14" s="694" t="str">
        <f t="shared" si="8"/>
        <v xml:space="preserve"> -</v>
      </c>
    </row>
    <row r="15" spans="2:16" ht="18" customHeight="1">
      <c r="B15" s="204" t="s">
        <v>943</v>
      </c>
      <c r="C15" s="1236" t="s">
        <v>944</v>
      </c>
      <c r="D15" s="1237"/>
      <c r="E15" s="473" t="str">
        <f>+IF(SUM('LÍNEA 1'!AV57:AV60)&gt;0,AVERAGE('LÍNEA 1'!BI57:BI60)," -")</f>
        <v xml:space="preserve"> -</v>
      </c>
      <c r="F15" s="474">
        <f>+IF(SUM('LÍNEA 1'!AX57:AX60)&gt;0,AVERAGE('LÍNEA 1'!BK57:BK60)," -")</f>
        <v>0.71250000000000002</v>
      </c>
      <c r="G15" s="477">
        <f>+IF(SUM('LÍNEA 1'!AZ57:AZ60)&gt;0,AVERAGE('LÍNEA 1'!BM57:BM60)," -")</f>
        <v>0.5</v>
      </c>
      <c r="H15" s="480">
        <f>+IF(SUM('LÍNEA 1'!BB57:BB60)&gt;0,AVERAGE('LÍNEA 1'!BO57:BO60)," -")</f>
        <v>0</v>
      </c>
      <c r="I15" s="485">
        <f>+AVERAGE('LÍNEA 1'!AW57:AW60)+AVERAGE('LÍNEA 1'!AY57:AY60)+AVERAGE('LÍNEA 1'!BA57:BA60)</f>
        <v>0.65625</v>
      </c>
      <c r="J15" s="562">
        <f>+AVERAGE('LÍNEA 1'!BQ57:BQ60)</f>
        <v>0.56874999999999998</v>
      </c>
      <c r="K15" s="613">
        <f t="shared" si="1"/>
        <v>0.56874999999999998</v>
      </c>
      <c r="L15" s="532">
        <f>+SUM('LÍNEA 1'!BS57:BS60)+SUM('LÍNEA 1'!BX57:BX60)+SUM('LÍNEA 1'!CC57:CC60)</f>
        <v>21000</v>
      </c>
      <c r="M15" s="496">
        <f>+SUM('LÍNEA 1'!CN57:CN60)</f>
        <v>13000</v>
      </c>
      <c r="N15" s="496">
        <f>+SUM('LÍNEA 1'!CO57:CO60)</f>
        <v>0</v>
      </c>
      <c r="O15" s="693">
        <f t="shared" si="7"/>
        <v>0.61904761904761907</v>
      </c>
      <c r="P15" s="694" t="str">
        <f t="shared" si="8"/>
        <v xml:space="preserve"> -</v>
      </c>
    </row>
    <row r="16" spans="2:16" ht="18" customHeight="1">
      <c r="B16" s="204" t="s">
        <v>945</v>
      </c>
      <c r="C16" s="1236" t="s">
        <v>946</v>
      </c>
      <c r="D16" s="1237"/>
      <c r="E16" s="473">
        <f>+IF(SUM('LÍNEA 1'!AV61:AV71)&gt;0,AVERAGE('LÍNEA 1'!BI61:BI71)," -")</f>
        <v>0.97222222222222221</v>
      </c>
      <c r="F16" s="474">
        <f>+IF(SUM('LÍNEA 1'!AX61:AX71)&gt;0,AVERAGE('LÍNEA 1'!BK61:BK71)," -")</f>
        <v>0.9</v>
      </c>
      <c r="G16" s="477">
        <f>+IF(SUM('LÍNEA 1'!AZ61:AZ71)&gt;0,AVERAGE('LÍNEA 1'!BM61:BM71)," -")</f>
        <v>0.91666666666666663</v>
      </c>
      <c r="H16" s="480">
        <f>+IF(SUM('LÍNEA 1'!BB61:BB71)&gt;0,AVERAGE('LÍNEA 1'!BO61:BO71)," -")</f>
        <v>0</v>
      </c>
      <c r="I16" s="485">
        <f>+AVERAGE('LÍNEA 1'!AW61:AW71)+AVERAGE('LÍNEA 1'!AY61:AY71)+AVERAGE('LÍNEA 1'!BA61:BA71)</f>
        <v>0.78727272727272724</v>
      </c>
      <c r="J16" s="562">
        <f>+AVERAGE('LÍNEA 1'!BQ61:BQ71)</f>
        <v>0.67045454545454541</v>
      </c>
      <c r="K16" s="613">
        <f t="shared" si="1"/>
        <v>0.67045454545454541</v>
      </c>
      <c r="L16" s="532">
        <f>+SUM('LÍNEA 1'!BS61:BS71)+SUM('LÍNEA 1'!BX61:BX71)+SUM('LÍNEA 1'!CC61:CC71)</f>
        <v>2479704</v>
      </c>
      <c r="M16" s="496">
        <f>+SUM('LÍNEA 1'!CN61:CN71)</f>
        <v>1733354</v>
      </c>
      <c r="N16" s="496">
        <f>+SUM('LÍNEA 1'!CO61:CO71)</f>
        <v>0</v>
      </c>
      <c r="O16" s="693">
        <f t="shared" si="7"/>
        <v>0.6990164955172069</v>
      </c>
      <c r="P16" s="694" t="str">
        <f t="shared" si="8"/>
        <v xml:space="preserve"> -</v>
      </c>
    </row>
    <row r="17" spans="2:16" ht="18" customHeight="1">
      <c r="B17" s="204" t="s">
        <v>947</v>
      </c>
      <c r="C17" s="1236" t="s">
        <v>948</v>
      </c>
      <c r="D17" s="1237"/>
      <c r="E17" s="473">
        <f>+IF(SUM('LÍNEA 1'!AV72:AV76)&gt;0,AVERAGE('LÍNEA 1'!BI72:BI76)," -")</f>
        <v>1</v>
      </c>
      <c r="F17" s="474">
        <f>+IF(SUM('LÍNEA 1'!AX72:AX76)&gt;0,AVERAGE('LÍNEA 1'!BK72:BK76)," -")</f>
        <v>0.86</v>
      </c>
      <c r="G17" s="477">
        <f>+IF(SUM('LÍNEA 1'!AZ72:AZ76)&gt;0,AVERAGE('LÍNEA 1'!BM72:BM76)," -")</f>
        <v>1</v>
      </c>
      <c r="H17" s="480">
        <f>+IF(SUM('LÍNEA 1'!BB72:BB76)&gt;0,AVERAGE('LÍNEA 1'!BO72:BO76)," -")</f>
        <v>0</v>
      </c>
      <c r="I17" s="485">
        <f>+AVERAGE('LÍNEA 1'!AW72:AW76)+AVERAGE('LÍNEA 1'!AY72:AY76)+AVERAGE('LÍNEA 1'!BA72:BA76)</f>
        <v>0.8</v>
      </c>
      <c r="J17" s="562">
        <f>+AVERAGE('LÍNEA 1'!BQ72:BQ76)</f>
        <v>0.76500000000000001</v>
      </c>
      <c r="K17" s="613">
        <f t="shared" si="1"/>
        <v>0.76500000000000001</v>
      </c>
      <c r="L17" s="532">
        <f>+SUM('LÍNEA 1'!BS72:BS76)+SUM('LÍNEA 1'!BX72:BX76)+SUM('LÍNEA 1'!CC72:CC76)</f>
        <v>74554</v>
      </c>
      <c r="M17" s="496">
        <f>+SUM('LÍNEA 1'!CN72:CN76)</f>
        <v>74554</v>
      </c>
      <c r="N17" s="496">
        <f>+SUM('LÍNEA 1'!CO72:CO76)</f>
        <v>0</v>
      </c>
      <c r="O17" s="693">
        <f t="shared" si="7"/>
        <v>1</v>
      </c>
      <c r="P17" s="694" t="str">
        <f t="shared" si="8"/>
        <v xml:space="preserve"> -</v>
      </c>
    </row>
    <row r="18" spans="2:16" ht="20" customHeight="1">
      <c r="B18" s="203" t="s">
        <v>949</v>
      </c>
      <c r="C18" s="1259" t="s">
        <v>239</v>
      </c>
      <c r="D18" s="1260"/>
      <c r="E18" s="475">
        <f>+AVERAGE(E19:E26)</f>
        <v>0.85163690476190479</v>
      </c>
      <c r="F18" s="475">
        <f t="shared" ref="F18:J18" si="9">+AVERAGE(F19:F26)</f>
        <v>0.81696109247894966</v>
      </c>
      <c r="G18" s="475">
        <f t="shared" si="9"/>
        <v>0.87255776515151529</v>
      </c>
      <c r="H18" s="476">
        <f t="shared" si="9"/>
        <v>0</v>
      </c>
      <c r="I18" s="483">
        <f>+AVERAGE(I19:I26)</f>
        <v>0.76114274691358019</v>
      </c>
      <c r="J18" s="563">
        <f t="shared" si="9"/>
        <v>0.64829786980806714</v>
      </c>
      <c r="K18" s="614">
        <f t="shared" si="1"/>
        <v>0.64829786980806714</v>
      </c>
      <c r="L18" s="533">
        <f>+SUM(L19:L26)</f>
        <v>100336286.54327843</v>
      </c>
      <c r="M18" s="497">
        <f t="shared" ref="M18:N18" si="10">+SUM(M19:M26)</f>
        <v>83038806.122999996</v>
      </c>
      <c r="N18" s="497">
        <f t="shared" si="10"/>
        <v>974238</v>
      </c>
      <c r="O18" s="695">
        <f t="shared" si="7"/>
        <v>0.82760493719470629</v>
      </c>
      <c r="P18" s="696">
        <f t="shared" si="8"/>
        <v>1.1732321856324914E-2</v>
      </c>
    </row>
    <row r="19" spans="2:16" ht="18" customHeight="1">
      <c r="B19" s="204" t="s">
        <v>950</v>
      </c>
      <c r="C19" s="1236" t="s">
        <v>951</v>
      </c>
      <c r="D19" s="1237"/>
      <c r="E19" s="473">
        <f>+IF(SUM('LÍNEA 1'!AV78:AV81)&gt;0,AVERAGE('LÍNEA 1'!BI78:BI81)," -")</f>
        <v>1</v>
      </c>
      <c r="F19" s="474">
        <f>+IF(SUM('LÍNEA 1'!AX78:AX81)&gt;0,AVERAGE('LÍNEA 1'!BK78:BK81)," -")</f>
        <v>0.75</v>
      </c>
      <c r="G19" s="477">
        <f>+IF(SUM('LÍNEA 1'!AZ78:AZ81)&gt;0,AVERAGE('LÍNEA 1'!BM78:BM81)," -")</f>
        <v>1</v>
      </c>
      <c r="H19" s="480">
        <f>+IF(SUM('LÍNEA 1'!BB78:BB81)&gt;0,AVERAGE('LÍNEA 1'!BO78:BO81)," -")</f>
        <v>0</v>
      </c>
      <c r="I19" s="485">
        <f>+AVERAGE('LÍNEA 1'!AW78:AW81)+AVERAGE('LÍNEA 1'!AY78:AY81)+AVERAGE('LÍNEA 1'!BA78:BA81)</f>
        <v>0.85250000000000004</v>
      </c>
      <c r="J19" s="562">
        <f>+AVERAGE('LÍNEA 1'!BQ78:BQ81)</f>
        <v>0.60416666666666663</v>
      </c>
      <c r="K19" s="613">
        <f t="shared" si="1"/>
        <v>0.60416666666666663</v>
      </c>
      <c r="L19" s="532">
        <f>+SUM('LÍNEA 1'!BS78:BS81)+SUM('LÍNEA 1'!BX78:BX81)+SUM('LÍNEA 1'!CC78:CC81)</f>
        <v>1651669</v>
      </c>
      <c r="M19" s="496">
        <f>+SUM('LÍNEA 1'!CN78:CN81)</f>
        <v>992651</v>
      </c>
      <c r="N19" s="496">
        <f>+SUM('LÍNEA 1'!CO78:CO81)</f>
        <v>0</v>
      </c>
      <c r="O19" s="693">
        <f t="shared" si="7"/>
        <v>0.60099874732770309</v>
      </c>
      <c r="P19" s="694" t="str">
        <f t="shared" si="8"/>
        <v xml:space="preserve"> -</v>
      </c>
    </row>
    <row r="20" spans="2:16" ht="18" customHeight="1">
      <c r="B20" s="204" t="s">
        <v>952</v>
      </c>
      <c r="C20" s="1236" t="s">
        <v>953</v>
      </c>
      <c r="D20" s="1237"/>
      <c r="E20" s="473">
        <f>+IF(SUM('LÍNEA 1'!AV82:AV84)&gt;0,AVERAGE('LÍNEA 1'!BI82:BI84)," -")</f>
        <v>0.66666666666666663</v>
      </c>
      <c r="F20" s="474">
        <f>+IF(SUM('LÍNEA 1'!AX82:AX84)&gt;0,AVERAGE('LÍNEA 1'!BK82:BK84)," -")</f>
        <v>1</v>
      </c>
      <c r="G20" s="477">
        <f>+IF(SUM('LÍNEA 1'!AZ82:AZ84)&gt;0,AVERAGE('LÍNEA 1'!BM82:BM84)," -")</f>
        <v>0.88666666666666671</v>
      </c>
      <c r="H20" s="480">
        <f>+IF(SUM('LÍNEA 1'!BB82:BB84)&gt;0,AVERAGE('LÍNEA 1'!BO82:BO84)," -")</f>
        <v>0</v>
      </c>
      <c r="I20" s="485">
        <f>+AVERAGE('LÍNEA 1'!AW82:AW84)+AVERAGE('LÍNEA 1'!AY82:AY84)+AVERAGE('LÍNEA 1'!BA82:BA84)</f>
        <v>0.75</v>
      </c>
      <c r="J20" s="562">
        <f>+AVERAGE('LÍNEA 1'!BQ82:BQ84)</f>
        <v>0.63833333333333331</v>
      </c>
      <c r="K20" s="613">
        <f t="shared" si="1"/>
        <v>0.63833333333333331</v>
      </c>
      <c r="L20" s="532">
        <f>+SUM('LÍNEA 1'!BS82:BS84)+SUM('LÍNEA 1'!BX82:BX84)+SUM('LÍNEA 1'!CC82:CC84)</f>
        <v>187400</v>
      </c>
      <c r="M20" s="496">
        <f>+SUM('LÍNEA 1'!CN82:CN84)</f>
        <v>184371</v>
      </c>
      <c r="N20" s="496">
        <f>+SUM('LÍNEA 1'!CO82:CO84)</f>
        <v>0</v>
      </c>
      <c r="O20" s="693">
        <f t="shared" si="7"/>
        <v>0.9838367129135539</v>
      </c>
      <c r="P20" s="694" t="str">
        <f t="shared" si="8"/>
        <v xml:space="preserve"> -</v>
      </c>
    </row>
    <row r="21" spans="2:16" ht="18" customHeight="1">
      <c r="B21" s="204" t="s">
        <v>954</v>
      </c>
      <c r="C21" s="1236" t="s">
        <v>955</v>
      </c>
      <c r="D21" s="1237"/>
      <c r="E21" s="473">
        <f>+IF(SUM('LÍNEA 1'!AV85:AV99)&gt;0,AVERAGE('LÍNEA 1'!BI85:BI99)," -")</f>
        <v>1</v>
      </c>
      <c r="F21" s="474">
        <f>+IF(SUM('LÍNEA 1'!AX85:AX99)&gt;0,AVERAGE('LÍNEA 1'!BK85:BK99)," -")</f>
        <v>0.84653846153846157</v>
      </c>
      <c r="G21" s="477">
        <f>+IF(SUM('LÍNEA 1'!AZ85:AZ99)&gt;0,AVERAGE('LÍNEA 1'!BM85:BM99)," -")</f>
        <v>0.69204545454545452</v>
      </c>
      <c r="H21" s="480">
        <f>+IF(SUM('LÍNEA 1'!BB85:BB99)&gt;0,AVERAGE('LÍNEA 1'!BO85:BO99)," -")</f>
        <v>0</v>
      </c>
      <c r="I21" s="485">
        <f>+AVERAGE('LÍNEA 1'!AW85:AW99)+AVERAGE('LÍNEA 1'!AY85:AY99)+AVERAGE('LÍNEA 1'!BA85:BA99)</f>
        <v>0.80911111111111111</v>
      </c>
      <c r="J21" s="562">
        <f>+AVERAGE('LÍNEA 1'!BQ85:BQ99)</f>
        <v>0.63291111111111109</v>
      </c>
      <c r="K21" s="613">
        <f t="shared" si="1"/>
        <v>0.63291111111111109</v>
      </c>
      <c r="L21" s="532">
        <f>+SUM('LÍNEA 1'!BS85:BS99)+SUM('LÍNEA 1'!BX85:BX99)+SUM('LÍNEA 1'!CC85:CC99)</f>
        <v>84412662</v>
      </c>
      <c r="M21" s="496">
        <f>+SUM('LÍNEA 1'!CN85:CN99)</f>
        <v>70780722</v>
      </c>
      <c r="N21" s="496">
        <f>+SUM('LÍNEA 1'!CO85:CO99)</f>
        <v>618838</v>
      </c>
      <c r="O21" s="693">
        <f t="shared" si="7"/>
        <v>0.83850835079694563</v>
      </c>
      <c r="P21" s="694">
        <f t="shared" si="8"/>
        <v>8.7430303409450957E-3</v>
      </c>
    </row>
    <row r="22" spans="2:16" ht="18" customHeight="1">
      <c r="B22" s="204" t="s">
        <v>956</v>
      </c>
      <c r="C22" s="1236" t="s">
        <v>957</v>
      </c>
      <c r="D22" s="1237"/>
      <c r="E22" s="473">
        <f>+IF(SUM('LÍNEA 1'!AV100:AV112)&gt;0,AVERAGE('LÍNEA 1'!BI100:BI112)," -")</f>
        <v>0.5714285714285714</v>
      </c>
      <c r="F22" s="474">
        <f>+IF(SUM('LÍNEA 1'!AX100:AX112)&gt;0,AVERAGE('LÍNEA 1'!BK100:BK112)," -")</f>
        <v>0.47727272727272729</v>
      </c>
      <c r="G22" s="477">
        <f>+IF(SUM('LÍNEA 1'!AZ100:AZ112)&gt;0,AVERAGE('LÍNEA 1'!BM100:BM112)," -")</f>
        <v>1</v>
      </c>
      <c r="H22" s="480">
        <f>+IF(SUM('LÍNEA 1'!BB100:BB112)&gt;0,AVERAGE('LÍNEA 1'!BO100:BO112)," -")</f>
        <v>0</v>
      </c>
      <c r="I22" s="485">
        <f>+AVERAGE('LÍNEA 1'!AW100:AW112)+AVERAGE('LÍNEA 1'!AY100:AY112)+AVERAGE('LÍNEA 1'!BA100:BA112)</f>
        <v>0.6399999999999999</v>
      </c>
      <c r="J22" s="562">
        <f>+AVERAGE('LÍNEA 1'!BQ100:BQ112)</f>
        <v>0.36538461538461536</v>
      </c>
      <c r="K22" s="613">
        <f t="shared" si="1"/>
        <v>0.36538461538461536</v>
      </c>
      <c r="L22" s="532">
        <f>+SUM('LÍNEA 1'!BS100:BS112)+SUM('LÍNEA 1'!BX100:BX112)+SUM('LÍNEA 1'!CC100:CC112)</f>
        <v>3216004.8841300001</v>
      </c>
      <c r="M22" s="496">
        <f>+SUM('LÍNEA 1'!CN100:CN112)</f>
        <v>1647345.523</v>
      </c>
      <c r="N22" s="496">
        <f>+SUM('LÍNEA 1'!CO100:CO112)</f>
        <v>344000</v>
      </c>
      <c r="O22" s="693">
        <f t="shared" si="7"/>
        <v>0.51223352648783149</v>
      </c>
      <c r="P22" s="694">
        <f t="shared" si="8"/>
        <v>0.20882079393613648</v>
      </c>
    </row>
    <row r="23" spans="2:16" ht="18" customHeight="1">
      <c r="B23" s="204" t="s">
        <v>958</v>
      </c>
      <c r="C23" s="1236" t="s">
        <v>959</v>
      </c>
      <c r="D23" s="1237"/>
      <c r="E23" s="473">
        <f>+IF(SUM('LÍNEA 1'!AV113:AV117)&gt;0,AVERAGE('LÍNEA 1'!BI113:BI117)," -")</f>
        <v>0.7</v>
      </c>
      <c r="F23" s="474">
        <f>+IF(SUM('LÍNEA 1'!AX113:AX117)&gt;0,AVERAGE('LÍNEA 1'!BK113:BK117)," -")</f>
        <v>0.9</v>
      </c>
      <c r="G23" s="477">
        <f>+IF(SUM('LÍNEA 1'!AZ113:AZ117)&gt;0,AVERAGE('LÍNEA 1'!BM113:BM117)," -")</f>
        <v>0.81666666666666676</v>
      </c>
      <c r="H23" s="480">
        <f>+IF(SUM('LÍNEA 1'!BB113:BB117)&gt;0,AVERAGE('LÍNEA 1'!BO113:BO117)," -")</f>
        <v>0</v>
      </c>
      <c r="I23" s="485">
        <f>+AVERAGE('LÍNEA 1'!AW113:AW117)+AVERAGE('LÍNEA 1'!AY113:AY117)+AVERAGE('LÍNEA 1'!BA113:BA117)</f>
        <v>0.85</v>
      </c>
      <c r="J23" s="562">
        <f>+AVERAGE('LÍNEA 1'!BQ113:BQ117)</f>
        <v>0.76249999999999996</v>
      </c>
      <c r="K23" s="613">
        <f t="shared" si="1"/>
        <v>0.76249999999999996</v>
      </c>
      <c r="L23" s="532">
        <f>+SUM('LÍNEA 1'!BS113:BS117)+SUM('LÍNEA 1'!BX113:BX117)+SUM('LÍNEA 1'!CC113:CC117)</f>
        <v>7782761</v>
      </c>
      <c r="M23" s="496">
        <f>+SUM('LÍNEA 1'!CN113:CN117)</f>
        <v>7040752</v>
      </c>
      <c r="N23" s="496">
        <f>+SUM('LÍNEA 1'!CO113:CO117)</f>
        <v>0</v>
      </c>
      <c r="O23" s="693">
        <f t="shared" si="7"/>
        <v>0.90465992724175903</v>
      </c>
      <c r="P23" s="694" t="str">
        <f t="shared" si="8"/>
        <v xml:space="preserve"> -</v>
      </c>
    </row>
    <row r="24" spans="2:16" ht="18" customHeight="1">
      <c r="B24" s="204" t="s">
        <v>960</v>
      </c>
      <c r="C24" s="1236" t="s">
        <v>961</v>
      </c>
      <c r="D24" s="1237"/>
      <c r="E24" s="473">
        <f>+IF(SUM('LÍNEA 1'!AV118:AV120)&gt;0,AVERAGE('LÍNEA 1'!BI118:BI120)," -")</f>
        <v>0.92500000000000004</v>
      </c>
      <c r="F24" s="474">
        <f>+IF(SUM('LÍNEA 1'!AX118:AX120)&gt;0,AVERAGE('LÍNEA 1'!BK118:BK120)," -")</f>
        <v>0.76800000000000002</v>
      </c>
      <c r="G24" s="477">
        <f>+IF(SUM('LÍNEA 1'!AZ118:AZ120)&gt;0,AVERAGE('LÍNEA 1'!BM118:BM120)," -")</f>
        <v>0.71333333333333337</v>
      </c>
      <c r="H24" s="480">
        <f>+IF(SUM('LÍNEA 1'!BB118:BB120)&gt;0,AVERAGE('LÍNEA 1'!BO118:BO120)," -")</f>
        <v>0</v>
      </c>
      <c r="I24" s="485">
        <f>+AVERAGE('LÍNEA 1'!AW118:AW120)+AVERAGE('LÍNEA 1'!AY118:AY120)+AVERAGE('LÍNEA 1'!BA118:BA120)</f>
        <v>0.66666666666666663</v>
      </c>
      <c r="J24" s="562">
        <f>+AVERAGE('LÍNEA 1'!BQ118:BQ120)</f>
        <v>0.60666666666666669</v>
      </c>
      <c r="K24" s="613">
        <f t="shared" si="1"/>
        <v>0.60666666666666669</v>
      </c>
      <c r="L24" s="532">
        <f>+SUM('LÍNEA 1'!BS118:BS120)+SUM('LÍNEA 1'!BX118:BX120)+SUM('LÍNEA 1'!CC118:CC120)</f>
        <v>0</v>
      </c>
      <c r="M24" s="496">
        <f>+SUM('LÍNEA 1'!CN118:CN120)</f>
        <v>0</v>
      </c>
      <c r="N24" s="496">
        <f>+SUM('LÍNEA 1'!CO118:CO120)</f>
        <v>0</v>
      </c>
      <c r="O24" s="693" t="str">
        <f t="shared" si="7"/>
        <v>-</v>
      </c>
      <c r="P24" s="694" t="str">
        <f t="shared" si="8"/>
        <v xml:space="preserve"> -</v>
      </c>
    </row>
    <row r="25" spans="2:16" ht="18" customHeight="1">
      <c r="B25" s="204" t="s">
        <v>962</v>
      </c>
      <c r="C25" s="1236" t="s">
        <v>963</v>
      </c>
      <c r="D25" s="1237"/>
      <c r="E25" s="473">
        <f>+IF(SUM('LÍNEA 1'!AV121:AV129)&gt;0,AVERAGE('LÍNEA 1'!BI121:BI129)," -")</f>
        <v>1</v>
      </c>
      <c r="F25" s="474">
        <f>+IF(SUM('LÍNEA 1'!AX121:AX129)&gt;0,AVERAGE('LÍNEA 1'!BK121:BK129)," -")</f>
        <v>0.79387755102040813</v>
      </c>
      <c r="G25" s="477">
        <f>+IF(SUM('LÍNEA 1'!AZ121:AZ129)&gt;0,AVERAGE('LÍNEA 1'!BM121:BM129)," -")</f>
        <v>0.98341666666666672</v>
      </c>
      <c r="H25" s="480">
        <f>+IF(SUM('LÍNEA 1'!BB121:BB129)&gt;0,AVERAGE('LÍNEA 1'!BO121:BO129)," -")</f>
        <v>0</v>
      </c>
      <c r="I25" s="485">
        <f>+AVERAGE('LÍNEA 1'!AW121:AW129)+AVERAGE('LÍNEA 1'!AY121:AY129)+AVERAGE('LÍNEA 1'!BA121:BA129)</f>
        <v>0.77086419753086421</v>
      </c>
      <c r="J25" s="562">
        <f>+AVERAGE('LÍNEA 1'!BQ121:BQ129)</f>
        <v>0.74074074074074081</v>
      </c>
      <c r="K25" s="613">
        <f t="shared" si="1"/>
        <v>0.74074074074074081</v>
      </c>
      <c r="L25" s="532">
        <f>+SUM('LÍNEA 1'!BS121:BS129)+SUM('LÍNEA 1'!BX121:BX129)+SUM('LÍNEA 1'!CC121:CC129)</f>
        <v>2784483</v>
      </c>
      <c r="M25" s="496">
        <f>+SUM('LÍNEA 1'!CN121:CN129)</f>
        <v>2295242</v>
      </c>
      <c r="N25" s="496">
        <f>+SUM('LÍNEA 1'!CO121:CO129)</f>
        <v>0</v>
      </c>
      <c r="O25" s="693">
        <f t="shared" si="7"/>
        <v>0.8242973650763894</v>
      </c>
      <c r="P25" s="694" t="str">
        <f t="shared" si="8"/>
        <v xml:space="preserve"> -</v>
      </c>
    </row>
    <row r="26" spans="2:16" ht="18" customHeight="1">
      <c r="B26" s="204" t="s">
        <v>964</v>
      </c>
      <c r="C26" s="1236" t="s">
        <v>965</v>
      </c>
      <c r="D26" s="1237"/>
      <c r="E26" s="473">
        <f>+IF(SUM('LÍNEA 1'!AV130:AV135)&gt;0,AVERAGE('LÍNEA 1'!BI130:BI135)," -")</f>
        <v>0.95000000000000007</v>
      </c>
      <c r="F26" s="474">
        <f>+IF(SUM('LÍNEA 1'!AX130:AX135)&gt;0,AVERAGE('LÍNEA 1'!BK130:BK135)," -")</f>
        <v>1</v>
      </c>
      <c r="G26" s="477">
        <f>+IF(SUM('LÍNEA 1'!AZ130:AZ135)&gt;0,AVERAGE('LÍNEA 1'!BM130:BM135)," -")</f>
        <v>0.88833333333333331</v>
      </c>
      <c r="H26" s="480">
        <f>+IF(SUM('LÍNEA 1'!BB130:BB135)&gt;0,AVERAGE('LÍNEA 1'!BO130:BO135)," -")</f>
        <v>0</v>
      </c>
      <c r="I26" s="485">
        <f>+AVERAGE('LÍNEA 1'!AW130:AW135)+AVERAGE('LÍNEA 1'!AY130:AY135)+AVERAGE('LÍNEA 1'!BA130:BA135)</f>
        <v>0.75</v>
      </c>
      <c r="J26" s="562">
        <f>+AVERAGE('LÍNEA 1'!BQ130:BQ135)</f>
        <v>0.83567982456140355</v>
      </c>
      <c r="K26" s="613">
        <f t="shared" si="1"/>
        <v>0.83567982456140355</v>
      </c>
      <c r="L26" s="532">
        <f>+SUM('LÍNEA 1'!BS130:BS135)+SUM('LÍNEA 1'!BX130:BX135)+SUM('LÍNEA 1'!C130:CC135)</f>
        <v>301306.65914842254</v>
      </c>
      <c r="M26" s="496">
        <f>+SUM('LÍNEA 1'!CN130:CN135)</f>
        <v>97722.6</v>
      </c>
      <c r="N26" s="496">
        <f>+SUM('LÍNEA 1'!CO130:CO135)</f>
        <v>11400</v>
      </c>
      <c r="O26" s="693">
        <f t="shared" si="7"/>
        <v>0.3243293735232789</v>
      </c>
      <c r="P26" s="694">
        <f t="shared" si="8"/>
        <v>0.11665674061066733</v>
      </c>
    </row>
    <row r="27" spans="2:16" ht="20" customHeight="1">
      <c r="B27" s="203" t="s">
        <v>966</v>
      </c>
      <c r="C27" s="1259" t="s">
        <v>240</v>
      </c>
      <c r="D27" s="1260"/>
      <c r="E27" s="475">
        <f>+AVERAGE(E28:E31)</f>
        <v>0.99722222222222223</v>
      </c>
      <c r="F27" s="475">
        <f t="shared" ref="F27:J27" si="11">+AVERAGE(F28:F31)</f>
        <v>0.67874999999999996</v>
      </c>
      <c r="G27" s="475">
        <f t="shared" si="11"/>
        <v>0.70003696428571427</v>
      </c>
      <c r="H27" s="476">
        <f t="shared" si="11"/>
        <v>0</v>
      </c>
      <c r="I27" s="483">
        <f>+AVERAGE(I28:I31)</f>
        <v>0.72650000000000015</v>
      </c>
      <c r="J27" s="563">
        <f t="shared" si="11"/>
        <v>0.83076388888888886</v>
      </c>
      <c r="K27" s="614">
        <f t="shared" si="1"/>
        <v>0.83076388888888886</v>
      </c>
      <c r="L27" s="533">
        <f>+SUM(L28:L31)</f>
        <v>100000</v>
      </c>
      <c r="M27" s="497">
        <f t="shared" ref="M27:N27" si="12">+SUM(M28:M31)</f>
        <v>0</v>
      </c>
      <c r="N27" s="497">
        <f t="shared" si="12"/>
        <v>0</v>
      </c>
      <c r="O27" s="695">
        <f t="shared" si="7"/>
        <v>0</v>
      </c>
      <c r="P27" s="696" t="str">
        <f t="shared" si="8"/>
        <v xml:space="preserve"> -</v>
      </c>
    </row>
    <row r="28" spans="2:16" ht="18" customHeight="1">
      <c r="B28" s="204" t="s">
        <v>967</v>
      </c>
      <c r="C28" s="1236" t="s">
        <v>968</v>
      </c>
      <c r="D28" s="1237"/>
      <c r="E28" s="473">
        <f>+IF(SUM('LÍNEA 1'!AV137:AV140)&gt;0,AVERAGE('LÍNEA 1'!BI137:BI140)," -")</f>
        <v>0.9916666666666667</v>
      </c>
      <c r="F28" s="474">
        <f>+IF(SUM('LÍNEA 1'!AX137:AX140)&gt;0,AVERAGE('LÍNEA 1'!BK137:BK140)," -")</f>
        <v>0.57499999999999996</v>
      </c>
      <c r="G28" s="477">
        <f>+IF(SUM('LÍNEA 1'!AZ137:AZ140)&gt;0,AVERAGE('LÍNEA 1'!BM137:BM140)," -")</f>
        <v>1</v>
      </c>
      <c r="H28" s="480">
        <f>+IF(SUM('LÍNEA 1'!BB137:BB140)&gt;0,AVERAGE('LÍNEA 1'!BO137:BO140)," -")</f>
        <v>0</v>
      </c>
      <c r="I28" s="485">
        <f>+AVERAGE('LÍNEA 1'!AW137:AW140)+AVERAGE('LÍNEA 1'!AY137:AY140)+AVERAGE('LÍNEA 1'!BA137:BA140)</f>
        <v>0.75</v>
      </c>
      <c r="J28" s="562">
        <f>+AVERAGE('LÍNEA 1'!BQ137:BQ140)</f>
        <v>0.89749999999999996</v>
      </c>
      <c r="K28" s="613">
        <f t="shared" si="1"/>
        <v>0.89749999999999996</v>
      </c>
      <c r="L28" s="532">
        <f>+SUM('LÍNEA 1'!BS137:BS140)+SUM('LÍNEA 1'!BX137:BX140)+SUM('LÍNEA 1'!CC137:CC140)</f>
        <v>100000</v>
      </c>
      <c r="M28" s="496">
        <f>+SUM('LÍNEA 1'!CN137:CN140)</f>
        <v>0</v>
      </c>
      <c r="N28" s="496">
        <f>+SUM('LÍNEA 1'!CO137:CO140)</f>
        <v>0</v>
      </c>
      <c r="O28" s="693">
        <f t="shared" si="7"/>
        <v>0</v>
      </c>
      <c r="P28" s="694" t="str">
        <f t="shared" si="8"/>
        <v xml:space="preserve"> -</v>
      </c>
    </row>
    <row r="29" spans="2:16" ht="18" customHeight="1">
      <c r="B29" s="204" t="s">
        <v>969</v>
      </c>
      <c r="C29" s="1236" t="s">
        <v>970</v>
      </c>
      <c r="D29" s="1237"/>
      <c r="E29" s="473">
        <f>+IF(SUM('LÍNEA 1'!AV141:AV145)&gt;0,AVERAGE('LÍNEA 1'!BI141:BI145)," -")</f>
        <v>1</v>
      </c>
      <c r="F29" s="474">
        <f>+IF(SUM('LÍNEA 1'!AX141:AX145)&gt;0,AVERAGE('LÍNEA 1'!BK141:BK145)," -")</f>
        <v>1</v>
      </c>
      <c r="G29" s="477">
        <f>+IF(SUM('LÍNEA 1'!AZ141:AZ145)&gt;0,AVERAGE('LÍNEA 1'!BM141:BM145)," -")</f>
        <v>0.40014785714285706</v>
      </c>
      <c r="H29" s="480">
        <f>+IF(SUM('LÍNEA 1'!BB141:BB145)&gt;0,AVERAGE('LÍNEA 1'!BO141:BO145)," -")</f>
        <v>0</v>
      </c>
      <c r="I29" s="485">
        <f>+AVERAGE('LÍNEA 1'!AW141:AW145)+AVERAGE('LÍNEA 1'!AY141:AY145)+AVERAGE('LÍNEA 1'!BA141:BA145)</f>
        <v>0.72766666666666668</v>
      </c>
      <c r="J29" s="562">
        <f>+AVERAGE('LÍNEA 1'!BQ141:BQ145)</f>
        <v>0.8</v>
      </c>
      <c r="K29" s="613">
        <f t="shared" si="1"/>
        <v>0.8</v>
      </c>
      <c r="L29" s="532">
        <f>+SUM('LÍNEA 1'!BS141:BS145)+SUM('LÍNEA 1'!BX141:BX145)+SUM('LÍNEA 1'!CC141:CC145)</f>
        <v>0</v>
      </c>
      <c r="M29" s="496">
        <f>+SUM('LÍNEA 1'!CN141:CN145)</f>
        <v>0</v>
      </c>
      <c r="N29" s="496">
        <f>+SUM('LÍNEA 1'!CO141:CO145)</f>
        <v>0</v>
      </c>
      <c r="O29" s="693" t="str">
        <f t="shared" si="7"/>
        <v>-</v>
      </c>
      <c r="P29" s="694" t="str">
        <f t="shared" si="8"/>
        <v xml:space="preserve"> -</v>
      </c>
    </row>
    <row r="30" spans="2:16" ht="18" customHeight="1">
      <c r="B30" s="204" t="s">
        <v>971</v>
      </c>
      <c r="C30" s="1236" t="s">
        <v>972</v>
      </c>
      <c r="D30" s="1237"/>
      <c r="E30" s="473" t="str">
        <f>+IF(SUM('LÍNEA 1'!AV146:AV147)&gt;0,AVERAGE('LÍNEA 1'!BI146:BI147)," -")</f>
        <v xml:space="preserve"> -</v>
      </c>
      <c r="F30" s="474">
        <f>+IF(SUM('LÍNEA 1'!AX146:AX147)&gt;0,AVERAGE('LÍNEA 1'!BK146:BK147)," -")</f>
        <v>0.4</v>
      </c>
      <c r="G30" s="477">
        <f>+IF(SUM('LÍNEA 1'!AZ146:AZ147)&gt;0,AVERAGE('LÍNEA 1'!BM146:BM147)," -")</f>
        <v>1</v>
      </c>
      <c r="H30" s="480">
        <f>+IF(SUM('LÍNEA 1'!BB146:BB147)&gt;0,AVERAGE('LÍNEA 1'!BO146:BO147)," -")</f>
        <v>0</v>
      </c>
      <c r="I30" s="485">
        <f>+AVERAGE('LÍNEA 1'!AW146:AW147)+AVERAGE('LÍNEA 1'!AY146:AY147)+AVERAGE('LÍNEA 1'!BA146:BA147)</f>
        <v>0.625</v>
      </c>
      <c r="J30" s="562">
        <f>+AVERAGE('LÍNEA 1'!BQ146:BQ147)</f>
        <v>1</v>
      </c>
      <c r="K30" s="613">
        <f t="shared" si="1"/>
        <v>1</v>
      </c>
      <c r="L30" s="532">
        <f>+SUM('LÍNEA 1'!BS146:BS147)+SUM('LÍNEA 1'!BX146:BX147)+SUM('LÍNEA 1'!CC146:CC147)</f>
        <v>0</v>
      </c>
      <c r="M30" s="496">
        <f>+SUM('LÍNEA 1'!CN146:CN147)</f>
        <v>0</v>
      </c>
      <c r="N30" s="496">
        <f>+SUM('LÍNEA 1'!CO146:CO147)</f>
        <v>0</v>
      </c>
      <c r="O30" s="693" t="str">
        <f t="shared" si="7"/>
        <v>-</v>
      </c>
      <c r="P30" s="694" t="str">
        <f t="shared" si="8"/>
        <v xml:space="preserve"> -</v>
      </c>
    </row>
    <row r="31" spans="2:16" ht="18" customHeight="1">
      <c r="B31" s="204" t="s">
        <v>973</v>
      </c>
      <c r="C31" s="1236" t="s">
        <v>974</v>
      </c>
      <c r="D31" s="1237"/>
      <c r="E31" s="473">
        <f>+IF(SUM('LÍNEA 1'!AV148:AV150)&gt;0,AVERAGE('LÍNEA 1'!BI148:BI150), "-")</f>
        <v>1</v>
      </c>
      <c r="F31" s="474">
        <f>+IF(SUM('LÍNEA 1'!AX148:AX150)&gt;0,AVERAGE('LÍNEA 1'!BK148:BK150), "-")</f>
        <v>0.74</v>
      </c>
      <c r="G31" s="477">
        <f>+IF(SUM('LÍNEA 1'!AZ148:AZ150)&gt;0,AVERAGE('LÍNEA 1'!BM148:BM150), "-")</f>
        <v>0.4</v>
      </c>
      <c r="H31" s="480">
        <f>+IF(SUM('LÍNEA 1'!BB148:BB150)&gt;0,AVERAGE('LÍNEA 1'!BO148:BO150), "-")</f>
        <v>0</v>
      </c>
      <c r="I31" s="485">
        <f>+AVERAGE('LÍNEA 1'!AW148:AW150)+AVERAGE('LÍNEA 1'!AY148:AY150)+AVERAGE('LÍNEA 1'!BA148:BA150)</f>
        <v>0.80333333333333345</v>
      </c>
      <c r="J31" s="562">
        <f>+AVERAGE('LÍNEA 1'!BQ148:BQ150)</f>
        <v>0.62555555555555553</v>
      </c>
      <c r="K31" s="613">
        <f t="shared" si="1"/>
        <v>0.62555555555555553</v>
      </c>
      <c r="L31" s="532">
        <f>+SUM('LÍNEA 1'!BS148:BS150)+SUM('LÍNEA 1'!BX148:BX150)+SUM('LÍNEA 1'!CC148:CC150)</f>
        <v>0</v>
      </c>
      <c r="M31" s="496">
        <f>+SUM('LÍNEA 1'!CN148:CN150)</f>
        <v>0</v>
      </c>
      <c r="N31" s="496">
        <f>+SUM('LÍNEA 1'!CO148:CO150)</f>
        <v>0</v>
      </c>
      <c r="O31" s="693" t="str">
        <f t="shared" si="7"/>
        <v>-</v>
      </c>
      <c r="P31" s="694" t="str">
        <f t="shared" si="8"/>
        <v xml:space="preserve"> -</v>
      </c>
    </row>
    <row r="32" spans="2:16" ht="20" customHeight="1">
      <c r="B32" s="203" t="s">
        <v>975</v>
      </c>
      <c r="C32" s="1259" t="s">
        <v>241</v>
      </c>
      <c r="D32" s="1260"/>
      <c r="E32" s="475">
        <f>+AVERAGE(E33:E37)</f>
        <v>0.90583333333333338</v>
      </c>
      <c r="F32" s="475">
        <f t="shared" ref="F32:J32" si="13">+AVERAGE(F33:F37)</f>
        <v>0.78749206349206347</v>
      </c>
      <c r="G32" s="475">
        <f t="shared" si="13"/>
        <v>0.59198095238095239</v>
      </c>
      <c r="H32" s="476">
        <f t="shared" si="13"/>
        <v>0</v>
      </c>
      <c r="I32" s="483">
        <f>+AVERAGE(I33:I37)</f>
        <v>0.75803888888888893</v>
      </c>
      <c r="J32" s="563">
        <f t="shared" si="13"/>
        <v>0.61497222222222214</v>
      </c>
      <c r="K32" s="614">
        <f t="shared" si="1"/>
        <v>0.61497222222222214</v>
      </c>
      <c r="L32" s="533">
        <f>+SUM(L33:L37)</f>
        <v>19165561</v>
      </c>
      <c r="M32" s="497">
        <f t="shared" ref="M32:N32" si="14">+SUM(M33:M37)</f>
        <v>16375014.318</v>
      </c>
      <c r="N32" s="497">
        <f t="shared" si="14"/>
        <v>503472</v>
      </c>
      <c r="O32" s="695">
        <f t="shared" si="7"/>
        <v>0.85439786072528745</v>
      </c>
      <c r="P32" s="696">
        <f t="shared" si="8"/>
        <v>3.0746354795339971E-2</v>
      </c>
    </row>
    <row r="33" spans="2:16" ht="18" customHeight="1">
      <c r="B33" s="204" t="s">
        <v>976</v>
      </c>
      <c r="C33" s="1236" t="s">
        <v>977</v>
      </c>
      <c r="D33" s="1237"/>
      <c r="E33" s="473">
        <f>+IF(SUM('LÍNEA 1'!AV152:AV160)&gt;0,AVERAGE('LÍNEA 1'!BI152:BI160)," -")</f>
        <v>0.94000000000000006</v>
      </c>
      <c r="F33" s="474">
        <f>+IF(SUM('LÍNEA 1'!AX152:AX160)&gt;0,AVERAGE('LÍNEA 1'!BK152:BK160)," -")</f>
        <v>0.82857142857142851</v>
      </c>
      <c r="G33" s="477">
        <f>+IF(SUM('LÍNEA 1'!AZ152:AZ160)&gt;0,AVERAGE('LÍNEA 1'!BM152:BM160)," -")</f>
        <v>0.69800000000000006</v>
      </c>
      <c r="H33" s="480">
        <f>+IF(SUM('LÍNEA 1'!BB152:BB160)&gt;0,AVERAGE('LÍNEA 1'!BO152:BO160)," -")</f>
        <v>0</v>
      </c>
      <c r="I33" s="485">
        <f>+AVERAGE('LÍNEA 1'!AW152:AW160)+AVERAGE('LÍNEA 1'!AY152:AY160)+AVERAGE('LÍNEA 1'!BA152:BA160)</f>
        <v>0.77777777777777779</v>
      </c>
      <c r="J33" s="562">
        <f>+AVERAGE('LÍNEA 1'!BQ152:BQ160)</f>
        <v>0.68638888888888894</v>
      </c>
      <c r="K33" s="613">
        <f t="shared" si="1"/>
        <v>0.68638888888888894</v>
      </c>
      <c r="L33" s="532">
        <f>+SUM('LÍNEA 1'!BS152:BS160)+SUM('LÍNEA 1'!BX152:BX160)+SUM('LÍNEA 1'!CC152:CC160)</f>
        <v>4210902</v>
      </c>
      <c r="M33" s="496">
        <f>+SUM('LÍNEA 1'!CN152:CN160)</f>
        <v>2598349.318</v>
      </c>
      <c r="N33" s="496">
        <f>+SUM('LÍNEA 1'!CO152:CO160)</f>
        <v>0</v>
      </c>
      <c r="O33" s="693">
        <f t="shared" si="7"/>
        <v>0.61705290647941935</v>
      </c>
      <c r="P33" s="694" t="str">
        <f t="shared" si="8"/>
        <v xml:space="preserve"> -</v>
      </c>
    </row>
    <row r="34" spans="2:16" ht="18" customHeight="1">
      <c r="B34" s="204" t="s">
        <v>978</v>
      </c>
      <c r="C34" s="1236" t="s">
        <v>979</v>
      </c>
      <c r="D34" s="1237"/>
      <c r="E34" s="473">
        <f>+IF(SUM('LÍNEA 1'!AV161:AV162)&gt;0,AVERAGE('LÍNEA 1'!BI161:BI162)," -")</f>
        <v>1</v>
      </c>
      <c r="F34" s="474">
        <f>+IF(SUM('LÍNEA 1'!AX161:AX162)&gt;0,AVERAGE('LÍNEA 1'!BK161:BK162)," -")</f>
        <v>0.79166666666666674</v>
      </c>
      <c r="G34" s="477">
        <f>+IF(SUM('LÍNEA 1'!AZ161:AZ162)&gt;0,AVERAGE('LÍNEA 1'!BM161:BM162)," -")</f>
        <v>0.5</v>
      </c>
      <c r="H34" s="480">
        <f>+IF(SUM('LÍNEA 1'!BB161:BB162)&gt;0,AVERAGE('LÍNEA 1'!BO161:BO162)," -")</f>
        <v>0</v>
      </c>
      <c r="I34" s="485">
        <f>+AVERAGE('LÍNEA 1'!AW161:AW162)+AVERAGE('LÍNEA 1'!AY161:AY162)+AVERAGE('LÍNEA 1'!BA161:BA162)</f>
        <v>0.79166666666666663</v>
      </c>
      <c r="J34" s="562">
        <f>+AVERAGE('LÍNEA 1'!BQ161:BQ162)</f>
        <v>0.54166666666666663</v>
      </c>
      <c r="K34" s="613">
        <f t="shared" si="1"/>
        <v>0.54166666666666663</v>
      </c>
      <c r="L34" s="532">
        <f>+SUM('LÍNEA 1'!BS161:BS162)+SUM('LÍNEA 1'!BX161:BX162)+SUM('LÍNEA 1'!CC161:CC162)</f>
        <v>2162036</v>
      </c>
      <c r="M34" s="496">
        <f>+SUM('LÍNEA 1'!CN161:CN162)</f>
        <v>1373987</v>
      </c>
      <c r="N34" s="496">
        <f>+SUM('LÍNEA 1'!CO161:CO162)</f>
        <v>0</v>
      </c>
      <c r="O34" s="693">
        <f t="shared" si="7"/>
        <v>0.63550606927914244</v>
      </c>
      <c r="P34" s="694" t="str">
        <f t="shared" si="8"/>
        <v xml:space="preserve"> -</v>
      </c>
    </row>
    <row r="35" spans="2:16" ht="18" customHeight="1">
      <c r="B35" s="204" t="s">
        <v>980</v>
      </c>
      <c r="C35" s="1236" t="s">
        <v>981</v>
      </c>
      <c r="D35" s="1237"/>
      <c r="E35" s="473">
        <f>+IF(SUM('LÍNEA 1'!AV163:AV170)&gt;0,AVERAGE('LÍNEA 1'!BI163:BI170)," -")</f>
        <v>0.85</v>
      </c>
      <c r="F35" s="474">
        <f>+IF(SUM('LÍNEA 1'!AX163:AX170)&gt;0,AVERAGE('LÍNEA 1'!BK163:BK170)," -")</f>
        <v>0.97499999999999998</v>
      </c>
      <c r="G35" s="477">
        <f>+IF(SUM('LÍNEA 1'!AZ163:AZ170)&gt;0,AVERAGE('LÍNEA 1'!BM163:BM170)," -")</f>
        <v>0.82499999999999996</v>
      </c>
      <c r="H35" s="480">
        <f>+IF(SUM('LÍNEA 1'!BB163:BB170)&gt;0,AVERAGE('LÍNEA 1'!BO163:BO170)," -")</f>
        <v>0</v>
      </c>
      <c r="I35" s="485">
        <f>+AVERAGE('LÍNEA 1'!AW163:AW170)+AVERAGE('LÍNEA 1'!AY163:AY170)+AVERAGE('LÍNEA 1'!BA163:BA170)</f>
        <v>0.79374999999999996</v>
      </c>
      <c r="J35" s="562">
        <f>+AVERAGE('LÍNEA 1'!BQ163:BQ170)</f>
        <v>0.76624999999999999</v>
      </c>
      <c r="K35" s="613">
        <f t="shared" si="1"/>
        <v>0.76624999999999999</v>
      </c>
      <c r="L35" s="532">
        <f>+SUM('LÍNEA 1'!BS163:BS170)+SUM('LÍNEA 1'!BX163:BX170)+SUM('LÍNEA 1'!CC163:CC170)</f>
        <v>8865233</v>
      </c>
      <c r="M35" s="496">
        <f>+SUM('LÍNEA 1'!CN163:CN170)</f>
        <v>8486888</v>
      </c>
      <c r="N35" s="496">
        <f>+SUM('LÍNEA 1'!CO163:CO170)</f>
        <v>503472</v>
      </c>
      <c r="O35" s="693">
        <f t="shared" si="7"/>
        <v>0.95732261069731617</v>
      </c>
      <c r="P35" s="694">
        <f t="shared" si="8"/>
        <v>5.9323511751303896E-2</v>
      </c>
    </row>
    <row r="36" spans="2:16" ht="18" customHeight="1">
      <c r="B36" s="204" t="s">
        <v>982</v>
      </c>
      <c r="C36" s="1236" t="s">
        <v>983</v>
      </c>
      <c r="D36" s="1237"/>
      <c r="E36" s="473">
        <f>+IF(SUM('LÍNEA 1'!AV171:AV175)&gt;0,AVERAGE('LÍNEA 1'!BI171:BI175)," -")</f>
        <v>0.83333333333333337</v>
      </c>
      <c r="F36" s="474">
        <f>+IF(SUM('LÍNEA 1'!AX171:AX175)&gt;0,AVERAGE('LÍNEA 1'!BK171:BK175)," -")</f>
        <v>0.62222222222222223</v>
      </c>
      <c r="G36" s="477">
        <f>+IF(SUM('LÍNEA 1'!AZ171:AZ175)&gt;0,AVERAGE('LÍNEA 1'!BM171:BM175)," -")</f>
        <v>0.34523809523809518</v>
      </c>
      <c r="H36" s="480">
        <f>+IF(SUM('LÍNEA 1'!BB171:BB175)&gt;0,AVERAGE('LÍNEA 1'!BO171:BO175)," -")</f>
        <v>0</v>
      </c>
      <c r="I36" s="485">
        <f>+AVERAGE('LÍNEA 1'!AW171:AW175)+AVERAGE('LÍNEA 1'!AY171:AY175)+AVERAGE('LÍNEA 1'!BA171:BA175)</f>
        <v>0.83200000000000007</v>
      </c>
      <c r="J36" s="562">
        <f>+AVERAGE('LÍNEA 1'!BQ171:BQ175)</f>
        <v>0.65</v>
      </c>
      <c r="K36" s="613">
        <f t="shared" si="1"/>
        <v>0.65</v>
      </c>
      <c r="L36" s="532">
        <f>+SUM('LÍNEA 1'!BS171:BS175)+SUM('LÍNEA 1'!BX171:BX175)+SUM('LÍNEA 1'!CC171:CC175)</f>
        <v>384750</v>
      </c>
      <c r="M36" s="496">
        <f>+SUM('LÍNEA 1'!CN171:CN175)</f>
        <v>373150</v>
      </c>
      <c r="N36" s="496">
        <f>+SUM('LÍNEA 1'!CO171:CO175)</f>
        <v>0</v>
      </c>
      <c r="O36" s="693">
        <f t="shared" si="7"/>
        <v>0.9698505523066927</v>
      </c>
      <c r="P36" s="694" t="str">
        <f t="shared" si="8"/>
        <v xml:space="preserve"> -</v>
      </c>
    </row>
    <row r="37" spans="2:16" ht="18" customHeight="1" thickBot="1">
      <c r="B37" s="204" t="s">
        <v>984</v>
      </c>
      <c r="C37" s="1263" t="s">
        <v>985</v>
      </c>
      <c r="D37" s="1264"/>
      <c r="E37" s="478" t="str">
        <f>+IF(SUM('LÍNEA 1'!AV176:AV181)&gt;0,AVERAGE('LÍNEA 1'!BI176:BI181)," -")</f>
        <v xml:space="preserve"> -</v>
      </c>
      <c r="F37" s="478">
        <f>+IF(SUM('LÍNEA 1'!AX176:AX181)&gt;0,AVERAGE('LÍNEA 1'!BK176:BK181)," -")</f>
        <v>0.72</v>
      </c>
      <c r="G37" s="478">
        <f>+IF(SUM('LÍNEA 1'!AZ176:AZ181)&gt;0,AVERAGE('LÍNEA 1'!BM176:BM181)," -")</f>
        <v>0.59166666666666679</v>
      </c>
      <c r="H37" s="479">
        <f>+IF(SUM('LÍNEA 1'!BB176:BB181)&gt;0,AVERAGE('LÍNEA 1'!BO176:BO181)," -")</f>
        <v>0</v>
      </c>
      <c r="I37" s="486">
        <f>+AVERAGE('LÍNEA 1'!AW176:AW181)+AVERAGE('LÍNEA 1'!AY176:AY181)+AVERAGE('LÍNEA 1'!BA176:BA181)</f>
        <v>0.59500000000000008</v>
      </c>
      <c r="J37" s="564">
        <f>+AVERAGE('LÍNEA 1'!BQ176:BQ181)</f>
        <v>0.43055555555555558</v>
      </c>
      <c r="K37" s="615">
        <f t="shared" si="1"/>
        <v>0.43055555555555558</v>
      </c>
      <c r="L37" s="534">
        <f>+SUM('LÍNEA 1'!BS176:BS181)+SUM('LÍNEA 1'!BX176:BX181)+SUM('LÍNEA 1'!CC176:CC181)</f>
        <v>3542640</v>
      </c>
      <c r="M37" s="498">
        <f>+SUM('LÍNEA 1'!CN176:CN181)</f>
        <v>3542640</v>
      </c>
      <c r="N37" s="498">
        <f>+SUM('LÍNEA 1'!CO176:CO181)</f>
        <v>0</v>
      </c>
      <c r="O37" s="697">
        <f t="shared" si="7"/>
        <v>1</v>
      </c>
      <c r="P37" s="698" t="str">
        <f t="shared" si="8"/>
        <v xml:space="preserve"> -</v>
      </c>
    </row>
    <row r="38" spans="2:16" ht="22" customHeight="1" thickBot="1">
      <c r="B38" s="202">
        <v>2</v>
      </c>
      <c r="C38" s="1261" t="s">
        <v>21</v>
      </c>
      <c r="D38" s="1262"/>
      <c r="E38" s="489">
        <f>+AVERAGE(E39,E49,E56,E60)</f>
        <v>0.80721762045824552</v>
      </c>
      <c r="F38" s="489">
        <f t="shared" ref="F38:H38" si="15">+AVERAGE(F39,F49,F56,F60)</f>
        <v>0.80686665702160498</v>
      </c>
      <c r="G38" s="489">
        <f t="shared" si="15"/>
        <v>0.83065521223485506</v>
      </c>
      <c r="H38" s="489">
        <f t="shared" si="15"/>
        <v>0</v>
      </c>
      <c r="I38" s="492">
        <f>+AVERAGE(I39,I49,I56,I60)</f>
        <v>0.71511475562447202</v>
      </c>
      <c r="J38" s="565">
        <f>+AVERAGE(J39,J49,J56,J60)</f>
        <v>0.63438735130626323</v>
      </c>
      <c r="K38" s="713">
        <f t="shared" si="1"/>
        <v>0.63438735130626323</v>
      </c>
      <c r="L38" s="535">
        <f>+L39+L49+L56+L60</f>
        <v>113371015</v>
      </c>
      <c r="M38" s="499">
        <f t="shared" ref="M38:N38" si="16">+M39+M49+M56+M60</f>
        <v>83836976</v>
      </c>
      <c r="N38" s="499">
        <f t="shared" si="16"/>
        <v>6040361</v>
      </c>
      <c r="O38" s="699">
        <f t="shared" si="7"/>
        <v>0.73949215326333628</v>
      </c>
      <c r="P38" s="700">
        <f t="shared" si="8"/>
        <v>7.2048889263372287E-2</v>
      </c>
    </row>
    <row r="39" spans="2:16" ht="20" customHeight="1">
      <c r="B39" s="203" t="s">
        <v>986</v>
      </c>
      <c r="C39" s="1257" t="s">
        <v>307</v>
      </c>
      <c r="D39" s="1258"/>
      <c r="E39" s="487">
        <f>+AVERAGE(E40:E48)</f>
        <v>0.64928774928774924</v>
      </c>
      <c r="F39" s="487">
        <f t="shared" ref="F39:J39" si="17">+AVERAGE(F40:F48)</f>
        <v>0.85851322751322756</v>
      </c>
      <c r="G39" s="487">
        <f t="shared" si="17"/>
        <v>0.81629535147392285</v>
      </c>
      <c r="H39" s="488">
        <f t="shared" si="17"/>
        <v>0</v>
      </c>
      <c r="I39" s="556">
        <f>+AVERAGE(I40:I48)</f>
        <v>0.72849603174603184</v>
      </c>
      <c r="J39" s="566">
        <f t="shared" si="17"/>
        <v>0.60141152525825148</v>
      </c>
      <c r="K39" s="616">
        <f t="shared" si="1"/>
        <v>0.60141152525825148</v>
      </c>
      <c r="L39" s="536">
        <f>+SUM(L40:L48)</f>
        <v>13834401</v>
      </c>
      <c r="M39" s="500">
        <f t="shared" ref="M39:N39" si="18">+SUM(M40:M48)</f>
        <v>10628957</v>
      </c>
      <c r="N39" s="500">
        <f t="shared" si="18"/>
        <v>1178212</v>
      </c>
      <c r="O39" s="691">
        <f t="shared" si="7"/>
        <v>0.76829903947413403</v>
      </c>
      <c r="P39" s="692">
        <f t="shared" si="8"/>
        <v>0.11084925830446017</v>
      </c>
    </row>
    <row r="40" spans="2:16" ht="18" customHeight="1">
      <c r="B40" s="204" t="s">
        <v>987</v>
      </c>
      <c r="C40" s="1236" t="s">
        <v>988</v>
      </c>
      <c r="D40" s="1237"/>
      <c r="E40" s="473">
        <f>+IF(SUM('LÍNEA 2'!AV11:AV16)&gt;0,AVERAGE('LÍNEA 2'!BI11:BI16)," -")</f>
        <v>0.91666666666666663</v>
      </c>
      <c r="F40" s="474">
        <f>+IF(SUM('LÍNEA 2'!AX11:AX16)&gt;0,AVERAGE('LÍNEA 2'!BK11:BK16)," -")</f>
        <v>0.92400000000000004</v>
      </c>
      <c r="G40" s="477">
        <f>+IF(SUM('LÍNEA 2'!AZ11:AZ16)&gt;0,AVERAGE('LÍNEA 2'!BM11:BM16)," -")</f>
        <v>0.91666666666666663</v>
      </c>
      <c r="H40" s="480">
        <f>+IF(SUM('LÍNEA 2'!BB11:BB16)&gt;0,AVERAGE('LÍNEA 2'!BO11:BO16)," -")</f>
        <v>0</v>
      </c>
      <c r="I40" s="485">
        <f>+AVERAGE('LÍNEA 2'!AW11:AW16)+AVERAGE('LÍNEA 2'!AY11:AY16)+AVERAGE('LÍNEA 2'!BA11:BA16)</f>
        <v>0.75</v>
      </c>
      <c r="J40" s="562">
        <f>+AVERAGE('LÍNEA 2'!BQ11:BQ16)</f>
        <v>0.79166666666666663</v>
      </c>
      <c r="K40" s="613">
        <f t="shared" ref="K40:K71" si="19">+J40</f>
        <v>0.79166666666666663</v>
      </c>
      <c r="L40" s="532">
        <f>+SUM('LÍNEA 2'!BS11:BS16)+SUM('LÍNEA 2'!BX11:BX16)+SUM('LÍNEA 2'!CC11:CC16)</f>
        <v>3643969</v>
      </c>
      <c r="M40" s="496">
        <f>+SUM('LÍNEA 2'!CN11:CN16)</f>
        <v>3340000</v>
      </c>
      <c r="N40" s="496">
        <f>+SUM('LÍNEA 2'!CO11:CO16)</f>
        <v>472171</v>
      </c>
      <c r="O40" s="693">
        <f t="shared" si="7"/>
        <v>0.91658298959184337</v>
      </c>
      <c r="P40" s="694">
        <f t="shared" si="8"/>
        <v>0.14136856287425151</v>
      </c>
    </row>
    <row r="41" spans="2:16" ht="18" customHeight="1">
      <c r="B41" s="204" t="s">
        <v>989</v>
      </c>
      <c r="C41" s="1236" t="s">
        <v>990</v>
      </c>
      <c r="D41" s="1237"/>
      <c r="E41" s="473">
        <f>+IF(SUM('LÍNEA 2'!AV17:AV30)&gt;0,AVERAGE('LÍNEA 2'!BI17:BI30)," -")</f>
        <v>0.73858974358974361</v>
      </c>
      <c r="F41" s="474">
        <f>+IF(SUM('LÍNEA 2'!AX17:AX30)&gt;0,AVERAGE('LÍNEA 2'!BK17:BK30)," -")</f>
        <v>0.75386904761904761</v>
      </c>
      <c r="G41" s="477">
        <f>+IF(SUM('LÍNEA 2'!AZ17:AZ30)&gt;0,AVERAGE('LÍNEA 2'!BM17:BM30)," -")</f>
        <v>0.77999149659863953</v>
      </c>
      <c r="H41" s="480">
        <f>+IF(SUM('LÍNEA 2'!BB17:BB30)&gt;0,AVERAGE('LÍNEA 2'!BO17:BO30)," -")</f>
        <v>0</v>
      </c>
      <c r="I41" s="485">
        <f>+AVERAGE('LÍNEA 2'!AW17:AW30)+AVERAGE('LÍNEA 2'!AY17:AY30)+AVERAGE('LÍNEA 2'!BA17:BA30)</f>
        <v>0.74357142857142855</v>
      </c>
      <c r="J41" s="562">
        <f>+AVERAGE('LÍNEA 2'!BQ17:BQ30)</f>
        <v>0.57900085034013604</v>
      </c>
      <c r="K41" s="613">
        <f t="shared" si="19"/>
        <v>0.57900085034013604</v>
      </c>
      <c r="L41" s="532">
        <f>+SUM('LÍNEA 2'!BS17:BS30)+SUM('LÍNEA 2'!BX17:BX30)+SUM('LÍNEA 2'!CC17:CC30)</f>
        <v>4236758</v>
      </c>
      <c r="M41" s="496">
        <f>+SUM('LÍNEA 2'!CN17:CN30)</f>
        <v>3463173</v>
      </c>
      <c r="N41" s="496">
        <f>+SUM('LÍNEA 2'!CO17:CO30)</f>
        <v>429062</v>
      </c>
      <c r="O41" s="693">
        <f t="shared" si="7"/>
        <v>0.81741109593703487</v>
      </c>
      <c r="P41" s="694">
        <f t="shared" si="8"/>
        <v>0.12389274229153438</v>
      </c>
    </row>
    <row r="42" spans="2:16" ht="18" customHeight="1">
      <c r="B42" s="204" t="s">
        <v>991</v>
      </c>
      <c r="C42" s="1236" t="s">
        <v>992</v>
      </c>
      <c r="D42" s="1237"/>
      <c r="E42" s="473">
        <f>+IF(SUM('LÍNEA 2'!AV31:AV32)&gt;0,AVERAGE('LÍNEA 2'!BI31:BI32)," -")</f>
        <v>0.5</v>
      </c>
      <c r="F42" s="474">
        <f>+IF(SUM('LÍNEA 2'!AX31:AX32)&gt;0,AVERAGE('LÍNEA 2'!BK31:BK32)," -")</f>
        <v>1</v>
      </c>
      <c r="G42" s="477">
        <f>+IF(SUM('LÍNEA 2'!AZ31:AZ32)&gt;0,AVERAGE('LÍNEA 2'!BM31:BM32)," -")</f>
        <v>0.8</v>
      </c>
      <c r="H42" s="480">
        <f>+IF(SUM('LÍNEA 2'!BB31:BB32)&gt;0,AVERAGE('LÍNEA 2'!BO31:BO32)," -")</f>
        <v>0</v>
      </c>
      <c r="I42" s="485">
        <f>+AVERAGE('LÍNEA 2'!AW31:AW32)+AVERAGE('LÍNEA 2'!AY31:AY32)+AVERAGE('LÍNEA 2'!BA31:BA32)</f>
        <v>0.75</v>
      </c>
      <c r="J42" s="562">
        <f>+AVERAGE('LÍNEA 2'!BQ31:BQ32)</f>
        <v>0.57499999999999996</v>
      </c>
      <c r="K42" s="613">
        <f t="shared" si="19"/>
        <v>0.57499999999999996</v>
      </c>
      <c r="L42" s="532">
        <f>+SUM('LÍNEA 2'!BS31:BS32)+SUM('LÍNEA 2'!BX31:BX32)+SUM('LÍNEA 2'!CC31:CC32)</f>
        <v>0</v>
      </c>
      <c r="M42" s="496">
        <f>+SUM('LÍNEA 2'!CN31:CN32)</f>
        <v>0</v>
      </c>
      <c r="N42" s="496">
        <f>+SUM('LÍNEA 2'!CO31:CO32)</f>
        <v>0</v>
      </c>
      <c r="O42" s="693" t="str">
        <f t="shared" si="7"/>
        <v>-</v>
      </c>
      <c r="P42" s="694" t="str">
        <f t="shared" si="8"/>
        <v xml:space="preserve"> -</v>
      </c>
    </row>
    <row r="43" spans="2:16" ht="18" customHeight="1">
      <c r="B43" s="204" t="s">
        <v>993</v>
      </c>
      <c r="C43" s="1236" t="s">
        <v>994</v>
      </c>
      <c r="D43" s="1237"/>
      <c r="E43" s="473">
        <f>+IF(SUM('LÍNEA 2'!AV33:AV35)&gt;0,AVERAGE('LÍNEA 2'!BI33:BI35)," -")</f>
        <v>1</v>
      </c>
      <c r="F43" s="474">
        <f>+IF(SUM('LÍNEA 2'!AX33:AX35)&gt;0,AVERAGE('LÍNEA 2'!BK33:BK35)," -")</f>
        <v>0.73333333333333339</v>
      </c>
      <c r="G43" s="477">
        <f>+IF(SUM('LÍNEA 2'!AZ33:AZ35)&gt;0,AVERAGE('LÍNEA 2'!BM33:BM35)," -")</f>
        <v>0.76666666666666661</v>
      </c>
      <c r="H43" s="480">
        <f>+IF(SUM('LÍNEA 2'!BB33:BB35)&gt;0,AVERAGE('LÍNEA 2'!BO33:BO35)," -")</f>
        <v>0</v>
      </c>
      <c r="I43" s="485">
        <f>+AVERAGE('LÍNEA 2'!AW33:AW35)+AVERAGE('LÍNEA 2'!AY33:AY35)+AVERAGE('LÍNEA 2'!BA33:BA35)</f>
        <v>0.72</v>
      </c>
      <c r="J43" s="562">
        <f>+AVERAGE('LÍNEA 2'!BQ33:BQ35)</f>
        <v>0.63888888888888895</v>
      </c>
      <c r="K43" s="613">
        <f t="shared" si="19"/>
        <v>0.63888888888888895</v>
      </c>
      <c r="L43" s="532">
        <f>+SUM('LÍNEA 2'!BS33:BS35)+SUM('LÍNEA 2'!BX33:BX35)+SUM('LÍNEA 2'!CC33:CC35)</f>
        <v>105000</v>
      </c>
      <c r="M43" s="496">
        <f>+SUM('LÍNEA 2'!CN33:CN35)</f>
        <v>103265</v>
      </c>
      <c r="N43" s="496">
        <f>+SUM('LÍNEA 2'!CO33:CO35)</f>
        <v>0</v>
      </c>
      <c r="O43" s="693">
        <f t="shared" si="7"/>
        <v>0.9834761904761905</v>
      </c>
      <c r="P43" s="694" t="str">
        <f t="shared" si="8"/>
        <v xml:space="preserve"> -</v>
      </c>
    </row>
    <row r="44" spans="2:16" ht="18" customHeight="1">
      <c r="B44" s="204" t="s">
        <v>995</v>
      </c>
      <c r="C44" s="1236" t="s">
        <v>996</v>
      </c>
      <c r="D44" s="1237"/>
      <c r="E44" s="473">
        <f>+IF(SUM('LÍNEA 2'!AV36:AV38)&gt;0,AVERAGE('LÍNEA 2'!BI36:BI38)," -")</f>
        <v>0</v>
      </c>
      <c r="F44" s="474">
        <f>+IF(SUM('LÍNEA 2'!AX36:AX38)&gt;0,AVERAGE('LÍNEA 2'!BK36:BK38)," -")</f>
        <v>1</v>
      </c>
      <c r="G44" s="477">
        <f>+IF(SUM('LÍNEA 2'!AZ36:AZ38)&gt;0,AVERAGE('LÍNEA 2'!BM36:BM38)," -")</f>
        <v>0.98333333333333339</v>
      </c>
      <c r="H44" s="480">
        <f>+IF(SUM('LÍNEA 2'!BB36:BB38)&gt;0,AVERAGE('LÍNEA 2'!BO36:BO38)," -")</f>
        <v>0</v>
      </c>
      <c r="I44" s="485">
        <f>+AVERAGE('LÍNEA 2'!AW36:AW38)+AVERAGE('LÍNEA 2'!AY36:AY38)+AVERAGE('LÍNEA 2'!BA36:BA38)</f>
        <v>0.72</v>
      </c>
      <c r="J44" s="562">
        <f>+AVERAGE('LÍNEA 2'!BQ36:BQ38)</f>
        <v>0.55138888888888893</v>
      </c>
      <c r="K44" s="613">
        <f t="shared" si="19"/>
        <v>0.55138888888888893</v>
      </c>
      <c r="L44" s="532">
        <f>+SUM('LÍNEA 2'!BS36:BS38)+SUM('LÍNEA 2'!BX36:BX38)+SUM('LÍNEA 2'!CC36:CC38)</f>
        <v>218148</v>
      </c>
      <c r="M44" s="496">
        <f>+SUM('LÍNEA 2'!CN36:CN38)</f>
        <v>126994</v>
      </c>
      <c r="N44" s="496">
        <f>+SUM('LÍNEA 2'!CO36:CO38)</f>
        <v>0</v>
      </c>
      <c r="O44" s="693">
        <f t="shared" si="7"/>
        <v>0.58214606597355922</v>
      </c>
      <c r="P44" s="694" t="str">
        <f t="shared" si="8"/>
        <v xml:space="preserve"> -</v>
      </c>
    </row>
    <row r="45" spans="2:16" ht="18" customHeight="1">
      <c r="B45" s="204" t="s">
        <v>997</v>
      </c>
      <c r="C45" s="1236" t="s">
        <v>998</v>
      </c>
      <c r="D45" s="1237"/>
      <c r="E45" s="473">
        <f>+IF(SUM('LÍNEA 2'!AV39:AV42)&gt;0,AVERAGE('LÍNEA 2'!BI39:BI42)," -")</f>
        <v>0</v>
      </c>
      <c r="F45" s="474">
        <f>+IF(SUM('LÍNEA 2'!AX39:AX42)&gt;0,AVERAGE('LÍNEA 2'!BK39:BK42)," -")</f>
        <v>0.5</v>
      </c>
      <c r="G45" s="477">
        <f>+IF(SUM('LÍNEA 2'!AZ39:AZ42)&gt;0,AVERAGE('LÍNEA 2'!BM39:BM42)," -")</f>
        <v>0.5</v>
      </c>
      <c r="H45" s="480">
        <f>+IF(SUM('LÍNEA 2'!BB39:BB42)&gt;0,AVERAGE('LÍNEA 2'!BO39:BO42)," -")</f>
        <v>0</v>
      </c>
      <c r="I45" s="485">
        <f>+AVERAGE('LÍNEA 2'!AW39:AW42)+AVERAGE('LÍNEA 2'!AY39:AY42)+AVERAGE('LÍNEA 2'!BA39:BA42)</f>
        <v>0.75857142857142856</v>
      </c>
      <c r="J45" s="562">
        <f>+AVERAGE('LÍNEA 2'!BQ39:BQ42)</f>
        <v>0.27380952380952378</v>
      </c>
      <c r="K45" s="613">
        <f t="shared" si="19"/>
        <v>0.27380952380952378</v>
      </c>
      <c r="L45" s="532">
        <f>+SUM('LÍNEA 2'!BS39:BS42)+SUM('LÍNEA 2'!BX39:BX42)+SUM('LÍNEA 2'!CC39:CC42)</f>
        <v>30000</v>
      </c>
      <c r="M45" s="496">
        <f>+SUM('LÍNEA 2'!CN39:CN42)</f>
        <v>0</v>
      </c>
      <c r="N45" s="496">
        <f>+SUM('LÍNEA 2'!CO39:CO42)</f>
        <v>0</v>
      </c>
      <c r="O45" s="693">
        <f t="shared" si="7"/>
        <v>0</v>
      </c>
      <c r="P45" s="694" t="str">
        <f t="shared" si="8"/>
        <v xml:space="preserve"> -</v>
      </c>
    </row>
    <row r="46" spans="2:16" ht="18" customHeight="1">
      <c r="B46" s="204" t="s">
        <v>999</v>
      </c>
      <c r="C46" s="1236" t="s">
        <v>1000</v>
      </c>
      <c r="D46" s="1237"/>
      <c r="E46" s="473">
        <f>+IF(SUM('LÍNEA 2'!AV43:AV58)&gt;0,AVERAGE('LÍNEA 2'!BI43:BI58)," -")</f>
        <v>0.85500000000000009</v>
      </c>
      <c r="F46" s="474">
        <f>+IF(SUM('LÍNEA 2'!AX43:AX58)&gt;0,AVERAGE('LÍNEA 2'!BK43:BK58)," -")</f>
        <v>0.8354166666666667</v>
      </c>
      <c r="G46" s="477">
        <f>+IF(SUM('LÍNEA 2'!AZ43:AZ58)&gt;0,AVERAGE('LÍNEA 2'!BM43:BM58)," -")</f>
        <v>0.79999999999999993</v>
      </c>
      <c r="H46" s="480">
        <f>+IF(SUM('LÍNEA 2'!BB43:BB58)&gt;0,AVERAGE('LÍNEA 2'!BO43:BO58)," -")</f>
        <v>0</v>
      </c>
      <c r="I46" s="485">
        <f>+AVERAGE('LÍNEA 2'!AW43:AW58)+AVERAGE('LÍNEA 2'!AY43:AY58)+AVERAGE('LÍNEA 2'!BA43:BA58)</f>
        <v>0.70898809523809525</v>
      </c>
      <c r="J46" s="562">
        <f>+AVERAGE('LÍNEA 2'!BQ43:BQ58)</f>
        <v>0.60517113095238095</v>
      </c>
      <c r="K46" s="613">
        <f t="shared" si="19"/>
        <v>0.60517113095238095</v>
      </c>
      <c r="L46" s="532">
        <f>+SUM('LÍNEA 2'!BS43:BS58)+SUM('LÍNEA 2'!BX43:BX58)+SUM('LÍNEA 2'!CC43:CC58)</f>
        <v>4739043</v>
      </c>
      <c r="M46" s="496">
        <f>+SUM('LÍNEA 2'!CN43:CN58)</f>
        <v>3223299</v>
      </c>
      <c r="N46" s="496">
        <f>+SUM('LÍNEA 2'!CO43:CO58)</f>
        <v>189020</v>
      </c>
      <c r="O46" s="693">
        <f t="shared" si="7"/>
        <v>0.68015820915741854</v>
      </c>
      <c r="P46" s="694">
        <f t="shared" si="8"/>
        <v>5.864178284422264E-2</v>
      </c>
    </row>
    <row r="47" spans="2:16" ht="18" customHeight="1">
      <c r="B47" s="204" t="s">
        <v>1001</v>
      </c>
      <c r="C47" s="1236" t="s">
        <v>1002</v>
      </c>
      <c r="D47" s="1237"/>
      <c r="E47" s="473">
        <f>+IF(SUM('LÍNEA 2'!AV59:AV61)&gt;0,AVERAGE('LÍNEA 2'!BI59:BI61)," -")</f>
        <v>1</v>
      </c>
      <c r="F47" s="474">
        <f>+IF(SUM('LÍNEA 2'!AX59:AX61)&gt;0,AVERAGE('LÍNEA 2'!BK59:BK61)," -")</f>
        <v>1</v>
      </c>
      <c r="G47" s="477">
        <f>+IF(SUM('LÍNEA 2'!AZ59:AZ61)&gt;0,AVERAGE('LÍNEA 2'!BM59:BM61)," -")</f>
        <v>1</v>
      </c>
      <c r="H47" s="480">
        <f>+IF(SUM('LÍNEA 2'!BB59:BB61)&gt;0,AVERAGE('LÍNEA 2'!BO59:BO61)," -")</f>
        <v>0</v>
      </c>
      <c r="I47" s="485">
        <f>+AVERAGE('LÍNEA 2'!AW59:AW61)+AVERAGE('LÍNEA 2'!AY59:AY61)+AVERAGE('LÍNEA 2'!BA59:BA61)</f>
        <v>0.69000000000000017</v>
      </c>
      <c r="J47" s="562">
        <f>+AVERAGE('LÍNEA 2'!BQ59:BQ61)</f>
        <v>0.69444444444444431</v>
      </c>
      <c r="K47" s="613">
        <f t="shared" si="19"/>
        <v>0.69444444444444431</v>
      </c>
      <c r="L47" s="532">
        <f>+SUM('LÍNEA 2'!BS59:BS61)+SUM('LÍNEA 2'!BX59:BX61)+SUM('LÍNEA 2'!CC59:CC61)</f>
        <v>0</v>
      </c>
      <c r="M47" s="496">
        <f>+SUM('LÍNEA 2'!CN59:CN61)</f>
        <v>0</v>
      </c>
      <c r="N47" s="496">
        <f>+SUM('LÍNEA 2'!CO59:CO61)</f>
        <v>0</v>
      </c>
      <c r="O47" s="693" t="str">
        <f t="shared" si="7"/>
        <v>-</v>
      </c>
      <c r="P47" s="694" t="str">
        <f t="shared" si="8"/>
        <v xml:space="preserve"> -</v>
      </c>
    </row>
    <row r="48" spans="2:16" ht="18" customHeight="1">
      <c r="B48" s="204" t="s">
        <v>1003</v>
      </c>
      <c r="C48" s="1236" t="s">
        <v>1004</v>
      </c>
      <c r="D48" s="1237"/>
      <c r="E48" s="473">
        <f>+IF(SUM('LÍNEA 2'!AV62:AV66)&gt;0,AVERAGE('LÍNEA 2'!BI62:BI66)," -")</f>
        <v>0.83333333333333337</v>
      </c>
      <c r="F48" s="474">
        <f>+IF(SUM('LÍNEA 2'!AX62:AX66)&gt;0,AVERAGE('LÍNEA 2'!BK62:BK66)," -")</f>
        <v>0.98000000000000009</v>
      </c>
      <c r="G48" s="477">
        <f>+IF(SUM('LÍNEA 2'!AZ62:AZ66)&gt;0,AVERAGE('LÍNEA 2'!BM62:BM66)," -")</f>
        <v>0.8</v>
      </c>
      <c r="H48" s="480">
        <f>+IF(SUM('LÍNEA 2'!BB62:BB66)&gt;0,AVERAGE('LÍNEA 2'!BO62:BO66)," -")</f>
        <v>0</v>
      </c>
      <c r="I48" s="485">
        <f>+AVERAGE('LÍNEA 2'!AW62:AW66)+AVERAGE('LÍNEA 2'!AY62:AY66)+AVERAGE('LÍNEA 2'!BA62:BA66)</f>
        <v>0.71533333333333338</v>
      </c>
      <c r="J48" s="562">
        <f>+AVERAGE('LÍNEA 2'!BQ62:BQ66)</f>
        <v>0.70333333333333337</v>
      </c>
      <c r="K48" s="613">
        <f t="shared" si="19"/>
        <v>0.70333333333333337</v>
      </c>
      <c r="L48" s="532">
        <f>+SUM('LÍNEA 2'!BS62:BS66)+SUM('LÍNEA 2'!BX62:BX66)+SUM('LÍNEA 2'!CC62:CC66)</f>
        <v>861483</v>
      </c>
      <c r="M48" s="496">
        <f>+SUM('LÍNEA 2'!CN62:CN66)</f>
        <v>372226</v>
      </c>
      <c r="N48" s="496">
        <f>+SUM('LÍNEA 2'!CO62:CO66)</f>
        <v>87959</v>
      </c>
      <c r="O48" s="693">
        <f t="shared" si="7"/>
        <v>0.43207585059716791</v>
      </c>
      <c r="P48" s="694">
        <f t="shared" si="8"/>
        <v>0.236305362870944</v>
      </c>
    </row>
    <row r="49" spans="2:16" ht="20" customHeight="1">
      <c r="B49" s="203" t="s">
        <v>1005</v>
      </c>
      <c r="C49" s="1259" t="s">
        <v>1006</v>
      </c>
      <c r="D49" s="1260"/>
      <c r="E49" s="475">
        <f>+AVERAGE(E50:E55)</f>
        <v>0.74069384365634372</v>
      </c>
      <c r="F49" s="475">
        <f t="shared" ref="F49:J49" si="20">+AVERAGE(F50:F55)</f>
        <v>0.78370273919753097</v>
      </c>
      <c r="G49" s="475">
        <f t="shared" si="20"/>
        <v>0.84154452103452104</v>
      </c>
      <c r="H49" s="476">
        <f t="shared" si="20"/>
        <v>0</v>
      </c>
      <c r="I49" s="483">
        <f>+AVERAGE(I50:I55)</f>
        <v>0.74556220821662</v>
      </c>
      <c r="J49" s="563">
        <f t="shared" si="20"/>
        <v>0.63102709046581595</v>
      </c>
      <c r="K49" s="614">
        <f t="shared" si="19"/>
        <v>0.63102709046581595</v>
      </c>
      <c r="L49" s="533">
        <f>+SUM(L50:L55)</f>
        <v>53635322</v>
      </c>
      <c r="M49" s="497">
        <f t="shared" ref="M49:N49" si="21">+SUM(M50:M55)</f>
        <v>43853464</v>
      </c>
      <c r="N49" s="497">
        <f t="shared" si="21"/>
        <v>1152436</v>
      </c>
      <c r="O49" s="695">
        <f t="shared" si="7"/>
        <v>0.81762283444480854</v>
      </c>
      <c r="P49" s="696">
        <f t="shared" si="8"/>
        <v>2.6279246720395909E-2</v>
      </c>
    </row>
    <row r="50" spans="2:16" ht="18" customHeight="1">
      <c r="B50" s="204" t="s">
        <v>1007</v>
      </c>
      <c r="C50" s="1236" t="s">
        <v>1008</v>
      </c>
      <c r="D50" s="1237"/>
      <c r="E50" s="473">
        <f>+IF(SUM('LÍNEA 2'!AV68:AV81)&gt;0,AVERAGE('LÍNEA 2'!BI68:BI81)," -")</f>
        <v>0.66060606060606064</v>
      </c>
      <c r="F50" s="477">
        <f>+IF(SUM('LÍNEA 2'!AX68:AX81)&gt;0,AVERAGE('LÍNEA 2'!BK68:BK81)," -")</f>
        <v>0.8928571428571429</v>
      </c>
      <c r="G50" s="477">
        <f>+IF(SUM('LÍNEA 2'!AZ68:AZ81)&gt;0,AVERAGE('LÍNEA 2'!BM68:BM81)," -")</f>
        <v>0.81538461538461537</v>
      </c>
      <c r="H50" s="480">
        <f>+IF(SUM('LÍNEA 2'!BB68:BB81)&gt;0,AVERAGE('LÍNEA 2'!BO68:BO81)," -")</f>
        <v>0</v>
      </c>
      <c r="I50" s="485">
        <f>+AVERAGE('LÍNEA 2'!AW68:AW81)+AVERAGE('LÍNEA 2'!AY68:AY81)+AVERAGE('LÍNEA 2'!BA68:BA81)</f>
        <v>0.74488095238095231</v>
      </c>
      <c r="J50" s="562">
        <f>+AVERAGE('LÍNEA 2'!BQ68:BQ81)</f>
        <v>0.69226190476190474</v>
      </c>
      <c r="K50" s="613">
        <f t="shared" si="19"/>
        <v>0.69226190476190474</v>
      </c>
      <c r="L50" s="532">
        <f>+SUM('LÍNEA 2'!BS68:BS81)+SUM('LÍNEA 2'!BX68:BX81)+SUM('LÍNEA 2'!CC68:CC81)</f>
        <v>8301461</v>
      </c>
      <c r="M50" s="496">
        <f>+SUM('LÍNEA 2'!CN68:CN81)</f>
        <v>5367150</v>
      </c>
      <c r="N50" s="496">
        <f>+SUM('LÍNEA 2'!CO68:CO81)</f>
        <v>186949</v>
      </c>
      <c r="O50" s="693">
        <f t="shared" si="7"/>
        <v>0.64653077331809428</v>
      </c>
      <c r="P50" s="694">
        <f t="shared" si="8"/>
        <v>3.4832080340590446E-2</v>
      </c>
    </row>
    <row r="51" spans="2:16" ht="18" customHeight="1">
      <c r="B51" s="204" t="s">
        <v>1009</v>
      </c>
      <c r="C51" s="1236" t="s">
        <v>1010</v>
      </c>
      <c r="D51" s="1237"/>
      <c r="E51" s="473">
        <f>+IF(SUM('LÍNEA 2'!AV82:AV90)&gt;0,AVERAGE('LÍNEA 2'!BI82:BI90)," -")</f>
        <v>0.69714015151515152</v>
      </c>
      <c r="F51" s="477">
        <f>+IF(SUM('LÍNEA 2'!AX82:AX90)&gt;0,AVERAGE('LÍNEA 2'!BK82:BK90)," -")</f>
        <v>0.98518518518518527</v>
      </c>
      <c r="G51" s="477">
        <f>+IF(SUM('LÍNEA 2'!AZ82:AZ90)&gt;0,AVERAGE('LÍNEA 2'!BM82:BM90)," -")</f>
        <v>0.94746060606060611</v>
      </c>
      <c r="H51" s="480">
        <f>+IF(SUM('LÍNEA 2'!BB82:BB90)&gt;0,AVERAGE('LÍNEA 2'!BO82:BO90)," -")</f>
        <v>0</v>
      </c>
      <c r="I51" s="485">
        <f>+AVERAGE('LÍNEA 2'!AW82:AW90)+AVERAGE('LÍNEA 2'!AY82:AY90)+AVERAGE('LÍNEA 2'!BA82:BA90)</f>
        <v>0.71666666666666667</v>
      </c>
      <c r="J51" s="562">
        <f>+AVERAGE('LÍNEA 2'!BQ82:BQ90)</f>
        <v>0.72472962962962961</v>
      </c>
      <c r="K51" s="613">
        <f t="shared" si="19"/>
        <v>0.72472962962962961</v>
      </c>
      <c r="L51" s="532">
        <f>+SUM('LÍNEA 2'!BS82:BS90)+SUM('LÍNEA 2'!BX82:BX90)+SUM('LÍNEA 2'!CC82:CC90)</f>
        <v>5445955</v>
      </c>
      <c r="M51" s="496">
        <f>+SUM('LÍNEA 2'!CN82:CN90)</f>
        <v>5116597</v>
      </c>
      <c r="N51" s="496">
        <f>+SUM('LÍNEA 2'!CO82:CO90)</f>
        <v>387359</v>
      </c>
      <c r="O51" s="693">
        <f t="shared" si="7"/>
        <v>0.93952245290311798</v>
      </c>
      <c r="P51" s="694">
        <f t="shared" si="8"/>
        <v>7.5706372809896894E-2</v>
      </c>
    </row>
    <row r="52" spans="2:16" ht="18" customHeight="1">
      <c r="B52" s="204" t="s">
        <v>1011</v>
      </c>
      <c r="C52" s="1236" t="s">
        <v>1012</v>
      </c>
      <c r="D52" s="1237"/>
      <c r="E52" s="473">
        <f>+IF(SUM('LÍNEA 2'!AV91:AV98)&gt;0,AVERAGE('LÍNEA 2'!BI91:BI98)," -")</f>
        <v>0.83333333333333337</v>
      </c>
      <c r="F52" s="477">
        <f>+IF(SUM('LÍNEA 2'!AX91:AX98)&gt;0,AVERAGE('LÍNEA 2'!BK91:BK98)," -")</f>
        <v>0.82499999999999996</v>
      </c>
      <c r="G52" s="477">
        <f>+IF(SUM('LÍNEA 2'!AZ91:AZ98)&gt;0,AVERAGE('LÍNEA 2'!BM91:BM98)," -")</f>
        <v>0.97571428571428576</v>
      </c>
      <c r="H52" s="480">
        <f>+IF(SUM('LÍNEA 2'!BB91:BB98)&gt;0,AVERAGE('LÍNEA 2'!BO91:BO98)," -")</f>
        <v>0</v>
      </c>
      <c r="I52" s="485">
        <f>+AVERAGE('LÍNEA 2'!AW91:AW98)+AVERAGE('LÍNEA 2'!AY91:AY98)+AVERAGE('LÍNEA 2'!BA91:BA98)</f>
        <v>0.73875000000000002</v>
      </c>
      <c r="J52" s="562">
        <f>+AVERAGE('LÍNEA 2'!BQ91:BQ98)</f>
        <v>0.59083333333333332</v>
      </c>
      <c r="K52" s="613">
        <f t="shared" si="19"/>
        <v>0.59083333333333332</v>
      </c>
      <c r="L52" s="532">
        <f>+SUM('LÍNEA 2'!BS91:BS98)+SUM('LÍNEA 2'!BX91:BX98)+SUM('LÍNEA 2'!CC91:CC98)</f>
        <v>6831351</v>
      </c>
      <c r="M52" s="496">
        <f>+SUM('LÍNEA 2'!CN91:CN98)</f>
        <v>6109115</v>
      </c>
      <c r="N52" s="496">
        <f>+SUM('LÍNEA 2'!CO91:CO98)</f>
        <v>123212</v>
      </c>
      <c r="O52" s="693">
        <f t="shared" si="7"/>
        <v>0.8942762566291792</v>
      </c>
      <c r="P52" s="694">
        <f t="shared" si="8"/>
        <v>2.016855141865884E-2</v>
      </c>
    </row>
    <row r="53" spans="2:16" ht="18" customHeight="1">
      <c r="B53" s="204" t="s">
        <v>1013</v>
      </c>
      <c r="C53" s="1236" t="s">
        <v>1194</v>
      </c>
      <c r="D53" s="1237"/>
      <c r="E53" s="473">
        <f>+IF(SUM('LÍNEA 2'!AV99:AV105)&gt;0,AVERAGE('LÍNEA 2'!BI99:BI105)," -")</f>
        <v>0.81679999999999997</v>
      </c>
      <c r="F53" s="477">
        <f>+IF(SUM('LÍNEA 2'!AX99:AX105)&gt;0,AVERAGE('LÍNEA 2'!BK99:BK105)," -")</f>
        <v>0.7857142857142857</v>
      </c>
      <c r="G53" s="477">
        <f>+IF(SUM('LÍNEA 2'!AZ99:AZ105)&gt;0,AVERAGE('LÍNEA 2'!BM99:BM105)," -")</f>
        <v>0.72938095238095235</v>
      </c>
      <c r="H53" s="480">
        <f>+IF(SUM('LÍNEA 2'!BB99:BB105)&gt;0,AVERAGE('LÍNEA 2'!BO99:BO105)," -")</f>
        <v>0</v>
      </c>
      <c r="I53" s="485">
        <f>+AVERAGE('LÍNEA 2'!AW99:AW105)+AVERAGE('LÍNEA 2'!AY99:AY105)+AVERAGE('LÍNEA 2'!BA99:BA105)</f>
        <v>0.77476190476190476</v>
      </c>
      <c r="J53" s="562">
        <f>+AVERAGE('LÍNEA 2'!BQ99:BQ105)</f>
        <v>0.61953809523809522</v>
      </c>
      <c r="K53" s="613">
        <f t="shared" si="19"/>
        <v>0.61953809523809522</v>
      </c>
      <c r="L53" s="532">
        <f>+SUM('LÍNEA 2'!BS99:BS105)+SUM('LÍNEA 2'!BX99:BX105)+SUM('LÍNEA 2'!CC99:CC105)</f>
        <v>1345450</v>
      </c>
      <c r="M53" s="496">
        <f>+SUM('LÍNEA 2'!CN99:CN105)</f>
        <v>934855</v>
      </c>
      <c r="N53" s="496">
        <f>+SUM('LÍNEA 2'!CO99:CO105)</f>
        <v>0</v>
      </c>
      <c r="O53" s="693">
        <f t="shared" si="7"/>
        <v>0.69482700955070797</v>
      </c>
      <c r="P53" s="694" t="str">
        <f t="shared" si="8"/>
        <v xml:space="preserve"> -</v>
      </c>
    </row>
    <row r="54" spans="2:16" ht="18" customHeight="1">
      <c r="B54" s="204" t="s">
        <v>1014</v>
      </c>
      <c r="C54" s="1236" t="s">
        <v>1015</v>
      </c>
      <c r="D54" s="1237"/>
      <c r="E54" s="473">
        <f>+IF(SUM('LÍNEA 2'!AV106:AV110)&gt;0,AVERAGE('LÍNEA 2'!BI106:BI110)," -")</f>
        <v>0.66666666666666663</v>
      </c>
      <c r="F54" s="477">
        <f>+IF(SUM('LÍNEA 2'!AX106:AX110)&gt;0,AVERAGE('LÍNEA 2'!BK106:BK110)," -")</f>
        <v>0.4</v>
      </c>
      <c r="G54" s="477">
        <f>+IF(SUM('LÍNEA 2'!AZ106:AZ110)&gt;0,AVERAGE('LÍNEA 2'!BM106:BM110)," -")</f>
        <v>0.72</v>
      </c>
      <c r="H54" s="480">
        <f>+IF(SUM('LÍNEA 2'!BB106:BB110)&gt;0,AVERAGE('LÍNEA 2'!BO106:BO110)," -")</f>
        <v>0</v>
      </c>
      <c r="I54" s="485">
        <f>+AVERAGE('LÍNEA 2'!AW106:AW110)+AVERAGE('LÍNEA 2'!AY106:AY110)+AVERAGE('LÍNEA 2'!BA106:BA110)</f>
        <v>0.71400000000000008</v>
      </c>
      <c r="J54" s="562">
        <f>+AVERAGE('LÍNEA 2'!BQ106:BQ110)</f>
        <v>0.44000000000000006</v>
      </c>
      <c r="K54" s="613">
        <f t="shared" si="19"/>
        <v>0.44000000000000006</v>
      </c>
      <c r="L54" s="532">
        <f>+SUM('LÍNEA 2'!BS106:BS110)+SUM('LÍNEA 2'!BX106:BX110)+SUM('LÍNEA 2'!CC106:CC110)</f>
        <v>1979169</v>
      </c>
      <c r="M54" s="496">
        <f>+SUM('LÍNEA 2'!CN106:CN110)</f>
        <v>1938381</v>
      </c>
      <c r="N54" s="496">
        <f>+SUM('LÍNEA 2'!CO106:CO110)</f>
        <v>14207</v>
      </c>
      <c r="O54" s="693">
        <f t="shared" si="7"/>
        <v>0.97939135061230242</v>
      </c>
      <c r="P54" s="694">
        <f t="shared" si="8"/>
        <v>7.3293124519895727E-3</v>
      </c>
    </row>
    <row r="55" spans="2:16" ht="18" customHeight="1">
      <c r="B55" s="204" t="s">
        <v>1016</v>
      </c>
      <c r="C55" s="1236" t="s">
        <v>1017</v>
      </c>
      <c r="D55" s="1237"/>
      <c r="E55" s="473">
        <f>+IF(SUM('LÍNEA 2'!AV111:AV127)&gt;0,AVERAGE('LÍNEA 2'!BI111:BI127)," -")</f>
        <v>0.76961684981684997</v>
      </c>
      <c r="F55" s="477">
        <f>+IF(SUM('LÍNEA 2'!AX111:AX127)&gt;0,AVERAGE('LÍNEA 2'!BK111:BK127)," -")</f>
        <v>0.81345982142857143</v>
      </c>
      <c r="G55" s="477">
        <f>+IF(SUM('LÍNEA 2'!AZ111:AZ127)&gt;0,AVERAGE('LÍNEA 2'!BM111:BM127)," -")</f>
        <v>0.86132666666666668</v>
      </c>
      <c r="H55" s="480">
        <f>+IF(SUM('LÍNEA 2'!BB111:BB127)&gt;0,AVERAGE('LÍNEA 2'!BO111:BO127)," -")</f>
        <v>0</v>
      </c>
      <c r="I55" s="485">
        <f>+AVERAGE('LÍNEA 2'!AW111:AW127)+AVERAGE('LÍNEA 2'!AY111:AY127)+AVERAGE('LÍNEA 2'!BA111:BA127)</f>
        <v>0.78431372549019618</v>
      </c>
      <c r="J55" s="562">
        <f>+AVERAGE('LÍNEA 2'!BQ111:BQ127)</f>
        <v>0.71879957983193277</v>
      </c>
      <c r="K55" s="613">
        <f t="shared" si="19"/>
        <v>0.71879957983193277</v>
      </c>
      <c r="L55" s="532">
        <f>+SUM('LÍNEA 2'!BS111:BS127)+SUM('LÍNEA 2'!BX111:BX127)+SUM('LÍNEA 2'!CC111:CC127)</f>
        <v>29731936</v>
      </c>
      <c r="M55" s="496">
        <f>+SUM('LÍNEA 2'!CN111:CN127)</f>
        <v>24387366</v>
      </c>
      <c r="N55" s="496">
        <f>+SUM('LÍNEA 2'!CO111:CO127)</f>
        <v>440709</v>
      </c>
      <c r="O55" s="693">
        <f t="shared" si="7"/>
        <v>0.82024144004615107</v>
      </c>
      <c r="P55" s="694">
        <f t="shared" si="8"/>
        <v>1.8071201293325404E-2</v>
      </c>
    </row>
    <row r="56" spans="2:16" ht="20" customHeight="1">
      <c r="B56" s="203" t="s">
        <v>1018</v>
      </c>
      <c r="C56" s="1259" t="s">
        <v>1019</v>
      </c>
      <c r="D56" s="1260"/>
      <c r="E56" s="475">
        <f>+AVERAGE(E57:E59)</f>
        <v>0.88888888888888884</v>
      </c>
      <c r="F56" s="475">
        <f t="shared" ref="F56:J56" si="22">+AVERAGE(F57:F59)</f>
        <v>0.7947089947089947</v>
      </c>
      <c r="G56" s="475">
        <f t="shared" si="22"/>
        <v>0.8999287037037037</v>
      </c>
      <c r="H56" s="476">
        <f t="shared" si="22"/>
        <v>0</v>
      </c>
      <c r="I56" s="483">
        <f>+AVERAGE(I57:I59)</f>
        <v>0.76198101462807344</v>
      </c>
      <c r="J56" s="563">
        <f t="shared" si="22"/>
        <v>0.68721793235812845</v>
      </c>
      <c r="K56" s="614">
        <f t="shared" si="19"/>
        <v>0.68721793235812845</v>
      </c>
      <c r="L56" s="533">
        <f>+SUM(L57:L59)</f>
        <v>693414</v>
      </c>
      <c r="M56" s="497">
        <f t="shared" ref="M56:N56" si="23">+SUM(M57:M59)</f>
        <v>473979</v>
      </c>
      <c r="N56" s="497">
        <f t="shared" si="23"/>
        <v>80350</v>
      </c>
      <c r="O56" s="695">
        <f t="shared" si="7"/>
        <v>0.68354402997343577</v>
      </c>
      <c r="P56" s="696">
        <f t="shared" si="8"/>
        <v>0.16952227841317866</v>
      </c>
    </row>
    <row r="57" spans="2:16" ht="18" customHeight="1">
      <c r="B57" s="204" t="s">
        <v>1020</v>
      </c>
      <c r="C57" s="1236" t="s">
        <v>1021</v>
      </c>
      <c r="D57" s="1237"/>
      <c r="E57" s="473">
        <f>+IF(SUM('LÍNEA 2'!AV129:AV137)&gt;0,AVERAGE('LÍNEA 2'!BI129:BI137)," -")</f>
        <v>0.66666666666666663</v>
      </c>
      <c r="F57" s="477">
        <f>+IF(SUM('LÍNEA 2'!AX129:AX137)&gt;0,AVERAGE('LÍNEA 2'!BK129:BK137)," -")</f>
        <v>0.88888888888888884</v>
      </c>
      <c r="G57" s="477">
        <f>+IF(SUM('LÍNEA 2'!AZ129:AZ137)&gt;0,AVERAGE('LÍNEA 2'!BM129:BM137)," -")</f>
        <v>1</v>
      </c>
      <c r="H57" s="480">
        <f>+IF(SUM('LÍNEA 2'!BB129:BB137)&gt;0,AVERAGE('LÍNEA 2'!BO129:BO137)," -")</f>
        <v>0</v>
      </c>
      <c r="I57" s="485">
        <f>+AVERAGE('LÍNEA 2'!AW129:AW137)+AVERAGE('LÍNEA 2'!AY129:AY137)+AVERAGE('LÍNEA 2'!BA129:BA137)</f>
        <v>0.74633986928104579</v>
      </c>
      <c r="J57" s="562">
        <f>+AVERAGE('LÍNEA 2'!BQ129:BQ137)</f>
        <v>0.69798474945533773</v>
      </c>
      <c r="K57" s="613">
        <f t="shared" si="19"/>
        <v>0.69798474945533773</v>
      </c>
      <c r="L57" s="532">
        <f>+SUM('LÍNEA 2'!BS129:BS137)+SUM('LÍNEA 2'!BX129:BX137)+SUM('LÍNEA 2'!CC129:CC137)</f>
        <v>380564</v>
      </c>
      <c r="M57" s="496">
        <f>+SUM('LÍNEA 2'!CN129:CN137)</f>
        <v>239599</v>
      </c>
      <c r="N57" s="496">
        <f>+SUM('LÍNEA 2'!CO129:CO137)</f>
        <v>2200</v>
      </c>
      <c r="O57" s="693">
        <f t="shared" si="7"/>
        <v>0.62958924123143545</v>
      </c>
      <c r="P57" s="694">
        <f t="shared" si="8"/>
        <v>9.182008272154726E-3</v>
      </c>
    </row>
    <row r="58" spans="2:16" ht="18" customHeight="1">
      <c r="B58" s="204" t="s">
        <v>1022</v>
      </c>
      <c r="C58" s="1236" t="s">
        <v>1023</v>
      </c>
      <c r="D58" s="1237"/>
      <c r="E58" s="473">
        <f>+IF(SUM('LÍNEA 2'!AV138:AV144)&gt;0,AVERAGE('LÍNEA 2'!BI138:BI144)," -")</f>
        <v>1</v>
      </c>
      <c r="F58" s="477">
        <f>+IF(SUM('LÍNEA 2'!AX138:AX144)&gt;0,AVERAGE('LÍNEA 2'!BK138:BK144)," -")</f>
        <v>0.76190476190476186</v>
      </c>
      <c r="G58" s="477">
        <f>+IF(SUM('LÍNEA 2'!AZ138:AZ144)&gt;0,AVERAGE('LÍNEA 2'!BM138:BM144)," -")</f>
        <v>0.89478611111111095</v>
      </c>
      <c r="H58" s="480">
        <f>+IF(SUM('LÍNEA 2'!BB138:BB144)&gt;0,AVERAGE('LÍNEA 2'!BO138:BO144)," -")</f>
        <v>0</v>
      </c>
      <c r="I58" s="485">
        <f>+AVERAGE('LÍNEA 2'!AW138:AW144)+AVERAGE('LÍNEA 2'!AY138:AY144)+AVERAGE('LÍNEA 2'!BA138:BA144)</f>
        <v>0.74904761904761907</v>
      </c>
      <c r="J58" s="562">
        <f>+AVERAGE('LÍNEA 2'!BQ138:BQ144)</f>
        <v>0.71200238095238089</v>
      </c>
      <c r="K58" s="613">
        <f t="shared" si="19"/>
        <v>0.71200238095238089</v>
      </c>
      <c r="L58" s="532">
        <f>+SUM('LÍNEA 2'!BS138:BS144)+SUM('LÍNEA 2'!BX138:BX144)+SUM('LÍNEA 2'!CC138:CC144)</f>
        <v>312850</v>
      </c>
      <c r="M58" s="496">
        <f>+SUM('LÍNEA 2'!CN138:CN144)</f>
        <v>234380</v>
      </c>
      <c r="N58" s="496">
        <f>+SUM('LÍNEA 2'!CO138:CO144)</f>
        <v>69150</v>
      </c>
      <c r="O58" s="693">
        <f t="shared" si="7"/>
        <v>0.74917692184753082</v>
      </c>
      <c r="P58" s="694">
        <f t="shared" si="8"/>
        <v>0.29503370594760647</v>
      </c>
    </row>
    <row r="59" spans="2:16" ht="18" customHeight="1">
      <c r="B59" s="204" t="s">
        <v>1024</v>
      </c>
      <c r="C59" s="1236" t="s">
        <v>1025</v>
      </c>
      <c r="D59" s="1237"/>
      <c r="E59" s="473">
        <f>+IF(SUM('LÍNEA 2'!AV145:AV150)&gt;0,AVERAGE('LÍNEA 2'!BI145:BI150)," -")</f>
        <v>1</v>
      </c>
      <c r="F59" s="477">
        <f>+IF(SUM('LÍNEA 2'!AX145:AX150)&gt;0,AVERAGE('LÍNEA 2'!BK145:BK150)," -")</f>
        <v>0.73333333333333339</v>
      </c>
      <c r="G59" s="477">
        <f>+IF(SUM('LÍNEA 2'!AZ145:AZ150)&gt;0,AVERAGE('LÍNEA 2'!BM145:BM150)," -")</f>
        <v>0.80500000000000005</v>
      </c>
      <c r="H59" s="480">
        <f>+IF(SUM('LÍNEA 2'!BB145:BB150)&gt;0,AVERAGE('LÍNEA 2'!BO145:BO150)," -")</f>
        <v>0</v>
      </c>
      <c r="I59" s="485">
        <f>+AVERAGE('LÍNEA 2'!AW145:AW150)+AVERAGE('LÍNEA 2'!AY145:AY150)+AVERAGE('LÍNEA 2'!BA145:BA150)</f>
        <v>0.79055555555555557</v>
      </c>
      <c r="J59" s="562">
        <f>+AVERAGE('LÍNEA 2'!BQ145:BQ150)</f>
        <v>0.65166666666666673</v>
      </c>
      <c r="K59" s="613">
        <f t="shared" si="19"/>
        <v>0.65166666666666673</v>
      </c>
      <c r="L59" s="532">
        <f>+SUM('LÍNEA 2'!BS145:BS150)+SUM('LÍNEA 2'!BX145:BX150)+SUM('LÍNEA 2'!CC145:CC150)</f>
        <v>0</v>
      </c>
      <c r="M59" s="496">
        <f>+SUM('LÍNEA 2'!CN145:CN150)</f>
        <v>0</v>
      </c>
      <c r="N59" s="496">
        <f>+SUM('LÍNEA 2'!CO145:CO150)</f>
        <v>9000</v>
      </c>
      <c r="O59" s="693" t="str">
        <f t="shared" si="7"/>
        <v>-</v>
      </c>
      <c r="P59" s="694">
        <f t="shared" si="8"/>
        <v>1</v>
      </c>
    </row>
    <row r="60" spans="2:16" ht="20" customHeight="1">
      <c r="B60" s="203" t="s">
        <v>1026</v>
      </c>
      <c r="C60" s="1259" t="s">
        <v>1027</v>
      </c>
      <c r="D60" s="1260"/>
      <c r="E60" s="475">
        <f>+AVERAGE(E61:E64)</f>
        <v>0.95</v>
      </c>
      <c r="F60" s="475">
        <f t="shared" ref="F60:J60" si="24">+AVERAGE(F61:F64)</f>
        <v>0.7905416666666667</v>
      </c>
      <c r="G60" s="475">
        <f t="shared" si="24"/>
        <v>0.76485227272727263</v>
      </c>
      <c r="H60" s="476">
        <f t="shared" si="24"/>
        <v>0</v>
      </c>
      <c r="I60" s="483">
        <f>+AVERAGE(I61:I64)</f>
        <v>0.6244197679071628</v>
      </c>
      <c r="J60" s="563">
        <f t="shared" si="24"/>
        <v>0.61789285714285713</v>
      </c>
      <c r="K60" s="614">
        <f t="shared" si="19"/>
        <v>0.61789285714285713</v>
      </c>
      <c r="L60" s="533">
        <f>+SUM(L61:L64)</f>
        <v>45207878</v>
      </c>
      <c r="M60" s="497">
        <f t="shared" ref="M60:N60" si="25">+SUM(M61:M64)</f>
        <v>28880576</v>
      </c>
      <c r="N60" s="497">
        <f t="shared" si="25"/>
        <v>3629363</v>
      </c>
      <c r="O60" s="695">
        <f t="shared" si="7"/>
        <v>0.63883945183182456</v>
      </c>
      <c r="P60" s="696">
        <v>6.5046150243597831E-4</v>
      </c>
    </row>
    <row r="61" spans="2:16" ht="18" customHeight="1">
      <c r="B61" s="204" t="s">
        <v>1028</v>
      </c>
      <c r="C61" s="1236" t="s">
        <v>1029</v>
      </c>
      <c r="D61" s="1237"/>
      <c r="E61" s="473">
        <f>+IF(SUM('LÍNEA 2'!AV152:AV157)&gt;0,AVERAGE('LÍNEA 2'!BI152:BI157)," -")</f>
        <v>0.8</v>
      </c>
      <c r="F61" s="477">
        <f>+IF(SUM('LÍNEA 2'!AX152:AX157)&gt;0,AVERAGE('LÍNEA 2'!BK152:BK157)," -")</f>
        <v>0.71666666666666667</v>
      </c>
      <c r="G61" s="477">
        <f>+IF(SUM('LÍNEA 2'!AZ152:AZ157)&gt;0,AVERAGE('LÍNEA 2'!BM152:BM157)," -")</f>
        <v>0.60690909090909084</v>
      </c>
      <c r="H61" s="480">
        <f>+IF(SUM('LÍNEA 2'!BB152:BB157)&gt;0,AVERAGE('LÍNEA 2'!BO152:BO157)," -")</f>
        <v>0</v>
      </c>
      <c r="I61" s="485">
        <f>+AVERAGE('LÍNEA 2'!AW152:AW157)+AVERAGE('LÍNEA 2'!AY152:AY157)+AVERAGE('LÍNEA 2'!BA152:BA157)</f>
        <v>0.56519607843137254</v>
      </c>
      <c r="J61" s="562">
        <f>+AVERAGE('LÍNEA 2'!BQ152:BQ157)</f>
        <v>0.59499999999999997</v>
      </c>
      <c r="K61" s="613">
        <f t="shared" si="19"/>
        <v>0.59499999999999997</v>
      </c>
      <c r="L61" s="532">
        <f>+SUM('LÍNEA 2'!BS152:BS157)+SUM('LÍNEA 2'!BX152:BX157)+SUM('LÍNEA 2'!CC152:CC157)</f>
        <v>9253742</v>
      </c>
      <c r="M61" s="496">
        <f>+SUM('LÍNEA 2'!CN152:CN157)</f>
        <v>7082060</v>
      </c>
      <c r="N61" s="496">
        <f>+SUM('LÍNEA 2'!CO152:CO157)</f>
        <v>2829363</v>
      </c>
      <c r="O61" s="693">
        <f t="shared" si="7"/>
        <v>0.76531850574610794</v>
      </c>
      <c r="P61" s="694">
        <f t="shared" si="8"/>
        <v>0.39951130038435145</v>
      </c>
    </row>
    <row r="62" spans="2:16" ht="18" customHeight="1">
      <c r="B62" s="204" t="s">
        <v>1030</v>
      </c>
      <c r="C62" s="1236" t="s">
        <v>1031</v>
      </c>
      <c r="D62" s="1237"/>
      <c r="E62" s="473">
        <f>+IF(SUM('LÍNEA 2'!AV158:AV159)&gt;0,AVERAGE('LÍNEA 2'!BI158:BI159)," -")</f>
        <v>1</v>
      </c>
      <c r="F62" s="477">
        <f>+IF(SUM('LÍNEA 2'!AX158:AX159)&gt;0,AVERAGE('LÍNEA 2'!BK158:BK159)," -")</f>
        <v>1</v>
      </c>
      <c r="G62" s="477">
        <f>+IF(SUM('LÍNEA 2'!AZ158:AZ159)&gt;0,AVERAGE('LÍNEA 2'!BM158:BM159)," -")</f>
        <v>0.88</v>
      </c>
      <c r="H62" s="480">
        <f>+IF(SUM('LÍNEA 2'!BB158:BB159)&gt;0,AVERAGE('LÍNEA 2'!BO158:BO159)," -")</f>
        <v>0</v>
      </c>
      <c r="I62" s="485">
        <f>+AVERAGE('LÍNEA 2'!AW158:AW159)+AVERAGE('LÍNEA 2'!AY158:AY159)+AVERAGE('LÍNEA 2'!BA158:BA159)</f>
        <v>0.75</v>
      </c>
      <c r="J62" s="562">
        <f>+AVERAGE('LÍNEA 2'!BQ158:BQ159)</f>
        <v>0.72</v>
      </c>
      <c r="K62" s="613">
        <f t="shared" si="19"/>
        <v>0.72</v>
      </c>
      <c r="L62" s="532">
        <f>+SUM('LÍNEA 2'!BS158:BS159)+SUM('LÍNEA 2'!BX158:BX159)+SUM('LÍNEA 2'!CC158:CC159)</f>
        <v>1561278</v>
      </c>
      <c r="M62" s="496">
        <f>+SUM('LÍNEA 2'!CN158:CN159)</f>
        <v>672107</v>
      </c>
      <c r="N62" s="496">
        <f>+SUM('LÍNEA 2'!CO158:CO159)</f>
        <v>0</v>
      </c>
      <c r="O62" s="693">
        <f t="shared" si="7"/>
        <v>0.43048515382910668</v>
      </c>
      <c r="P62" s="694" t="str">
        <f t="shared" si="8"/>
        <v xml:space="preserve"> -</v>
      </c>
    </row>
    <row r="63" spans="2:16" ht="18" customHeight="1">
      <c r="B63" s="204" t="s">
        <v>1032</v>
      </c>
      <c r="C63" s="1236" t="s">
        <v>1033</v>
      </c>
      <c r="D63" s="1237"/>
      <c r="E63" s="473">
        <f>+IF(SUM('LÍNEA 2'!AV160:AV161)&gt;0,AVERAGE('LÍNEA 2'!BI160:BI161)," -")</f>
        <v>1</v>
      </c>
      <c r="F63" s="477">
        <f>+IF(SUM('LÍNEA 2'!AX160:AX161)&gt;0,AVERAGE('LÍNEA 2'!BK160:BK161)," -")</f>
        <v>0.5</v>
      </c>
      <c r="G63" s="477">
        <f>+IF(SUM('LÍNEA 2'!AZ160:AZ161)&gt;0,AVERAGE('LÍNEA 2'!BM160:BM161)," -")</f>
        <v>1</v>
      </c>
      <c r="H63" s="480">
        <f>+IF(SUM('LÍNEA 2'!BB160:BB161)&gt;0,AVERAGE('LÍNEA 2'!BO160:BO161)," -")</f>
        <v>0</v>
      </c>
      <c r="I63" s="485">
        <f>+AVERAGE('LÍNEA 2'!AW160:AW161)+AVERAGE('LÍNEA 2'!AY160:AY161)+AVERAGE('LÍNEA 2'!BA160:BA161)</f>
        <v>0.74914965986394566</v>
      </c>
      <c r="J63" s="562">
        <f>+AVERAGE('LÍNEA 2'!BQ160:BQ161)</f>
        <v>0.6785714285714286</v>
      </c>
      <c r="K63" s="613">
        <f t="shared" si="19"/>
        <v>0.6785714285714286</v>
      </c>
      <c r="L63" s="532">
        <f>+SUM('LÍNEA 2'!BS160:BS161)+SUM('LÍNEA 2'!BX160:BX161)+SUM('LÍNEA 2'!CC160:CC161)</f>
        <v>570312</v>
      </c>
      <c r="M63" s="496">
        <f>+SUM('LÍNEA 2'!CN160:CN161)</f>
        <v>323999</v>
      </c>
      <c r="N63" s="496">
        <f>+SUM('LÍNEA 2'!CO160:CO161)</f>
        <v>0</v>
      </c>
      <c r="O63" s="693">
        <f t="shared" si="7"/>
        <v>0.56810833368401858</v>
      </c>
      <c r="P63" s="694" t="str">
        <f t="shared" si="8"/>
        <v xml:space="preserve"> -</v>
      </c>
    </row>
    <row r="64" spans="2:16" ht="18" customHeight="1" thickBot="1">
      <c r="B64" s="204" t="s">
        <v>1034</v>
      </c>
      <c r="C64" s="1263" t="s">
        <v>1035</v>
      </c>
      <c r="D64" s="1264"/>
      <c r="E64" s="478">
        <f>+IF(SUM('LÍNEA 2'!AV162:AV165)&gt;0,AVERAGE('LÍNEA 2'!BI162:BI165)," -")</f>
        <v>1</v>
      </c>
      <c r="F64" s="478">
        <f>+IF(SUM('LÍNEA 2'!AX162:AX165)&gt;0,AVERAGE('LÍNEA 2'!BK162:BK165)," -")</f>
        <v>0.94550000000000001</v>
      </c>
      <c r="G64" s="478">
        <f>+IF(SUM('LÍNEA 2'!AZ162:AZ165)&gt;0,AVERAGE('LÍNEA 2'!BM162:BM165)," -")</f>
        <v>0.57250000000000001</v>
      </c>
      <c r="H64" s="479">
        <f>+IF(SUM('LÍNEA 2'!BB162:BB165)&gt;0,AVERAGE('LÍNEA 2'!BO162:BO165)," -")</f>
        <v>0</v>
      </c>
      <c r="I64" s="486">
        <f>+AVERAGE('LÍNEA 2'!AW162:AW165)+AVERAGE('LÍNEA 2'!AY162:AY165)+AVERAGE('LÍNEA 2'!BA162:BA165)</f>
        <v>0.43333333333333335</v>
      </c>
      <c r="J64" s="564">
        <f>+AVERAGE('LÍNEA 2'!BQ162:BQ165)</f>
        <v>0.47800000000000004</v>
      </c>
      <c r="K64" s="615">
        <f t="shared" si="19"/>
        <v>0.47800000000000004</v>
      </c>
      <c r="L64" s="534">
        <f>+SUM('LÍNEA 2'!BS162:BS165)+SUM('LÍNEA 2'!BX162:BX165)+SUM('LÍNEA 2'!CC162:CC165)</f>
        <v>33822546</v>
      </c>
      <c r="M64" s="498">
        <f>+SUM('LÍNEA 2'!CN162:CN165)</f>
        <v>20802410</v>
      </c>
      <c r="N64" s="498">
        <f>+SUM('LÍNEA 2'!CO162:CO165)</f>
        <v>800000</v>
      </c>
      <c r="O64" s="697">
        <f t="shared" si="7"/>
        <v>0.61504565623179286</v>
      </c>
      <c r="P64" s="698">
        <f t="shared" si="8"/>
        <v>3.8457082616869871E-2</v>
      </c>
    </row>
    <row r="65" spans="2:16" ht="22" customHeight="1" thickBot="1">
      <c r="B65" s="202">
        <v>3</v>
      </c>
      <c r="C65" s="1265" t="s">
        <v>17</v>
      </c>
      <c r="D65" s="1266"/>
      <c r="E65" s="490">
        <f>+AVERAGE(E66,E69,E73,E77)</f>
        <v>0.77458333333333329</v>
      </c>
      <c r="F65" s="490">
        <f t="shared" ref="F65:H65" si="26">+AVERAGE(F66,F69,F73,F77)</f>
        <v>0.73339743589743578</v>
      </c>
      <c r="G65" s="490">
        <f t="shared" si="26"/>
        <v>0.72513744558301518</v>
      </c>
      <c r="H65" s="490">
        <f t="shared" si="26"/>
        <v>0</v>
      </c>
      <c r="I65" s="493">
        <f>+AVERAGE(I66,I69,I73,I77)</f>
        <v>0.68987160887001653</v>
      </c>
      <c r="J65" s="567">
        <f>+AVERAGE(J66,J69,J73,J77)</f>
        <v>0.57153441358024692</v>
      </c>
      <c r="K65" s="714">
        <f t="shared" si="19"/>
        <v>0.57153441358024692</v>
      </c>
      <c r="L65" s="537">
        <f>+L66+L69+L73+L77</f>
        <v>89059710</v>
      </c>
      <c r="M65" s="501">
        <f t="shared" ref="M65:N65" si="27">+M66+M69+M73+M77</f>
        <v>50194378</v>
      </c>
      <c r="N65" s="501">
        <f t="shared" si="27"/>
        <v>722172</v>
      </c>
      <c r="O65" s="701">
        <f t="shared" si="7"/>
        <v>0.56360365422254355</v>
      </c>
      <c r="P65" s="702">
        <f t="shared" si="8"/>
        <v>1.4387507700563597E-2</v>
      </c>
    </row>
    <row r="66" spans="2:16" ht="20" customHeight="1">
      <c r="B66" s="203" t="s">
        <v>1036</v>
      </c>
      <c r="C66" s="1257" t="s">
        <v>1037</v>
      </c>
      <c r="D66" s="1258"/>
      <c r="E66" s="487">
        <f>+AVERAGE(E67:E68)</f>
        <v>0.5</v>
      </c>
      <c r="F66" s="487">
        <f t="shared" ref="F66:J66" si="28">+AVERAGE(F67:F68)</f>
        <v>0.66666666666666663</v>
      </c>
      <c r="G66" s="487">
        <f t="shared" si="28"/>
        <v>0.5</v>
      </c>
      <c r="H66" s="488">
        <f t="shared" si="28"/>
        <v>0</v>
      </c>
      <c r="I66" s="556">
        <f>+AVERAGE(I67:I68)</f>
        <v>0.63055555555555554</v>
      </c>
      <c r="J66" s="566">
        <f t="shared" si="28"/>
        <v>0.40972222222222221</v>
      </c>
      <c r="K66" s="616">
        <f t="shared" si="19"/>
        <v>0.40972222222222221</v>
      </c>
      <c r="L66" s="536">
        <f>+SUM(L67:L68)</f>
        <v>14417749</v>
      </c>
      <c r="M66" s="500">
        <f t="shared" ref="M66:N66" si="29">+SUM(M67:M68)</f>
        <v>997635</v>
      </c>
      <c r="N66" s="500">
        <f t="shared" si="29"/>
        <v>0</v>
      </c>
      <c r="O66" s="691">
        <f t="shared" si="7"/>
        <v>6.9194920788258965E-2</v>
      </c>
      <c r="P66" s="692" t="str">
        <f t="shared" si="8"/>
        <v xml:space="preserve"> -</v>
      </c>
    </row>
    <row r="67" spans="2:16" ht="18" customHeight="1">
      <c r="B67" s="204" t="s">
        <v>1038</v>
      </c>
      <c r="C67" s="1236" t="s">
        <v>1039</v>
      </c>
      <c r="D67" s="1237"/>
      <c r="E67" s="473">
        <f>+IF(SUM('LÍNEA 3'!AV11:AV13)&gt;0,AVERAGE('LÍNEA 3'!BI11:BI13)," -")</f>
        <v>0.5</v>
      </c>
      <c r="F67" s="477">
        <f>+IF(SUM('LÍNEA 3'!AX11:AX13)&gt;0,AVERAGE('LÍNEA 3'!BK11:BK13)," -")</f>
        <v>1</v>
      </c>
      <c r="G67" s="477">
        <f>+IF(SUM('LÍNEA 3'!AZ11:AZ13)&gt;0,AVERAGE('LÍNEA 3'!BM11:BM13)," -")</f>
        <v>1</v>
      </c>
      <c r="H67" s="480">
        <f>+IF(SUM('LÍNEA 3'!BB11:BB13)&gt;0,AVERAGE('LÍNEA 3'!BO11:BO13)," -")</f>
        <v>0</v>
      </c>
      <c r="I67" s="485">
        <f>+AVERAGE('LÍNEA 3'!AW11:AW13)+AVERAGE('LÍNEA 3'!AY11:AY13)+AVERAGE('LÍNEA 3'!BA11:BA13)</f>
        <v>0.36111111111111105</v>
      </c>
      <c r="J67" s="562">
        <f>+AVERAGE('LÍNEA 3'!BQ11:BQ13)</f>
        <v>0.31944444444444442</v>
      </c>
      <c r="K67" s="613">
        <f t="shared" si="19"/>
        <v>0.31944444444444442</v>
      </c>
      <c r="L67" s="532">
        <f>+SUM('LÍNEA 3'!BS11:BS13)+SUM('LÍNEA 3'!BX11:BX13)+SUM('LÍNEA 3'!CC11:CC13)</f>
        <v>12617476</v>
      </c>
      <c r="M67" s="496">
        <f>+SUM('LÍNEA 3'!CN11:CN13)</f>
        <v>205859</v>
      </c>
      <c r="N67" s="496">
        <f>+SUM('LÍNEA 3'!CO11:CO13)</f>
        <v>0</v>
      </c>
      <c r="O67" s="693">
        <f t="shared" si="7"/>
        <v>1.6315386690650333E-2</v>
      </c>
      <c r="P67" s="694" t="str">
        <f t="shared" si="8"/>
        <v xml:space="preserve"> -</v>
      </c>
    </row>
    <row r="68" spans="2:16" ht="18" customHeight="1">
      <c r="B68" s="204" t="s">
        <v>1040</v>
      </c>
      <c r="C68" s="1236" t="s">
        <v>1041</v>
      </c>
      <c r="D68" s="1237"/>
      <c r="E68" s="473" t="str">
        <f>+IF(SUM('LÍNEA 3'!AV14:AV17)&gt;0,AVERAGE('LÍNEA 3'!BI14:BI17)," -")</f>
        <v xml:space="preserve"> -</v>
      </c>
      <c r="F68" s="477">
        <f>+IF(SUM('LÍNEA 3'!AX14:AX17)&gt;0,AVERAGE('LÍNEA 3'!BK14:BK17)," -")</f>
        <v>0.33333333333333331</v>
      </c>
      <c r="G68" s="477">
        <f>+IF(SUM('LÍNEA 3'!AZ14:AZ17)&gt;0,AVERAGE('LÍNEA 3'!BM14:BM17)," -")</f>
        <v>0</v>
      </c>
      <c r="H68" s="480">
        <f>+IF(SUM('LÍNEA 3'!BB14:BB17)&gt;0,AVERAGE('LÍNEA 3'!BO14:BO17)," -")</f>
        <v>0</v>
      </c>
      <c r="I68" s="485">
        <f>+AVERAGE('LÍNEA 3'!AW14:AW17)+AVERAGE('LÍNEA 3'!AY14:AY17)+AVERAGE('LÍNEA 3'!BA14:BA17)</f>
        <v>0.9</v>
      </c>
      <c r="J68" s="562">
        <f>+AVERAGE('LÍNEA 3'!BQ14:BQ17)</f>
        <v>0.5</v>
      </c>
      <c r="K68" s="613">
        <f t="shared" si="19"/>
        <v>0.5</v>
      </c>
      <c r="L68" s="532">
        <f>+SUM('LÍNEA 3'!BS14:BS17)+SUM('LÍNEA 3'!BX14:BX17)+SUM('LÍNEA 3'!CC14:CC17)</f>
        <v>1800273</v>
      </c>
      <c r="M68" s="496">
        <f>+SUM('LÍNEA 3'!CN14:CN17)</f>
        <v>791776</v>
      </c>
      <c r="N68" s="496">
        <f>+SUM('LÍNEA 3'!CO14:CO17)</f>
        <v>0</v>
      </c>
      <c r="O68" s="693">
        <f t="shared" si="7"/>
        <v>0.43980885121312158</v>
      </c>
      <c r="P68" s="694" t="str">
        <f t="shared" si="8"/>
        <v xml:space="preserve"> -</v>
      </c>
    </row>
    <row r="69" spans="2:16" ht="20" customHeight="1">
      <c r="B69" s="203" t="s">
        <v>1042</v>
      </c>
      <c r="C69" s="1259" t="s">
        <v>734</v>
      </c>
      <c r="D69" s="1260"/>
      <c r="E69" s="475">
        <f>+AVERAGE(E70:E72)</f>
        <v>0.95000000000000007</v>
      </c>
      <c r="F69" s="475">
        <f t="shared" ref="F69:J69" si="30">+AVERAGE(F70:F72)</f>
        <v>0.66867724867724865</v>
      </c>
      <c r="G69" s="475">
        <f t="shared" si="30"/>
        <v>0.73888888888888893</v>
      </c>
      <c r="H69" s="476">
        <f t="shared" si="30"/>
        <v>0</v>
      </c>
      <c r="I69" s="483">
        <f>+AVERAGE(I70:I72)</f>
        <v>0.62751851851851848</v>
      </c>
      <c r="J69" s="563">
        <f t="shared" si="30"/>
        <v>0.51430555555555557</v>
      </c>
      <c r="K69" s="614">
        <f t="shared" si="19"/>
        <v>0.51430555555555557</v>
      </c>
      <c r="L69" s="533">
        <f>SUM(L70:L72)</f>
        <v>33647471</v>
      </c>
      <c r="M69" s="497">
        <f t="shared" ref="M69:N69" si="31">SUM(M70:M72)</f>
        <v>16597766</v>
      </c>
      <c r="N69" s="497">
        <f t="shared" si="31"/>
        <v>701421</v>
      </c>
      <c r="O69" s="695">
        <f t="shared" si="7"/>
        <v>0.49328420552023061</v>
      </c>
      <c r="P69" s="696">
        <f t="shared" si="8"/>
        <v>4.2259964383158551E-2</v>
      </c>
    </row>
    <row r="70" spans="2:16" ht="18" customHeight="1">
      <c r="B70" s="204" t="s">
        <v>1043</v>
      </c>
      <c r="C70" s="1236" t="s">
        <v>1044</v>
      </c>
      <c r="D70" s="1237"/>
      <c r="E70" s="473">
        <f>+IF(SUM('LÍNEA 3'!AV19:AV28)&gt;0,AVERAGE('LÍNEA 3'!BI19:BI28)," -")</f>
        <v>1</v>
      </c>
      <c r="F70" s="477">
        <f>+IF(SUM('LÍNEA 3'!AX19:AX28)&gt;0,AVERAGE('LÍNEA 3'!BK19:BK28)," -")</f>
        <v>0.55714285714285716</v>
      </c>
      <c r="G70" s="477">
        <f>+IF(SUM('LÍNEA 3'!AZ19:AZ28)&gt;0,AVERAGE('LÍNEA 3'!BM19:BM28)," -")</f>
        <v>0.58333333333333337</v>
      </c>
      <c r="H70" s="480">
        <f>+IF(SUM('LÍNEA 3'!BB19:BB28)&gt;0,AVERAGE('LÍNEA 3'!BO19:BO28)," -")</f>
        <v>0</v>
      </c>
      <c r="I70" s="485">
        <f>+AVERAGE('LÍNEA 3'!AW19:AW28)+AVERAGE('LÍNEA 3'!AY19:AY28)+AVERAGE('LÍNEA 3'!BA19:BA28)</f>
        <v>0.47366666666666668</v>
      </c>
      <c r="J70" s="562">
        <f>+AVERAGE('LÍNEA 3'!BQ19:BQ28)</f>
        <v>0.34249999999999997</v>
      </c>
      <c r="K70" s="613">
        <f t="shared" si="19"/>
        <v>0.34249999999999997</v>
      </c>
      <c r="L70" s="532">
        <f>+SUM('LÍNEA 3'!BS19:BS28)+SUM('LÍNEA 3'!BX19:BX28)+SUM('LÍNEA 3'!CC19:CC28)</f>
        <v>533700</v>
      </c>
      <c r="M70" s="496">
        <f>+SUM('LÍNEA 3'!CN19:CN28)</f>
        <v>183614</v>
      </c>
      <c r="N70" s="496">
        <f>+SUM('LÍNEA 3'!CO19:CO28)</f>
        <v>0</v>
      </c>
      <c r="O70" s="693">
        <f t="shared" si="7"/>
        <v>0.3440397226906502</v>
      </c>
      <c r="P70" s="694" t="str">
        <f t="shared" si="8"/>
        <v xml:space="preserve"> -</v>
      </c>
    </row>
    <row r="71" spans="2:16" ht="18" customHeight="1">
      <c r="B71" s="204" t="s">
        <v>1045</v>
      </c>
      <c r="C71" s="1236" t="s">
        <v>1046</v>
      </c>
      <c r="D71" s="1237"/>
      <c r="E71" s="473">
        <f>+IF(SUM('LÍNEA 3'!AV29:AV34)&gt;0,AVERAGE('LÍNEA 3'!BI29:BI34)," -")</f>
        <v>0.85</v>
      </c>
      <c r="F71" s="477">
        <f>+IF(SUM('LÍNEA 3'!AX29:AX34)&gt;0,AVERAGE('LÍNEA 3'!BK29:BK34)," -")</f>
        <v>0.51555555555555554</v>
      </c>
      <c r="G71" s="477">
        <f>+IF(SUM('LÍNEA 3'!AZ29:AZ34)&gt;0,AVERAGE('LÍNEA 3'!BM29:BM34)," -")</f>
        <v>0.6333333333333333</v>
      </c>
      <c r="H71" s="480">
        <f>+IF(SUM('LÍNEA 3'!BB29:BB34)&gt;0,AVERAGE('LÍNEA 3'!BO29:BO34)," -")</f>
        <v>0</v>
      </c>
      <c r="I71" s="485">
        <f>+AVERAGE('LÍNEA 3'!AW29:AW34)+AVERAGE('LÍNEA 3'!AY29:AY34)+AVERAGE('LÍNEA 3'!BA29:BA34)</f>
        <v>0.68888888888888888</v>
      </c>
      <c r="J71" s="562">
        <f>+AVERAGE('LÍNEA 3'!BQ29:BQ34)</f>
        <v>0.50041666666666673</v>
      </c>
      <c r="K71" s="613">
        <f t="shared" si="19"/>
        <v>0.50041666666666673</v>
      </c>
      <c r="L71" s="532">
        <f>+SUM('LÍNEA 3'!BS29:BS34)+SUM('LÍNEA 3'!BX29:BX34)+SUM('LÍNEA 3'!CC29:CC34)</f>
        <v>30353311</v>
      </c>
      <c r="M71" s="496">
        <f>+SUM('LÍNEA 3'!CN29:CN34)</f>
        <v>15289975</v>
      </c>
      <c r="N71" s="496">
        <f>+SUM('LÍNEA 3'!CO29:CO34)</f>
        <v>684901</v>
      </c>
      <c r="O71" s="693">
        <f t="shared" si="7"/>
        <v>0.50373334889231691</v>
      </c>
      <c r="P71" s="694">
        <f t="shared" si="8"/>
        <v>4.4794121638524587E-2</v>
      </c>
    </row>
    <row r="72" spans="2:16" ht="18" customHeight="1">
      <c r="B72" s="204" t="s">
        <v>1047</v>
      </c>
      <c r="C72" s="1236" t="s">
        <v>1048</v>
      </c>
      <c r="D72" s="1237"/>
      <c r="E72" s="473">
        <f>+IF(SUM('LÍNEA 3'!AV35:AV37)&gt;0,AVERAGE('LÍNEA 3'!BI35:BI37)," -")</f>
        <v>1</v>
      </c>
      <c r="F72" s="477">
        <f>+IF(SUM('LÍNEA 3'!AX35:AX37)&gt;0,AVERAGE('LÍNEA 3'!BK35:BK37)," -")</f>
        <v>0.93333333333333324</v>
      </c>
      <c r="G72" s="477">
        <f>+IF(SUM('LÍNEA 3'!AZ35:AZ37)&gt;0,AVERAGE('LÍNEA 3'!BM35:BM37)," -")</f>
        <v>1</v>
      </c>
      <c r="H72" s="480">
        <f>+IF(SUM('LÍNEA 3'!BB35:BB37)&gt;0,AVERAGE('LÍNEA 3'!BO35:BO37)," -")</f>
        <v>0</v>
      </c>
      <c r="I72" s="485">
        <f>+AVERAGE('LÍNEA 3'!AW35:AW37)+AVERAGE('LÍNEA 3'!AY35:AY37)+AVERAGE('LÍNEA 3'!BA35:BA37)</f>
        <v>0.72</v>
      </c>
      <c r="J72" s="562">
        <f>+AVERAGE('LÍNEA 3'!BQ35:BQ37)</f>
        <v>0.70000000000000007</v>
      </c>
      <c r="K72" s="613">
        <f t="shared" ref="K72:K103" si="32">+J72</f>
        <v>0.70000000000000007</v>
      </c>
      <c r="L72" s="532">
        <f>+SUM('LÍNEA 3'!BS35:BS37)+SUM('LÍNEA 3'!BX35:BX37)+SUM('LÍNEA 3'!CC35:CC37)</f>
        <v>2760460</v>
      </c>
      <c r="M72" s="496">
        <f>+SUM('LÍNEA 3'!CN35:CN37)</f>
        <v>1124177</v>
      </c>
      <c r="N72" s="496">
        <f>+SUM('LÍNEA 3'!CO35:CO37)</f>
        <v>16520</v>
      </c>
      <c r="O72" s="693">
        <f t="shared" si="7"/>
        <v>0.40724263347413114</v>
      </c>
      <c r="P72" s="694">
        <f t="shared" si="8"/>
        <v>1.4695194795837311E-2</v>
      </c>
    </row>
    <row r="73" spans="2:16" ht="20" customHeight="1">
      <c r="B73" s="203" t="s">
        <v>1049</v>
      </c>
      <c r="C73" s="1259" t="s">
        <v>762</v>
      </c>
      <c r="D73" s="1260"/>
      <c r="E73" s="475">
        <f>+AVERAGE(E74:E76)</f>
        <v>0.98166666666666658</v>
      </c>
      <c r="F73" s="475">
        <f t="shared" ref="F73:J73" si="33">+AVERAGE(F74:F76)</f>
        <v>0.95655270655270652</v>
      </c>
      <c r="G73" s="475">
        <f t="shared" si="33"/>
        <v>0.89380375058602901</v>
      </c>
      <c r="H73" s="476">
        <f t="shared" si="33"/>
        <v>0</v>
      </c>
      <c r="I73" s="483">
        <f>+AVERAGE(I74:I76)</f>
        <v>0.78456050955414014</v>
      </c>
      <c r="J73" s="563">
        <f t="shared" si="33"/>
        <v>0.76936296296296292</v>
      </c>
      <c r="K73" s="614">
        <f t="shared" si="32"/>
        <v>0.76936296296296292</v>
      </c>
      <c r="L73" s="533">
        <f>SUM(L74:L76)</f>
        <v>39725950</v>
      </c>
      <c r="M73" s="497">
        <f t="shared" ref="M73:N73" si="34">SUM(M74:M76)</f>
        <v>31631037</v>
      </c>
      <c r="N73" s="497">
        <f t="shared" si="34"/>
        <v>0</v>
      </c>
      <c r="O73" s="695">
        <f t="shared" si="7"/>
        <v>0.7962311033468048</v>
      </c>
      <c r="P73" s="696" t="str">
        <f t="shared" si="8"/>
        <v xml:space="preserve"> -</v>
      </c>
    </row>
    <row r="74" spans="2:16" ht="18" customHeight="1">
      <c r="B74" s="204" t="s">
        <v>1050</v>
      </c>
      <c r="C74" s="1236" t="s">
        <v>1051</v>
      </c>
      <c r="D74" s="1237"/>
      <c r="E74" s="473">
        <f>+IF(SUM('LÍNEA 3'!AV39:AV53)&gt;0,AVERAGE('LÍNEA 3'!BI39:BI53)," -")</f>
        <v>0.94499999999999995</v>
      </c>
      <c r="F74" s="477">
        <f>+IF(SUM('LÍNEA 3'!AX39:AX53)&gt;0,AVERAGE('LÍNEA 3'!BK39:BK53)," -")</f>
        <v>0.91965811965811972</v>
      </c>
      <c r="G74" s="477">
        <f>+IF(SUM('LÍNEA 3'!AZ39:AZ53)&gt;0,AVERAGE('LÍNEA 3'!BM39:BM53)," -")</f>
        <v>0.68141125175808714</v>
      </c>
      <c r="H74" s="480">
        <f>+IF(SUM('LÍNEA 3'!BB39:BB53)&gt;0,AVERAGE('LÍNEA 3'!BO39:BO53)," -")</f>
        <v>0</v>
      </c>
      <c r="I74" s="485">
        <f>+AVERAGE('LÍNEA 3'!AW39:AW53)+AVERAGE('LÍNEA 3'!AY39:AY53)+AVERAGE('LÍNEA 3'!BA39:BA53)</f>
        <v>0.73034819532908701</v>
      </c>
      <c r="J74" s="562">
        <f>+AVERAGE('LÍNEA 3'!BQ39:BQ53)</f>
        <v>0.69975555555555558</v>
      </c>
      <c r="K74" s="613">
        <f t="shared" si="32"/>
        <v>0.69975555555555558</v>
      </c>
      <c r="L74" s="532">
        <f>+SUM('LÍNEA 3'!BS39:BS53)+SUM('LÍNEA 3'!BX39:BX53)+SUM('LÍNEA 3'!CC39:CC53)</f>
        <v>38896835</v>
      </c>
      <c r="M74" s="496">
        <f>+SUM('LÍNEA 3'!CN39:CN53)</f>
        <v>31067259</v>
      </c>
      <c r="N74" s="496">
        <f>+SUM('LÍNEA 3'!CO39:CO53)</f>
        <v>0</v>
      </c>
      <c r="O74" s="693">
        <f t="shared" si="7"/>
        <v>0.79870917518096263</v>
      </c>
      <c r="P74" s="694" t="str">
        <f t="shared" si="8"/>
        <v xml:space="preserve"> -</v>
      </c>
    </row>
    <row r="75" spans="2:16" ht="18" customHeight="1">
      <c r="B75" s="204" t="s">
        <v>1052</v>
      </c>
      <c r="C75" s="1236" t="s">
        <v>1053</v>
      </c>
      <c r="D75" s="1237"/>
      <c r="E75" s="473">
        <f>+IF('LÍNEA 3'!AV54&gt;0,'LÍNEA 3'!BI54," -")</f>
        <v>1</v>
      </c>
      <c r="F75" s="477">
        <f>+IF('LÍNEA 3'!AX54&gt;0,'LÍNEA 3'!BK54," -")</f>
        <v>1</v>
      </c>
      <c r="G75" s="477">
        <f>+IF('LÍNEA 3'!AZ54&gt;0,'LÍNEA 3'!BM54," -")</f>
        <v>1</v>
      </c>
      <c r="H75" s="480">
        <f>+IF('LÍNEA 3'!BB54&gt;0,'LÍNEA 3'!BO54," -")</f>
        <v>0</v>
      </c>
      <c r="I75" s="485">
        <f>+'LÍNEA 3'!AW54+'LÍNEA 3'!AY54+'LÍNEA 3'!BA54</f>
        <v>0.83333333333333326</v>
      </c>
      <c r="J75" s="562">
        <f>+'LÍNEA 3'!BQ54</f>
        <v>0.83333333333333337</v>
      </c>
      <c r="K75" s="613">
        <f t="shared" si="32"/>
        <v>0.83333333333333337</v>
      </c>
      <c r="L75" s="532">
        <f>+'LÍNEA 3'!BS54+'LÍNEA 3'!BX54+'LÍNEA 3'!CC54</f>
        <v>162600</v>
      </c>
      <c r="M75" s="496">
        <f>+'LÍNEA 3'!CN54</f>
        <v>100238</v>
      </c>
      <c r="N75" s="496">
        <f>+'LÍNEA 3'!CO54</f>
        <v>0</v>
      </c>
      <c r="O75" s="693">
        <f t="shared" ref="O75:O138" si="35">IF(L75=0,"-",+M75/L75)</f>
        <v>0.61646986469864695</v>
      </c>
      <c r="P75" s="694" t="str">
        <f t="shared" si="8"/>
        <v xml:space="preserve"> -</v>
      </c>
    </row>
    <row r="76" spans="2:16" ht="18" customHeight="1">
      <c r="B76" s="204" t="s">
        <v>1054</v>
      </c>
      <c r="C76" s="1236" t="s">
        <v>1055</v>
      </c>
      <c r="D76" s="1237"/>
      <c r="E76" s="473">
        <f>+IF(SUM('LÍNEA 3'!AV55:AV58)&gt;0,AVERAGE('LÍNEA 3'!BI55:BI58)," -")</f>
        <v>1</v>
      </c>
      <c r="F76" s="477">
        <f>+IF(SUM('LÍNEA 3'!AX55:AX58)&gt;0,AVERAGE('LÍNEA 3'!BK55:BK58)," -")</f>
        <v>0.95</v>
      </c>
      <c r="G76" s="477">
        <f>+IF(SUM('LÍNEA 3'!AZ55:AZ58)&gt;0,AVERAGE('LÍNEA 3'!BM55:BM58)," -")</f>
        <v>1</v>
      </c>
      <c r="H76" s="480">
        <f>+IF(SUM('LÍNEA 3'!BB55:BB58)&gt;0,AVERAGE('LÍNEA 3'!BO55:BO58)," -")</f>
        <v>0</v>
      </c>
      <c r="I76" s="485">
        <f>+AVERAGE('LÍNEA 3'!AW55:AW58)+AVERAGE('LÍNEA 3'!AY55:AY58)+AVERAGE('LÍNEA 3'!BA55:BA58)</f>
        <v>0.79</v>
      </c>
      <c r="J76" s="562">
        <f>+AVERAGE('LÍNEA 3'!BQ55:BQ58)</f>
        <v>0.77500000000000002</v>
      </c>
      <c r="K76" s="613">
        <f t="shared" si="32"/>
        <v>0.77500000000000002</v>
      </c>
      <c r="L76" s="532">
        <f>+SUM('LÍNEA 3'!BS55:BS58)+SUM('LÍNEA 3'!BX55:BX58)+SUM('LÍNEA 3'!CC55:CC58)</f>
        <v>666515</v>
      </c>
      <c r="M76" s="496">
        <f>+SUM('LÍNEA 3'!CN55:CN58)</f>
        <v>463540</v>
      </c>
      <c r="N76" s="496">
        <f>+SUM('LÍNEA 3'!CO55:CO58)</f>
        <v>0</v>
      </c>
      <c r="O76" s="693">
        <f t="shared" si="35"/>
        <v>0.69546821901982703</v>
      </c>
      <c r="P76" s="694" t="str">
        <f t="shared" si="8"/>
        <v xml:space="preserve"> -</v>
      </c>
    </row>
    <row r="77" spans="2:16" ht="20" customHeight="1">
      <c r="B77" s="203" t="s">
        <v>1056</v>
      </c>
      <c r="C77" s="1259" t="s">
        <v>777</v>
      </c>
      <c r="D77" s="1260"/>
      <c r="E77" s="475">
        <f>+AVERAGE(E78:E79)</f>
        <v>0.66666666666666663</v>
      </c>
      <c r="F77" s="475">
        <f t="shared" ref="F77:J77" si="36">+AVERAGE(F78:F79)</f>
        <v>0.64169312169312165</v>
      </c>
      <c r="G77" s="475">
        <f t="shared" si="36"/>
        <v>0.76785714285714279</v>
      </c>
      <c r="H77" s="476">
        <f t="shared" si="36"/>
        <v>0</v>
      </c>
      <c r="I77" s="483">
        <f>+AVERAGE(I78:I79)</f>
        <v>0.71685185185185185</v>
      </c>
      <c r="J77" s="563">
        <f t="shared" si="36"/>
        <v>0.592746913580247</v>
      </c>
      <c r="K77" s="614">
        <f t="shared" si="32"/>
        <v>0.592746913580247</v>
      </c>
      <c r="L77" s="533">
        <f>SUM(L78:L79)</f>
        <v>1268540</v>
      </c>
      <c r="M77" s="497">
        <f t="shared" ref="M77:N77" si="37">SUM(M78:M79)</f>
        <v>967940</v>
      </c>
      <c r="N77" s="497">
        <f t="shared" si="37"/>
        <v>20751</v>
      </c>
      <c r="O77" s="695">
        <f t="shared" si="35"/>
        <v>0.76303466977785483</v>
      </c>
      <c r="P77" s="696">
        <f t="shared" si="8"/>
        <v>2.1438312292084219E-2</v>
      </c>
    </row>
    <row r="78" spans="2:16" ht="18" customHeight="1">
      <c r="B78" s="204" t="s">
        <v>1057</v>
      </c>
      <c r="C78" s="1236" t="s">
        <v>1058</v>
      </c>
      <c r="D78" s="1237"/>
      <c r="E78" s="473" t="str">
        <f>+IF(SUM('LÍNEA 3'!AV60:AV61)&gt;0,AVERAGE('LÍNEA 3'!BI60:BI61)," -")</f>
        <v xml:space="preserve"> -</v>
      </c>
      <c r="F78" s="477">
        <f>+IF(SUM('LÍNEA 3'!AX60:AX61)&gt;0,AVERAGE('LÍNEA 3'!BK60:BK61)," -")</f>
        <v>0.62857142857142856</v>
      </c>
      <c r="G78" s="477">
        <f>+IF(SUM('LÍNEA 3'!AZ60:AZ61)&gt;0,AVERAGE('LÍNEA 3'!BM60:BM61)," -")</f>
        <v>0.8214285714285714</v>
      </c>
      <c r="H78" s="480">
        <f>+IF(SUM('LÍNEA 3'!BB60:BB61)&gt;0,AVERAGE('LÍNEA 3'!BO60:BO61)," -")</f>
        <v>0</v>
      </c>
      <c r="I78" s="485">
        <f>+AVERAGE('LÍNEA 3'!AW60:AW61)+AVERAGE('LÍNEA 3'!AY60:AY61)+AVERAGE('LÍNEA 3'!BA60:BA61)</f>
        <v>0.66666666666666663</v>
      </c>
      <c r="J78" s="562">
        <f>+AVERAGE('LÍNEA 3'!BQ60:BQ61)</f>
        <v>0.65</v>
      </c>
      <c r="K78" s="613">
        <f t="shared" si="32"/>
        <v>0.65</v>
      </c>
      <c r="L78" s="532">
        <f>+SUM('LÍNEA 3'!BS60:BS61)+SUM('LÍNEA 3'!BX60:BX61)+SUM('LÍNEA 3'!CC60:CC61)</f>
        <v>252995</v>
      </c>
      <c r="M78" s="496">
        <f>+SUM('LÍNEA 3'!CN60:CN61)</f>
        <v>251200</v>
      </c>
      <c r="N78" s="496">
        <f>+SUM('LÍNEA 3'!CO60:CO61)</f>
        <v>0</v>
      </c>
      <c r="O78" s="693">
        <f t="shared" si="35"/>
        <v>0.99290499812249255</v>
      </c>
      <c r="P78" s="694" t="str">
        <f t="shared" si="8"/>
        <v xml:space="preserve"> -</v>
      </c>
    </row>
    <row r="79" spans="2:16" ht="18" customHeight="1" thickBot="1">
      <c r="B79" s="204" t="s">
        <v>1059</v>
      </c>
      <c r="C79" s="1263" t="s">
        <v>1060</v>
      </c>
      <c r="D79" s="1264"/>
      <c r="E79" s="478">
        <f>+IF(SUM('LÍNEA 3'!AV62:AV70)&gt;0,AVERAGE('LÍNEA 3'!BI62:BI70)," -")</f>
        <v>0.66666666666666663</v>
      </c>
      <c r="F79" s="478">
        <f>+IF(SUM('LÍNEA 3'!AX62:AX70)&gt;0,AVERAGE('LÍNEA 3'!BK62:BK70)," -")</f>
        <v>0.65481481481481485</v>
      </c>
      <c r="G79" s="478">
        <f>+IF(SUM('LÍNEA 3'!AZ62:AZ70)&gt;0,AVERAGE('LÍNEA 3'!BM62:BM70)," -")</f>
        <v>0.7142857142857143</v>
      </c>
      <c r="H79" s="479">
        <f>+IF(SUM('LÍNEA 3'!BB62:BB70)&gt;0,AVERAGE('LÍNEA 3'!BO62:BO70)," -")</f>
        <v>0</v>
      </c>
      <c r="I79" s="486">
        <f>+AVERAGE('LÍNEA 3'!AW62:AW70)+AVERAGE('LÍNEA 3'!AY62:AY70)+AVERAGE('LÍNEA 3'!BA62:BA70)</f>
        <v>0.76703703703703696</v>
      </c>
      <c r="J79" s="564">
        <f>+AVERAGE('LÍNEA 3'!BQ62:BQ70)</f>
        <v>0.53549382716049387</v>
      </c>
      <c r="K79" s="615">
        <f t="shared" si="32"/>
        <v>0.53549382716049387</v>
      </c>
      <c r="L79" s="534">
        <f>+SUM('LÍNEA 3'!BS62:BS70)+SUM('LÍNEA 3'!BX62:BX70)+SUM('LÍNEA 3'!CC62:CC70)</f>
        <v>1015545</v>
      </c>
      <c r="M79" s="498">
        <f>+SUM('LÍNEA 3'!CN62:CN70)</f>
        <v>716740</v>
      </c>
      <c r="N79" s="498">
        <f>+SUM('LÍNEA 3'!CO62:CO70)</f>
        <v>20751</v>
      </c>
      <c r="O79" s="697">
        <f t="shared" si="35"/>
        <v>0.70576882363656956</v>
      </c>
      <c r="P79" s="698">
        <f t="shared" si="8"/>
        <v>2.8951921198761058E-2</v>
      </c>
    </row>
    <row r="80" spans="2:16" ht="22" customHeight="1" thickBot="1">
      <c r="B80" s="202">
        <v>4</v>
      </c>
      <c r="C80" s="1267" t="s">
        <v>18</v>
      </c>
      <c r="D80" s="1268"/>
      <c r="E80" s="491">
        <f>+AVERAGE(E81,E86,E96,E103,E112,E115)</f>
        <v>0.84690812321394449</v>
      </c>
      <c r="F80" s="491">
        <f t="shared" ref="F80:H80" si="38">+AVERAGE(F81,F86,F96,F103,F112,F115)</f>
        <v>0.86891933551897449</v>
      </c>
      <c r="G80" s="491">
        <f t="shared" si="38"/>
        <v>0.78903759051210409</v>
      </c>
      <c r="H80" s="491">
        <f t="shared" si="38"/>
        <v>0</v>
      </c>
      <c r="I80" s="494">
        <f>+AVERAGE(I81,I86,I96,I103,I112,I115)</f>
        <v>0.74803050316934472</v>
      </c>
      <c r="J80" s="568">
        <f>+AVERAGE(J81,J86,J96,J103,J112,J115)</f>
        <v>0.70579758580175123</v>
      </c>
      <c r="K80" s="715">
        <f t="shared" si="32"/>
        <v>0.70579758580175123</v>
      </c>
      <c r="L80" s="538">
        <f>+L81+L86+L96+L103+L112+L115</f>
        <v>1445599828</v>
      </c>
      <c r="M80" s="502">
        <f t="shared" ref="M80:N80" si="39">+M81+M86+M96+M103+M112+M115</f>
        <v>1172972767</v>
      </c>
      <c r="N80" s="502">
        <f t="shared" si="39"/>
        <v>22603251</v>
      </c>
      <c r="O80" s="703">
        <f t="shared" si="35"/>
        <v>0.81140903885054971</v>
      </c>
      <c r="P80" s="704">
        <f t="shared" si="8"/>
        <v>1.9270056079656622E-2</v>
      </c>
    </row>
    <row r="81" spans="2:16" ht="20" customHeight="1">
      <c r="B81" s="203" t="s">
        <v>1061</v>
      </c>
      <c r="C81" s="1257" t="s">
        <v>497</v>
      </c>
      <c r="D81" s="1258"/>
      <c r="E81" s="487">
        <f>+AVERAGE(E82:E85)</f>
        <v>0.82141887601379349</v>
      </c>
      <c r="F81" s="487">
        <f t="shared" ref="F81:J81" si="40">+AVERAGE(F82:F85)</f>
        <v>0.81699069589133921</v>
      </c>
      <c r="G81" s="487">
        <f t="shared" si="40"/>
        <v>0.77006334216728933</v>
      </c>
      <c r="H81" s="488">
        <f t="shared" si="40"/>
        <v>0</v>
      </c>
      <c r="I81" s="556">
        <f>+AVERAGE(I82:I85)</f>
        <v>0.74196742662782289</v>
      </c>
      <c r="J81" s="566">
        <f t="shared" si="40"/>
        <v>0.6615653593802886</v>
      </c>
      <c r="K81" s="616">
        <f t="shared" si="32"/>
        <v>0.6615653593802886</v>
      </c>
      <c r="L81" s="536">
        <f>SUM(L82:L85)</f>
        <v>731753011</v>
      </c>
      <c r="M81" s="500">
        <f t="shared" ref="M81:N81" si="41">SUM(M82:M85)</f>
        <v>665404725</v>
      </c>
      <c r="N81" s="500">
        <f t="shared" si="41"/>
        <v>8253536</v>
      </c>
      <c r="O81" s="691">
        <f t="shared" si="35"/>
        <v>0.90932967134726284</v>
      </c>
      <c r="P81" s="692">
        <f t="shared" si="8"/>
        <v>1.240378327641121E-2</v>
      </c>
    </row>
    <row r="82" spans="2:16" ht="18" customHeight="1">
      <c r="B82" s="204" t="s">
        <v>1062</v>
      </c>
      <c r="C82" s="1236" t="s">
        <v>1063</v>
      </c>
      <c r="D82" s="1237"/>
      <c r="E82" s="473">
        <f>+IF(SUM('LÍNEA 4'!AV11:AV23)&gt;0,AVERAGE('LÍNEA 4'!BI11:BI23)," -")</f>
        <v>0.88684003152088264</v>
      </c>
      <c r="F82" s="477">
        <f>+IF(SUM('LÍNEA 4'!AX11:AX23)&gt;0,AVERAGE('LÍNEA 4'!BK11:BK23)," -")</f>
        <v>0.7703116202945991</v>
      </c>
      <c r="G82" s="477">
        <f>+IF(SUM('LÍNEA 4'!AZ11:AZ23)&gt;0,AVERAGE('LÍNEA 4'!BM11:BM23)," -")</f>
        <v>0.59058068739770875</v>
      </c>
      <c r="H82" s="480">
        <f>+IF(SUM('LÍNEA 4'!BB11:BB23)&gt;0,AVERAGE('LÍNEA 4'!BO11:BO23)," -")</f>
        <v>0</v>
      </c>
      <c r="I82" s="485">
        <f>+AVERAGE('LÍNEA 4'!AW11:AW23)+AVERAGE('LÍNEA 4'!AY11:AY23)+AVERAGE('LÍNEA 4'!BA11:BA23)</f>
        <v>0.74944095999337601</v>
      </c>
      <c r="J82" s="562">
        <f>+AVERAGE('LÍNEA 4'!BQ11:BQ23)</f>
        <v>0.61518902357961136</v>
      </c>
      <c r="K82" s="613">
        <f t="shared" si="32"/>
        <v>0.61518902357961136</v>
      </c>
      <c r="L82" s="532">
        <f>+SUM('LÍNEA 4'!BS11:BS23)+SUM('LÍNEA 4'!BX11:BX23)+SUM('LÍNEA 4'!CC11:CC23)</f>
        <v>618751310</v>
      </c>
      <c r="M82" s="496">
        <f>+SUM('LÍNEA 4'!CN11:CN23)</f>
        <v>563037703</v>
      </c>
      <c r="N82" s="496">
        <f>+SUM('LÍNEA 4'!CO11:CO23)</f>
        <v>3725281</v>
      </c>
      <c r="O82" s="693">
        <f t="shared" si="35"/>
        <v>0.90995799750306794</v>
      </c>
      <c r="P82" s="694">
        <f t="shared" si="8"/>
        <v>6.6163970550299012E-3</v>
      </c>
    </row>
    <row r="83" spans="2:16" ht="18" customHeight="1">
      <c r="B83" s="204" t="s">
        <v>1064</v>
      </c>
      <c r="C83" s="1236" t="s">
        <v>1065</v>
      </c>
      <c r="D83" s="1237"/>
      <c r="E83" s="473">
        <f>+IF(SUM('LÍNEA 4'!AV24:AV39)&gt;0,AVERAGE('LÍNEA 4'!BI24:BI39)," -")</f>
        <v>0.93949491720724532</v>
      </c>
      <c r="F83" s="477">
        <f>+IF(SUM('LÍNEA 4'!AX24:AX39)&gt;0,AVERAGE('LÍNEA 4'!BK24:BK39)," -")</f>
        <v>0.92638576573436393</v>
      </c>
      <c r="G83" s="477">
        <f>+IF(SUM('LÍNEA 4'!AZ24:AZ39)&gt;0,AVERAGE('LÍNEA 4'!BM24:BM39)," -")</f>
        <v>0.96800601460478208</v>
      </c>
      <c r="H83" s="480">
        <f>+IF(SUM('LÍNEA 4'!BB24:BB39)&gt;0,AVERAGE('LÍNEA 4'!BO24:BO39)," -")</f>
        <v>0</v>
      </c>
      <c r="I83" s="485">
        <f>+AVERAGE('LÍNEA 4'!AW24:AW39)+AVERAGE('LÍNEA 4'!AY24:AY39)+AVERAGE('LÍNEA 4'!BA24:BA39)</f>
        <v>0.7443446391907742</v>
      </c>
      <c r="J83" s="562">
        <f>+AVERAGE('LÍNEA 4'!BQ24:BQ39)</f>
        <v>0.77085588725248033</v>
      </c>
      <c r="K83" s="613">
        <f t="shared" si="32"/>
        <v>0.77085588725248033</v>
      </c>
      <c r="L83" s="532">
        <f>+SUM('LÍNEA 4'!BS24:BS39)+SUM('LÍNEA 4'!BX24:BX39)+SUM('LÍNEA 4'!CC24:CC39)</f>
        <v>104767568</v>
      </c>
      <c r="M83" s="496">
        <f>+SUM('LÍNEA 4'!CN24:CN39)</f>
        <v>96897973</v>
      </c>
      <c r="N83" s="496">
        <f>+SUM('LÍNEA 4'!CO24:CO39)</f>
        <v>2402824</v>
      </c>
      <c r="O83" s="693">
        <f t="shared" si="35"/>
        <v>0.92488519920592216</v>
      </c>
      <c r="P83" s="694">
        <f t="shared" si="8"/>
        <v>2.4797464029510712E-2</v>
      </c>
    </row>
    <row r="84" spans="2:16" ht="18" customHeight="1">
      <c r="B84" s="204" t="s">
        <v>1066</v>
      </c>
      <c r="C84" s="1236" t="s">
        <v>1067</v>
      </c>
      <c r="D84" s="1237"/>
      <c r="E84" s="473">
        <f>+IF(SUM('LÍNEA 4'!AV40:AV43)&gt;0,AVERAGE('LÍNEA 4'!BI40:BI43)," -")</f>
        <v>1</v>
      </c>
      <c r="F84" s="477">
        <f>+IF(SUM('LÍNEA 4'!AX40:AX43)&gt;0,AVERAGE('LÍNEA 4'!BK40:BK43)," -")</f>
        <v>0.7606382978723405</v>
      </c>
      <c r="G84" s="477">
        <f>+IF(SUM('LÍNEA 4'!AZ40:AZ43)&gt;0,AVERAGE('LÍNEA 4'!BM40:BM43)," -")</f>
        <v>0.75</v>
      </c>
      <c r="H84" s="480">
        <f>+IF(SUM('LÍNEA 4'!BB40:BB43)&gt;0,AVERAGE('LÍNEA 4'!BO40:BO43)," -")</f>
        <v>0</v>
      </c>
      <c r="I84" s="485">
        <f>+AVERAGE('LÍNEA 4'!AW40:AW43)+AVERAGE('LÍNEA 4'!AY40:AY43)+AVERAGE('LÍNEA 4'!BA40:BA43)</f>
        <v>0.72750000000000004</v>
      </c>
      <c r="J84" s="562">
        <f>+AVERAGE('LÍNEA 4'!BQ40:BQ43)</f>
        <v>0.63031914893617025</v>
      </c>
      <c r="K84" s="613">
        <f t="shared" si="32"/>
        <v>0.63031914893617025</v>
      </c>
      <c r="L84" s="532">
        <f>+SUM('LÍNEA 4'!BS40:BS43)+SUM('LÍNEA 4'!BX40:BX43)+SUM('LÍNEA 4'!CC40:CC43)</f>
        <v>919728</v>
      </c>
      <c r="M84" s="496">
        <f>+SUM('LÍNEA 4'!CN40:CN43)</f>
        <v>745898</v>
      </c>
      <c r="N84" s="496">
        <f>+SUM('LÍNEA 4'!CO40:CO43)</f>
        <v>164761</v>
      </c>
      <c r="O84" s="693">
        <f t="shared" si="35"/>
        <v>0.8109984691126072</v>
      </c>
      <c r="P84" s="694">
        <f t="shared" si="8"/>
        <v>0.2208894513727078</v>
      </c>
    </row>
    <row r="85" spans="2:16" ht="18" customHeight="1">
      <c r="B85" s="204" t="s">
        <v>1068</v>
      </c>
      <c r="C85" s="1236" t="s">
        <v>1069</v>
      </c>
      <c r="D85" s="1237"/>
      <c r="E85" s="473">
        <f>+IF(SUM('LÍNEA 4'!AV44:AV62)&gt;0,AVERAGE('LÍNEA 4'!BI44:BI62)," -")</f>
        <v>0.45934055532704554</v>
      </c>
      <c r="F85" s="477">
        <f>+IF(SUM('LÍNEA 4'!AX44:AX62)&gt;0,AVERAGE('LÍNEA 4'!BK44:BK62)," -")</f>
        <v>0.81062709966405377</v>
      </c>
      <c r="G85" s="477">
        <f>+IF(SUM('LÍNEA 4'!AZ44:AZ62)&gt;0,AVERAGE('LÍNEA 4'!BM44:BM62)," -")</f>
        <v>0.77166666666666672</v>
      </c>
      <c r="H85" s="480">
        <f>+IF(SUM('LÍNEA 4'!BB44:BB62)&gt;0,AVERAGE('LÍNEA 4'!BO44:BO62)," -")</f>
        <v>0</v>
      </c>
      <c r="I85" s="485">
        <f>+AVERAGE('LÍNEA 4'!AW44:AW62)+AVERAGE('LÍNEA 4'!AY44:AY62)+AVERAGE('LÍNEA 4'!BA44:BA62)</f>
        <v>0.74658410732714131</v>
      </c>
      <c r="J85" s="562">
        <f>+AVERAGE('LÍNEA 4'!BQ44:BQ62)</f>
        <v>0.62989737775289278</v>
      </c>
      <c r="K85" s="613">
        <f t="shared" si="32"/>
        <v>0.62989737775289278</v>
      </c>
      <c r="L85" s="532">
        <f>+SUM('LÍNEA 4'!BS44:BS62)+SUM('LÍNEA 4'!BX44:BX62)+SUM('LÍNEA 4'!CC44:CC62)</f>
        <v>7314405</v>
      </c>
      <c r="M85" s="496">
        <f>+SUM('LÍNEA 4'!CN44:CN62)</f>
        <v>4723151</v>
      </c>
      <c r="N85" s="496">
        <f>+SUM('LÍNEA 4'!CO44:CO62)</f>
        <v>1960670</v>
      </c>
      <c r="O85" s="693">
        <f t="shared" si="35"/>
        <v>0.64573276978783645</v>
      </c>
      <c r="P85" s="694">
        <f t="shared" si="8"/>
        <v>0.41511905928902126</v>
      </c>
    </row>
    <row r="86" spans="2:16" ht="20" customHeight="1">
      <c r="B86" s="203" t="s">
        <v>1070</v>
      </c>
      <c r="C86" s="1259" t="s">
        <v>548</v>
      </c>
      <c r="D86" s="1260"/>
      <c r="E86" s="475">
        <f>+AVERAGE(E87:E95)</f>
        <v>0.81225049819050854</v>
      </c>
      <c r="F86" s="475">
        <f t="shared" ref="F86:J86" si="42">+AVERAGE(F87:F95)</f>
        <v>0.87094605033554917</v>
      </c>
      <c r="G86" s="475">
        <f t="shared" si="42"/>
        <v>0.86076635506670096</v>
      </c>
      <c r="H86" s="476">
        <f t="shared" si="42"/>
        <v>0</v>
      </c>
      <c r="I86" s="483">
        <f>+AVERAGE(I87:I95)</f>
        <v>0.77489649388842941</v>
      </c>
      <c r="J86" s="563">
        <f t="shared" si="42"/>
        <v>0.70080209477622502</v>
      </c>
      <c r="K86" s="614">
        <f t="shared" si="32"/>
        <v>0.70080209477622502</v>
      </c>
      <c r="L86" s="533">
        <f>SUM(L87:L95)</f>
        <v>531970984</v>
      </c>
      <c r="M86" s="497">
        <f t="shared" ref="M86:N86" si="43">SUM(M87:M95)</f>
        <v>370158914</v>
      </c>
      <c r="N86" s="497">
        <f t="shared" si="43"/>
        <v>0</v>
      </c>
      <c r="O86" s="695">
        <f t="shared" si="35"/>
        <v>0.69582538358896662</v>
      </c>
      <c r="P86" s="696" t="str">
        <f t="shared" si="8"/>
        <v xml:space="preserve"> -</v>
      </c>
    </row>
    <row r="87" spans="2:16" ht="18" customHeight="1">
      <c r="B87" s="204" t="s">
        <v>1071</v>
      </c>
      <c r="C87" s="1236" t="s">
        <v>1072</v>
      </c>
      <c r="D87" s="1237"/>
      <c r="E87" s="473">
        <f>+IF(SUM('LÍNEA 4'!AV64:AV67)&gt;0,AVERAGE('LÍNEA 4'!BI64:BI67)," -")</f>
        <v>0.99924999999999997</v>
      </c>
      <c r="F87" s="477">
        <f>+IF(SUM('LÍNEA 4'!AX64:AX67)&gt;0,AVERAGE('LÍNEA 4'!BK64:BK67)," -")</f>
        <v>0.99924999999999997</v>
      </c>
      <c r="G87" s="477">
        <f>+IF(SUM('LÍNEA 4'!AZ64:AZ67)&gt;0,AVERAGE('LÍNEA 4'!BM64:BM67)," -")</f>
        <v>0.99924999999999997</v>
      </c>
      <c r="H87" s="480">
        <f>+IF(SUM('LÍNEA 4'!BB64:BB67)&gt;0,AVERAGE('LÍNEA 4'!BO64:BO67)," -")</f>
        <v>0</v>
      </c>
      <c r="I87" s="485">
        <f>+AVERAGE('LÍNEA 4'!AW64:AW67)+AVERAGE('LÍNEA 4'!AY64:AY67)+AVERAGE('LÍNEA 4'!BA64:BA67)</f>
        <v>0.75</v>
      </c>
      <c r="J87" s="562">
        <f>+AVERAGE('LÍNEA 4'!BQ64:BQ67)</f>
        <v>0.74943749999999998</v>
      </c>
      <c r="K87" s="613">
        <f t="shared" si="32"/>
        <v>0.74943749999999998</v>
      </c>
      <c r="L87" s="532">
        <f>+SUM('LÍNEA 4'!BS64:BS67)+SUM('LÍNEA 4'!BX64:BX67)+SUM('LÍNEA 4'!CC64:CC67)</f>
        <v>414854875</v>
      </c>
      <c r="M87" s="496">
        <f>+SUM('LÍNEA 4'!CN64:CN67)</f>
        <v>353831919</v>
      </c>
      <c r="N87" s="496">
        <f>+SUM('LÍNEA 4'!CO64:CO67)</f>
        <v>0</v>
      </c>
      <c r="O87" s="693">
        <f t="shared" si="35"/>
        <v>0.85290529368854595</v>
      </c>
      <c r="P87" s="694" t="str">
        <f t="shared" si="8"/>
        <v xml:space="preserve"> -</v>
      </c>
    </row>
    <row r="88" spans="2:16" ht="18" customHeight="1">
      <c r="B88" s="204" t="s">
        <v>1073</v>
      </c>
      <c r="C88" s="1236" t="s">
        <v>1947</v>
      </c>
      <c r="D88" s="1237"/>
      <c r="E88" s="473">
        <f>+IF(SUM('LÍNEA 4'!AV68:AV75)&gt;0,AVERAGE('LÍNEA 4'!BI68:BI75)," -")</f>
        <v>0.6740666666666667</v>
      </c>
      <c r="F88" s="477">
        <f>+IF(SUM('LÍNEA 4'!AX68:AX75)&gt;0,AVERAGE('LÍNEA 4'!BK68:BK75)," -")</f>
        <v>0.73378571428571426</v>
      </c>
      <c r="G88" s="477">
        <f>+IF(SUM('LÍNEA 4'!AZ68:AZ75)&gt;0,AVERAGE('LÍNEA 4'!BM68:BM75)," -")</f>
        <v>0.57155555555555548</v>
      </c>
      <c r="H88" s="480">
        <f>+IF(SUM('LÍNEA 4'!BB68:BB75)&gt;0,AVERAGE('LÍNEA 4'!BO68:BO75)," -")</f>
        <v>0</v>
      </c>
      <c r="I88" s="485">
        <f>+AVERAGE('LÍNEA 4'!AW68:AW75)+AVERAGE('LÍNEA 4'!AY68:AY75)+AVERAGE('LÍNEA 4'!BA68:BA75)</f>
        <v>0.71448511166253104</v>
      </c>
      <c r="J88" s="562">
        <f>+AVERAGE('LÍNEA 4'!BQ68:BQ75)</f>
        <v>0.52695192307692296</v>
      </c>
      <c r="K88" s="613">
        <f t="shared" si="32"/>
        <v>0.52695192307692296</v>
      </c>
      <c r="L88" s="532">
        <f>+SUM('LÍNEA 4'!BS68:BS75)+SUM('LÍNEA 4'!BX68:BX75)+SUM('LÍNEA 4'!CC68:CC75)</f>
        <v>4718154</v>
      </c>
      <c r="M88" s="496">
        <f>+SUM('LÍNEA 4'!CN68:CN75)</f>
        <v>2128664</v>
      </c>
      <c r="N88" s="496">
        <f>+SUM('LÍNEA 4'!CO68:CO75)</f>
        <v>0</v>
      </c>
      <c r="O88" s="693">
        <f t="shared" si="35"/>
        <v>0.45116458682781446</v>
      </c>
      <c r="P88" s="694" t="str">
        <f t="shared" si="8"/>
        <v xml:space="preserve"> -</v>
      </c>
    </row>
    <row r="89" spans="2:16" ht="18" customHeight="1">
      <c r="B89" s="204" t="s">
        <v>1074</v>
      </c>
      <c r="C89" s="1236" t="s">
        <v>1075</v>
      </c>
      <c r="D89" s="1237"/>
      <c r="E89" s="473">
        <f>+IF('LÍNEA 4'!AV76&gt;0,'LÍNEA 4'!BI76," -")</f>
        <v>1</v>
      </c>
      <c r="F89" s="477">
        <f>+IF('LÍNEA 4'!AX76&gt;0,'LÍNEA 4'!BK76," -")</f>
        <v>1</v>
      </c>
      <c r="G89" s="477">
        <f>+IF('LÍNEA 4'!AZ76&gt;0,'LÍNEA 4'!BM76," -")</f>
        <v>1</v>
      </c>
      <c r="H89" s="480">
        <f>+IF('LÍNEA 4'!BB76&gt;0,'LÍNEA 4'!BO76," -")</f>
        <v>0</v>
      </c>
      <c r="I89" s="485">
        <f>+'LÍNEA 4'!AW76+'LÍNEA 4'!AY76+'LÍNEA 4'!BA76</f>
        <v>0.75</v>
      </c>
      <c r="J89" s="562">
        <f>+'LÍNEA 4'!BQ76</f>
        <v>0.75</v>
      </c>
      <c r="K89" s="613">
        <f t="shared" si="32"/>
        <v>0.75</v>
      </c>
      <c r="L89" s="532">
        <f>+'LÍNEA 4'!BS76+'LÍNEA 4'!BX76+'LÍNEA 4'!CC76</f>
        <v>2162882</v>
      </c>
      <c r="M89" s="496">
        <f>+'LÍNEA 4'!CN76</f>
        <v>1593561</v>
      </c>
      <c r="N89" s="496">
        <f>+'LÍNEA 4'!CO76</f>
        <v>0</v>
      </c>
      <c r="O89" s="693">
        <f t="shared" si="35"/>
        <v>0.73677667112676515</v>
      </c>
      <c r="P89" s="694" t="str">
        <f t="shared" si="8"/>
        <v xml:space="preserve"> -</v>
      </c>
    </row>
    <row r="90" spans="2:16" ht="18" customHeight="1">
      <c r="B90" s="204" t="s">
        <v>1076</v>
      </c>
      <c r="C90" s="1236" t="s">
        <v>1077</v>
      </c>
      <c r="D90" s="1237"/>
      <c r="E90" s="473">
        <f>+IF(SUM('LÍNEA 4'!AV77:AV82)&gt;0,AVERAGE('LÍNEA 4'!BI77:BI82)," -")</f>
        <v>0.40500000000000003</v>
      </c>
      <c r="F90" s="477">
        <f>+IF(SUM('LÍNEA 4'!AX77:AX82)&gt;0,AVERAGE('LÍNEA 4'!BK77:BK82)," -")</f>
        <v>0.6</v>
      </c>
      <c r="G90" s="477">
        <f>+IF(SUM('LÍNEA 4'!AZ77:AZ82)&gt;0,AVERAGE('LÍNEA 4'!BM77:BM82)," -")</f>
        <v>0.83333333333333337</v>
      </c>
      <c r="H90" s="480">
        <f>+IF(SUM('LÍNEA 4'!BB77:BB82)&gt;0,AVERAGE('LÍNEA 4'!BO77:BO82)," -")</f>
        <v>0</v>
      </c>
      <c r="I90" s="485">
        <f>+AVERAGE('LÍNEA 4'!AW77:AW82)+AVERAGE('LÍNEA 4'!AY77:AY82)+AVERAGE('LÍNEA 4'!BA77:BA82)</f>
        <v>0.875</v>
      </c>
      <c r="J90" s="562">
        <f>+AVERAGE('LÍNEA 4'!BQ77:BQ82)</f>
        <v>0.79666666666666652</v>
      </c>
      <c r="K90" s="613">
        <f t="shared" si="32"/>
        <v>0.79666666666666652</v>
      </c>
      <c r="L90" s="532">
        <f>+SUM('LÍNEA 4'!BS77:BS82)+SUM('LÍNEA 4'!BX77:BX82)+SUM('LÍNEA 4'!CC77:CC82)</f>
        <v>2310559</v>
      </c>
      <c r="M90" s="496">
        <f>+SUM('LÍNEA 4'!CN77:CN82)</f>
        <v>1657154</v>
      </c>
      <c r="N90" s="496">
        <f>+SUM('LÍNEA 4'!CO77:CO82)</f>
        <v>0</v>
      </c>
      <c r="O90" s="693">
        <f t="shared" si="35"/>
        <v>0.71720912558389549</v>
      </c>
      <c r="P90" s="694" t="str">
        <f t="shared" ref="P90:P148" si="44">IF(N90=0," -",IF(M90=0,100%,N90/M90))</f>
        <v xml:space="preserve"> -</v>
      </c>
    </row>
    <row r="91" spans="2:16" ht="18" customHeight="1">
      <c r="B91" s="204" t="s">
        <v>1078</v>
      </c>
      <c r="C91" s="1236" t="s">
        <v>1195</v>
      </c>
      <c r="D91" s="1237"/>
      <c r="E91" s="473">
        <f>+IF(SUM('LÍNEA 4'!AV83:AV86)&gt;0,AVERAGE('LÍNEA 4'!BI83:BI86)," -")</f>
        <v>0.82499999999999996</v>
      </c>
      <c r="F91" s="477">
        <f>+IF(SUM('LÍNEA 4'!AX83:AX86)&gt;0,AVERAGE('LÍNEA 4'!BK83:BK86)," -")</f>
        <v>1</v>
      </c>
      <c r="G91" s="477">
        <f>+IF(SUM('LÍNEA 4'!AZ83:AZ86)&gt;0,AVERAGE('LÍNEA 4'!BM83:BM86)," -")</f>
        <v>1</v>
      </c>
      <c r="H91" s="480">
        <f>+IF(SUM('LÍNEA 4'!BB83:BB86)&gt;0,AVERAGE('LÍNEA 4'!BO83:BO86)," -")</f>
        <v>0</v>
      </c>
      <c r="I91" s="485">
        <f>+AVERAGE('LÍNEA 4'!AW83:AW86)+AVERAGE('LÍNEA 4'!AY83:AY86)+AVERAGE('LÍNEA 4'!BA83:BA86)</f>
        <v>0.8125</v>
      </c>
      <c r="J91" s="562">
        <f>+AVERAGE('LÍNEA 4'!BQ83:BQ86)</f>
        <v>0.8</v>
      </c>
      <c r="K91" s="613">
        <f t="shared" si="32"/>
        <v>0.8</v>
      </c>
      <c r="L91" s="532">
        <f>+SUM('LÍNEA 4'!BS83:BS86)+SUM('LÍNEA 4'!BX83:BX86)+SUM('LÍNEA 4'!CC83:CC86)</f>
        <v>2928664</v>
      </c>
      <c r="M91" s="496">
        <f>+SUM('LÍNEA 4'!CN83:CN86)</f>
        <v>2367254</v>
      </c>
      <c r="N91" s="496">
        <f>+SUM('LÍNEA 4'!CO83:CO86)</f>
        <v>0</v>
      </c>
      <c r="O91" s="693">
        <f t="shared" si="35"/>
        <v>0.80830508381978949</v>
      </c>
      <c r="P91" s="694" t="str">
        <f t="shared" si="44"/>
        <v xml:space="preserve"> -</v>
      </c>
    </row>
    <row r="92" spans="2:16" ht="18" customHeight="1">
      <c r="B92" s="204" t="s">
        <v>1079</v>
      </c>
      <c r="C92" s="1236" t="s">
        <v>1080</v>
      </c>
      <c r="D92" s="1237"/>
      <c r="E92" s="473">
        <f>+IF(SUM('LÍNEA 4'!AV87:AV89)&gt;0,AVERAGE('LÍNEA 4'!BI87:BI89)," -")</f>
        <v>0.76666666666666661</v>
      </c>
      <c r="F92" s="477">
        <f>+IF(SUM('LÍNEA 4'!AX87:AX89)&gt;0,AVERAGE('LÍNEA 4'!BK87:BK89)," -")</f>
        <v>1</v>
      </c>
      <c r="G92" s="477">
        <f>+IF(SUM('LÍNEA 4'!AZ87:AZ89)&gt;0,AVERAGE('LÍNEA 4'!BM87:BM89)," -")</f>
        <v>0.8666666666666667</v>
      </c>
      <c r="H92" s="480">
        <f>+IF(SUM('LÍNEA 4'!BB87:BB89)&gt;0,AVERAGE('LÍNEA 4'!BO87:BO89)," -")</f>
        <v>0</v>
      </c>
      <c r="I92" s="485">
        <f>+AVERAGE('LÍNEA 4'!AW87:AW89)+AVERAGE('LÍNEA 4'!AY87:AY89)+AVERAGE('LÍNEA 4'!BA87:BA89)</f>
        <v>0.75</v>
      </c>
      <c r="J92" s="562">
        <f>+AVERAGE('LÍNEA 4'!BQ87:BQ89)</f>
        <v>0.65833333333333333</v>
      </c>
      <c r="K92" s="613">
        <f t="shared" si="32"/>
        <v>0.65833333333333333</v>
      </c>
      <c r="L92" s="532">
        <f>+SUM('LÍNEA 4'!BS87:BS89)+SUM('LÍNEA 4'!BX87:BX89)+SUM('LÍNEA 4'!CC87:CC89)</f>
        <v>2885820</v>
      </c>
      <c r="M92" s="496">
        <f>+SUM('LÍNEA 4'!CN87:CN89)</f>
        <v>1529051</v>
      </c>
      <c r="N92" s="496">
        <f>+SUM('LÍNEA 4'!CO87:CO89)</f>
        <v>0</v>
      </c>
      <c r="O92" s="693">
        <f t="shared" si="35"/>
        <v>0.52984974807853569</v>
      </c>
      <c r="P92" s="694" t="str">
        <f t="shared" si="44"/>
        <v xml:space="preserve"> -</v>
      </c>
    </row>
    <row r="93" spans="2:16" ht="18" customHeight="1">
      <c r="B93" s="204" t="s">
        <v>1081</v>
      </c>
      <c r="C93" s="1236" t="s">
        <v>1082</v>
      </c>
      <c r="D93" s="1237"/>
      <c r="E93" s="473">
        <f>+IF(SUM('LÍNEA 4'!AV90:AV93)&gt;0,AVERAGE('LÍNEA 4'!BI90:BI93)," -")</f>
        <v>0.81527115038124376</v>
      </c>
      <c r="F93" s="477">
        <f>+IF(SUM('LÍNEA 4'!AX90:AX93)&gt;0,AVERAGE('LÍNEA 4'!BK90:BK93)," -")</f>
        <v>0.81262159587708538</v>
      </c>
      <c r="G93" s="477">
        <f>+IF(SUM('LÍNEA 4'!AZ90:AZ93)&gt;0,AVERAGE('LÍNEA 4'!BM90:BM93)," -")</f>
        <v>0.80542497337808516</v>
      </c>
      <c r="H93" s="480">
        <f>+IF(SUM('LÍNEA 4'!BB90:BB93)&gt;0,AVERAGE('LÍNEA 4'!BO90:BO93)," -")</f>
        <v>0</v>
      </c>
      <c r="I93" s="485">
        <f>+AVERAGE('LÍNEA 4'!AW90:AW93)+AVERAGE('LÍNEA 4'!AY90:AY93)+AVERAGE('LÍNEA 4'!BA90:BA93)</f>
        <v>0.75</v>
      </c>
      <c r="J93" s="562">
        <f>+AVERAGE('LÍNEA 4'!BQ90:BQ93)</f>
        <v>0.60832942990910355</v>
      </c>
      <c r="K93" s="613">
        <f t="shared" si="32"/>
        <v>0.60832942990910355</v>
      </c>
      <c r="L93" s="532">
        <f>+SUM('LÍNEA 4'!BS90:BS93)+SUM('LÍNEA 4'!BX90:BX93)+SUM('LÍNEA 4'!CC90:CC93)</f>
        <v>2542118</v>
      </c>
      <c r="M93" s="496">
        <f>+SUM('LÍNEA 4'!CN90:CN93)</f>
        <v>1661775</v>
      </c>
      <c r="N93" s="496">
        <f>+SUM('LÍNEA 4'!CO90:CO93)</f>
        <v>0</v>
      </c>
      <c r="O93" s="693">
        <f t="shared" si="35"/>
        <v>0.65369703530677958</v>
      </c>
      <c r="P93" s="694" t="str">
        <f t="shared" si="44"/>
        <v xml:space="preserve"> -</v>
      </c>
    </row>
    <row r="94" spans="2:16" ht="18" customHeight="1">
      <c r="B94" s="204" t="s">
        <v>1083</v>
      </c>
      <c r="C94" s="1236" t="s">
        <v>1084</v>
      </c>
      <c r="D94" s="1237"/>
      <c r="E94" s="473">
        <f>+IF(SUM('LÍNEA 4'!AV94:AV95)&gt;0,AVERAGE('LÍNEA 4'!BI94:BI95)," -")</f>
        <v>1</v>
      </c>
      <c r="F94" s="477">
        <f>+IF(SUM('LÍNEA 4'!AX94:AX95)&gt;0,AVERAGE('LÍNEA 4'!BK94:BK95)," -")</f>
        <v>1</v>
      </c>
      <c r="G94" s="477">
        <f>+IF(SUM('LÍNEA 4'!AZ94:AZ95)&gt;0,AVERAGE('LÍNEA 4'!BM94:BM95)," -")</f>
        <v>0.9</v>
      </c>
      <c r="H94" s="480">
        <f>+IF(SUM('LÍNEA 4'!BB94:BB95)&gt;0,AVERAGE('LÍNEA 4'!BO94:BO95)," -")</f>
        <v>0</v>
      </c>
      <c r="I94" s="485">
        <f>+AVERAGE('LÍNEA 4'!AW94:AW95)+AVERAGE('LÍNEA 4'!AY94:AY95)+AVERAGE('LÍNEA 4'!BA94:BA95)</f>
        <v>0.83333333333333326</v>
      </c>
      <c r="J94" s="562">
        <f>+AVERAGE('LÍNEA 4'!BQ94:BQ95)</f>
        <v>0.81666666666666665</v>
      </c>
      <c r="K94" s="613">
        <f t="shared" si="32"/>
        <v>0.81666666666666665</v>
      </c>
      <c r="L94" s="532">
        <f>+SUM('LÍNEA 4'!BS94:BS95)+SUM('LÍNEA 4'!BX94:BX95)+SUM('LÍNEA 4'!CC94:CC95)</f>
        <v>171500</v>
      </c>
      <c r="M94" s="496">
        <f>+SUM('LÍNEA 4'!CN94:CN95)</f>
        <v>125027</v>
      </c>
      <c r="N94" s="496">
        <f>+SUM('LÍNEA 4'!CO94:CO95)</f>
        <v>0</v>
      </c>
      <c r="O94" s="693">
        <f t="shared" si="35"/>
        <v>0.7290204081632653</v>
      </c>
      <c r="P94" s="694" t="str">
        <f t="shared" si="44"/>
        <v xml:space="preserve"> -</v>
      </c>
    </row>
    <row r="95" spans="2:16" ht="18" customHeight="1">
      <c r="B95" s="204" t="s">
        <v>1085</v>
      </c>
      <c r="C95" s="1236" t="s">
        <v>1948</v>
      </c>
      <c r="D95" s="1237"/>
      <c r="E95" s="473">
        <f>+IF(SUM('LÍNEA 4'!AV96:AV103)&gt;0,AVERAGE('LÍNEA 4'!BI96:BI103)," -")</f>
        <v>0.82499999999999996</v>
      </c>
      <c r="F95" s="477">
        <f>+IF(SUM('LÍNEA 4'!AX96:AX103)&gt;0,AVERAGE('LÍNEA 4'!BK96:BK103)," -")</f>
        <v>0.69285714285714284</v>
      </c>
      <c r="G95" s="477">
        <f>+IF(SUM('LÍNEA 4'!AZ96:AZ103)&gt;0,AVERAGE('LÍNEA 4'!BM96:BM103)," -")</f>
        <v>0.77066666666666672</v>
      </c>
      <c r="H95" s="480">
        <f>+IF(SUM('LÍNEA 4'!BB96:BB103)&gt;0,AVERAGE('LÍNEA 4'!BO96:BO103)," -")</f>
        <v>0</v>
      </c>
      <c r="I95" s="485">
        <f>+AVERAGE('LÍNEA 4'!AW96:AW103)+AVERAGE('LÍNEA 4'!AY96:AY103)+AVERAGE('LÍNEA 4'!BA96:BA103)</f>
        <v>0.73875000000000002</v>
      </c>
      <c r="J95" s="562">
        <f>+AVERAGE('LÍNEA 4'!BQ96:BQ103)</f>
        <v>0.60083333333333333</v>
      </c>
      <c r="K95" s="613">
        <f t="shared" si="32"/>
        <v>0.60083333333333333</v>
      </c>
      <c r="L95" s="532">
        <f>+SUM('LÍNEA 4'!BS96:BS103)+SUM('LÍNEA 4'!BX96:BX103)+SUM('LÍNEA 4'!CC96:CC103)</f>
        <v>99396412</v>
      </c>
      <c r="M95" s="496">
        <f>+SUM('LÍNEA 4'!CN96:CN103)</f>
        <v>5264509</v>
      </c>
      <c r="N95" s="496">
        <f>+SUM('LÍNEA 4'!CO96:CO103)</f>
        <v>0</v>
      </c>
      <c r="O95" s="693">
        <f t="shared" si="35"/>
        <v>5.296477905057579E-2</v>
      </c>
      <c r="P95" s="694" t="str">
        <f t="shared" si="44"/>
        <v xml:space="preserve"> -</v>
      </c>
    </row>
    <row r="96" spans="2:16" ht="20" customHeight="1">
      <c r="B96" s="203" t="s">
        <v>1086</v>
      </c>
      <c r="C96" s="1259" t="s">
        <v>573</v>
      </c>
      <c r="D96" s="1260"/>
      <c r="E96" s="475">
        <f>+AVERAGE(E97:E102)</f>
        <v>1</v>
      </c>
      <c r="F96" s="475">
        <f t="shared" ref="F96:J96" si="45">+AVERAGE(F97:F102)</f>
        <v>0.91666666666666663</v>
      </c>
      <c r="G96" s="475">
        <f t="shared" si="45"/>
        <v>0.81111111111111123</v>
      </c>
      <c r="H96" s="476">
        <f t="shared" si="45"/>
        <v>0</v>
      </c>
      <c r="I96" s="483">
        <f>+AVERAGE(I97:I102)</f>
        <v>0.74201981301641329</v>
      </c>
      <c r="J96" s="563">
        <f t="shared" si="45"/>
        <v>0.77726282922409895</v>
      </c>
      <c r="K96" s="614">
        <f t="shared" si="32"/>
        <v>0.77726282922409895</v>
      </c>
      <c r="L96" s="533">
        <f>SUM(L97:L102)</f>
        <v>13387045</v>
      </c>
      <c r="M96" s="497">
        <f>SUM(M97:M102)</f>
        <v>10566944</v>
      </c>
      <c r="N96" s="497">
        <f>SUM(N97:N102)</f>
        <v>333610</v>
      </c>
      <c r="O96" s="695">
        <f t="shared" si="35"/>
        <v>0.78934103829485891</v>
      </c>
      <c r="P96" s="696">
        <f t="shared" si="44"/>
        <v>3.1571095673451094E-2</v>
      </c>
    </row>
    <row r="97" spans="2:16" ht="18" customHeight="1">
      <c r="B97" s="204" t="s">
        <v>1087</v>
      </c>
      <c r="C97" s="1236" t="s">
        <v>1088</v>
      </c>
      <c r="D97" s="1237"/>
      <c r="E97" s="473">
        <f>+IF(SUM('LÍNEA 4'!AV105:AV106)&gt;0,AVERAGE('LÍNEA 4'!BI105:BI106)," -")</f>
        <v>1</v>
      </c>
      <c r="F97" s="477">
        <f>+IF(SUM('LÍNEA 4'!AX105:AX106)&gt;0,AVERAGE('LÍNEA 4'!BK105:BK106)," -")</f>
        <v>1</v>
      </c>
      <c r="G97" s="477">
        <f>+IF(SUM('LÍNEA 4'!AZ105:AZ106)&gt;0,AVERAGE('LÍNEA 4'!BM105:BM106)," -")</f>
        <v>1</v>
      </c>
      <c r="H97" s="480">
        <f>+IF(SUM('LÍNEA 4'!BB105:BB106)&gt;0,AVERAGE('LÍNEA 4'!BO105:BO106)," -")</f>
        <v>0</v>
      </c>
      <c r="I97" s="485">
        <f>+AVERAGE('LÍNEA 4'!AW105:AW106)+AVERAGE('LÍNEA 4'!AY105:AY106)+AVERAGE('LÍNEA 4'!BA105:BA106)</f>
        <v>0.72875816993464049</v>
      </c>
      <c r="J97" s="562">
        <f>+AVERAGE('LÍNEA 4'!BQ105:BQ106)</f>
        <v>0.99705882352941178</v>
      </c>
      <c r="K97" s="613">
        <f t="shared" si="32"/>
        <v>0.99705882352941178</v>
      </c>
      <c r="L97" s="532">
        <f>+SUM('LÍNEA 4'!BS105:BS106)+SUM('LÍNEA 4'!BX105:BX106)+SUM('LÍNEA 4'!CC105:CC106)</f>
        <v>2629024</v>
      </c>
      <c r="M97" s="496">
        <f>+SUM('LÍNEA 4'!CN105:CN106)</f>
        <v>2478595</v>
      </c>
      <c r="N97" s="496">
        <f>+SUM('LÍNEA 4'!CO105:CO106)</f>
        <v>81188</v>
      </c>
      <c r="O97" s="693">
        <f t="shared" si="35"/>
        <v>0.94278142763245976</v>
      </c>
      <c r="P97" s="694">
        <f t="shared" si="44"/>
        <v>3.2755653908766863E-2</v>
      </c>
    </row>
    <row r="98" spans="2:16" ht="18" customHeight="1">
      <c r="B98" s="204" t="s">
        <v>1089</v>
      </c>
      <c r="C98" s="1236" t="s">
        <v>1090</v>
      </c>
      <c r="D98" s="1237"/>
      <c r="E98" s="473">
        <f>+IF(SUM('LÍNEA 4'!AV107:AV109)&gt;0,AVERAGE('LÍNEA 4'!BI107:BI109)," -")</f>
        <v>1</v>
      </c>
      <c r="F98" s="477">
        <f>+IF(SUM('LÍNEA 4'!AX107:AX109)&gt;0,AVERAGE('LÍNEA 4'!BK107:BK109)," -")</f>
        <v>1</v>
      </c>
      <c r="G98" s="477">
        <f>+IF(SUM('LÍNEA 4'!AZ107:AZ109)&gt;0,AVERAGE('LÍNEA 4'!BM107:BM109)," -")</f>
        <v>1</v>
      </c>
      <c r="H98" s="480">
        <f>+IF(SUM('LÍNEA 4'!BB107:BB109)&gt;0,AVERAGE('LÍNEA 4'!BO107:BO109)," -")</f>
        <v>0</v>
      </c>
      <c r="I98" s="485">
        <f>+AVERAGE('LÍNEA 4'!AW107:AW109)+AVERAGE('LÍNEA 4'!AY107:AY109)+AVERAGE('LÍNEA 4'!BA107:BA109)</f>
        <v>0.72336070816383957</v>
      </c>
      <c r="J98" s="562">
        <f>+AVERAGE('LÍNEA 4'!BQ107:BQ109)</f>
        <v>0.99151815181518155</v>
      </c>
      <c r="K98" s="613">
        <f t="shared" si="32"/>
        <v>0.99151815181518155</v>
      </c>
      <c r="L98" s="532">
        <f>+SUM('LÍNEA 4'!BS107:BS109)+SUM('LÍNEA 4'!BX107:BX109)+SUM('LÍNEA 4'!CC107:CC109)</f>
        <v>3952799</v>
      </c>
      <c r="M98" s="496">
        <f>+SUM('LÍNEA 4'!CN107:CN109)</f>
        <v>3032600</v>
      </c>
      <c r="N98" s="496">
        <f>+SUM('LÍNEA 4'!CO107:CO109)</f>
        <v>202447</v>
      </c>
      <c r="O98" s="693">
        <f t="shared" si="35"/>
        <v>0.76720318943614385</v>
      </c>
      <c r="P98" s="694">
        <f t="shared" si="44"/>
        <v>6.6756908263536238E-2</v>
      </c>
    </row>
    <row r="99" spans="2:16" ht="18" customHeight="1">
      <c r="B99" s="204" t="s">
        <v>1091</v>
      </c>
      <c r="C99" s="1236" t="s">
        <v>1092</v>
      </c>
      <c r="D99" s="1237"/>
      <c r="E99" s="473">
        <f>+IF(SUM('LÍNEA 4'!AV110:AV112)&gt;0,AVERAGE('LÍNEA 4'!BI110:BI112)," -")</f>
        <v>1</v>
      </c>
      <c r="F99" s="477">
        <f>+IF(SUM('LÍNEA 4'!AX110:AX112)&gt;0,AVERAGE('LÍNEA 4'!BK110:BK112)," -")</f>
        <v>1</v>
      </c>
      <c r="G99" s="477">
        <f>+IF(SUM('LÍNEA 4'!AZ110:AZ112)&gt;0,AVERAGE('LÍNEA 4'!BM110:BM112)," -")</f>
        <v>0.83333333333333337</v>
      </c>
      <c r="H99" s="480">
        <f>+IF(SUM('LÍNEA 4'!BB110:BB112)&gt;0,AVERAGE('LÍNEA 4'!BO110:BO112)," -")</f>
        <v>0</v>
      </c>
      <c r="I99" s="485">
        <f>+AVERAGE('LÍNEA 4'!AW110:AW112)+AVERAGE('LÍNEA 4'!AY110:AY112)+AVERAGE('LÍNEA 4'!BA110:BA112)</f>
        <v>0.75</v>
      </c>
      <c r="J99" s="562">
        <f>+AVERAGE('LÍNEA 4'!BQ110:BQ112)</f>
        <v>0.79166666666666663</v>
      </c>
      <c r="K99" s="613">
        <f t="shared" si="32"/>
        <v>0.79166666666666663</v>
      </c>
      <c r="L99" s="532">
        <f>+SUM('LÍNEA 4'!BS110:BS112)+SUM('LÍNEA 4'!BX110:BX112)+SUM('LÍNEA 4'!CC110:CC112)</f>
        <v>1136758</v>
      </c>
      <c r="M99" s="496">
        <f>+SUM('LÍNEA 4'!CN110:CN112)</f>
        <v>856873</v>
      </c>
      <c r="N99" s="496">
        <f>+SUM('LÍNEA 4'!CO110:CO112)</f>
        <v>0</v>
      </c>
      <c r="O99" s="693">
        <f t="shared" si="35"/>
        <v>0.75378664588241295</v>
      </c>
      <c r="P99" s="694" t="str">
        <f t="shared" si="44"/>
        <v xml:space="preserve"> -</v>
      </c>
    </row>
    <row r="100" spans="2:16" ht="18" customHeight="1">
      <c r="B100" s="204" t="s">
        <v>1093</v>
      </c>
      <c r="C100" s="1236" t="s">
        <v>1094</v>
      </c>
      <c r="D100" s="1237"/>
      <c r="E100" s="473">
        <f>+IF('LÍNEA 4'!AV113&gt;0,'LÍNEA 4'!BI113," -")</f>
        <v>1</v>
      </c>
      <c r="F100" s="477">
        <f>+IF('LÍNEA 4'!AX113&gt;0,'LÍNEA 4'!BK113," -")</f>
        <v>1</v>
      </c>
      <c r="G100" s="477">
        <f>+IF('LÍNEA 4'!AZ113&gt;0,'LÍNEA 4'!BM113," -")</f>
        <v>1</v>
      </c>
      <c r="H100" s="480">
        <f>+IF('LÍNEA 4'!BB113&gt;0,'LÍNEA 4'!BO113," -")</f>
        <v>0</v>
      </c>
      <c r="I100" s="485">
        <f>+'LÍNEA 4'!AW113+'LÍNEA 4'!AY113+'LÍNEA 4'!BA113</f>
        <v>0.75</v>
      </c>
      <c r="J100" s="562">
        <f>+'LÍNEA 4'!BQ113</f>
        <v>1</v>
      </c>
      <c r="K100" s="613">
        <f t="shared" si="32"/>
        <v>1</v>
      </c>
      <c r="L100" s="532">
        <f>+'LÍNEA 4'!BS113+'LÍNEA 4'!BX113+'LÍNEA 4'!CC113</f>
        <v>80739</v>
      </c>
      <c r="M100" s="496">
        <f>+'LÍNEA 4'!CN113</f>
        <v>47266</v>
      </c>
      <c r="N100" s="496">
        <f>+'LÍNEA 4'!CO113</f>
        <v>0</v>
      </c>
      <c r="O100" s="693">
        <f t="shared" si="35"/>
        <v>0.58541720853614732</v>
      </c>
      <c r="P100" s="694" t="str">
        <f t="shared" si="44"/>
        <v xml:space="preserve"> -</v>
      </c>
    </row>
    <row r="101" spans="2:16" ht="18" customHeight="1">
      <c r="B101" s="204" t="s">
        <v>1095</v>
      </c>
      <c r="C101" s="1236" t="s">
        <v>1096</v>
      </c>
      <c r="D101" s="1237"/>
      <c r="E101" s="473">
        <f>+IF(SUM('LÍNEA 4'!AV114:AV116)&gt;0,AVERAGE('LÍNEA 4'!BI114:BI116)," -")</f>
        <v>1</v>
      </c>
      <c r="F101" s="477">
        <f>+IF(SUM('LÍNEA 4'!AX114:AX116)&gt;0,AVERAGE('LÍNEA 4'!BK114:BK116)," -")</f>
        <v>0.5</v>
      </c>
      <c r="G101" s="477">
        <f>+IF(SUM('LÍNEA 4'!AZ114:AZ116)&gt;0,AVERAGE('LÍNEA 4'!BM114:BM116)," -")</f>
        <v>0.33333333333333331</v>
      </c>
      <c r="H101" s="480">
        <f>+IF(SUM('LÍNEA 4'!BB114:BB116)&gt;0,AVERAGE('LÍNEA 4'!BO114:BO116)," -")</f>
        <v>0</v>
      </c>
      <c r="I101" s="485">
        <f>+AVERAGE('LÍNEA 4'!AW114:AW116)+AVERAGE('LÍNEA 4'!AY114:AY116)+AVERAGE('LÍNEA 4'!BA114:BA116)</f>
        <v>0.79166666666666663</v>
      </c>
      <c r="J101" s="562">
        <f>+AVERAGE('LÍNEA 4'!BQ114:BQ116)</f>
        <v>0.25</v>
      </c>
      <c r="K101" s="613">
        <f t="shared" si="32"/>
        <v>0.25</v>
      </c>
      <c r="L101" s="532">
        <f>+SUM('LÍNEA 4'!BS114:BS116)+SUM('LÍNEA 4'!BX114:BX116)+SUM('LÍNEA 4'!CC114:CC116)</f>
        <v>5151603</v>
      </c>
      <c r="M101" s="496">
        <f>+SUM('LÍNEA 4'!CN114:CN116)</f>
        <v>3933148</v>
      </c>
      <c r="N101" s="496">
        <f>+SUM('LÍNEA 4'!CO114:CO116)</f>
        <v>49975</v>
      </c>
      <c r="O101" s="693">
        <f t="shared" si="35"/>
        <v>0.76348041570749925</v>
      </c>
      <c r="P101" s="694">
        <f t="shared" si="44"/>
        <v>1.2706107169117461E-2</v>
      </c>
    </row>
    <row r="102" spans="2:16" ht="18" customHeight="1">
      <c r="B102" s="204" t="s">
        <v>1097</v>
      </c>
      <c r="C102" s="1236" t="s">
        <v>1098</v>
      </c>
      <c r="D102" s="1237"/>
      <c r="E102" s="473">
        <f>+IF(SUM('LÍNEA 4'!AV117:AV119)&gt;0,AVERAGE('LÍNEA 4'!BI117:BI119)," -")</f>
        <v>1</v>
      </c>
      <c r="F102" s="477">
        <f>+IF(SUM('LÍNEA 4'!AX117:AX119)&gt;0,AVERAGE('LÍNEA 4'!BK117:BK119)," -")</f>
        <v>1</v>
      </c>
      <c r="G102" s="477">
        <f>+IF(SUM('LÍNEA 4'!AZ117:AZ119)&gt;0,AVERAGE('LÍNEA 4'!BM117:BM119)," -")</f>
        <v>0.70000000000000007</v>
      </c>
      <c r="H102" s="480">
        <f>+IF(SUM('LÍNEA 4'!BB117:BB119)&gt;0,AVERAGE('LÍNEA 4'!BO117:BO119)," -")</f>
        <v>0</v>
      </c>
      <c r="I102" s="485">
        <f>+AVERAGE('LÍNEA 4'!AW117:AW119)+AVERAGE('LÍNEA 4'!AY117:AY119)+AVERAGE('LÍNEA 4'!BA117:BA119)</f>
        <v>0.70833333333333337</v>
      </c>
      <c r="J102" s="562">
        <f>+AVERAGE('LÍNEA 4'!BQ117:BQ119)</f>
        <v>0.6333333333333333</v>
      </c>
      <c r="K102" s="613">
        <f t="shared" si="32"/>
        <v>0.6333333333333333</v>
      </c>
      <c r="L102" s="532">
        <f>+SUM('LÍNEA 4'!BS117:BS119)+SUM('LÍNEA 4'!BX117:BX119)+SUM('LÍNEA 4'!CC117:CC119)</f>
        <v>436122</v>
      </c>
      <c r="M102" s="496">
        <f>+SUM('LÍNEA 4'!CN117:CN119)</f>
        <v>218462</v>
      </c>
      <c r="N102" s="496">
        <f>+SUM('LÍNEA 4'!CO117:CO119)</f>
        <v>0</v>
      </c>
      <c r="O102" s="693">
        <f t="shared" si="35"/>
        <v>0.50091946748845506</v>
      </c>
      <c r="P102" s="694" t="str">
        <f t="shared" si="44"/>
        <v xml:space="preserve"> -</v>
      </c>
    </row>
    <row r="103" spans="2:16" ht="20" customHeight="1">
      <c r="B103" s="203" t="s">
        <v>1099</v>
      </c>
      <c r="C103" s="1259" t="s">
        <v>610</v>
      </c>
      <c r="D103" s="1260"/>
      <c r="E103" s="475">
        <f>+AVERAGE(E104:E111)</f>
        <v>0.86408730158730174</v>
      </c>
      <c r="F103" s="475">
        <f t="shared" ref="F103:J103" si="46">+AVERAGE(F104:F111)</f>
        <v>0.90097402597402598</v>
      </c>
      <c r="G103" s="475">
        <f t="shared" si="46"/>
        <v>0.87391774891774887</v>
      </c>
      <c r="H103" s="476">
        <f t="shared" si="46"/>
        <v>0</v>
      </c>
      <c r="I103" s="483">
        <f>+AVERAGE(I104:I111)</f>
        <v>0.7125539772727274</v>
      </c>
      <c r="J103" s="563">
        <f t="shared" si="46"/>
        <v>0.72204128336940843</v>
      </c>
      <c r="K103" s="614">
        <f t="shared" si="32"/>
        <v>0.72204128336940843</v>
      </c>
      <c r="L103" s="533">
        <f>SUM(L104:L111)</f>
        <v>49206004</v>
      </c>
      <c r="M103" s="497">
        <f t="shared" ref="M103:N103" si="47">SUM(M104:M111)</f>
        <v>39455762</v>
      </c>
      <c r="N103" s="497">
        <f t="shared" si="47"/>
        <v>746905</v>
      </c>
      <c r="O103" s="695">
        <f t="shared" si="35"/>
        <v>0.80184853051672311</v>
      </c>
      <c r="P103" s="696">
        <f t="shared" si="44"/>
        <v>1.8930188194058957E-2</v>
      </c>
    </row>
    <row r="104" spans="2:16" ht="18" customHeight="1">
      <c r="B104" s="204" t="s">
        <v>1100</v>
      </c>
      <c r="C104" s="1236" t="s">
        <v>1101</v>
      </c>
      <c r="D104" s="1237"/>
      <c r="E104" s="473" t="str">
        <f>+IF('LÍNEA 4'!AV121&gt;0,'LÍNEA 4'!BI121," -")</f>
        <v xml:space="preserve"> -</v>
      </c>
      <c r="F104" s="477">
        <f>+IF('LÍNEA 4'!AX121&gt;0,'LÍNEA 4'!BK121," -")</f>
        <v>1</v>
      </c>
      <c r="G104" s="477" t="str">
        <f>+IF('LÍNEA 4'!AZ121&gt;0,'LÍNEA 4'!BM121," -")</f>
        <v xml:space="preserve"> -</v>
      </c>
      <c r="H104" s="480">
        <f>+IF('LÍNEA 4'!BB121&gt;0,'LÍNEA 4'!BO121," -")</f>
        <v>0</v>
      </c>
      <c r="I104" s="485">
        <f>+'LÍNEA 4'!AW121+'LÍNEA 4'!AY121+'LÍNEA 4'!BA121</f>
        <v>0.5</v>
      </c>
      <c r="J104" s="562">
        <f>+'LÍNEA 4'!BQ121</f>
        <v>0.5</v>
      </c>
      <c r="K104" s="613">
        <f t="shared" ref="K104:K135" si="48">+J104</f>
        <v>0.5</v>
      </c>
      <c r="L104" s="532">
        <f>+'LÍNEA 4'!BS121+'LÍNEA 4'!BX121+'LÍNEA 4'!CC121</f>
        <v>231000</v>
      </c>
      <c r="M104" s="496">
        <f>+'LÍNEA 4'!CN121</f>
        <v>44703</v>
      </c>
      <c r="N104" s="496">
        <f>+'LÍNEA 4'!CO121</f>
        <v>0</v>
      </c>
      <c r="O104" s="693">
        <f t="shared" si="35"/>
        <v>0.19351948051948051</v>
      </c>
      <c r="P104" s="694" t="str">
        <f t="shared" si="44"/>
        <v xml:space="preserve"> -</v>
      </c>
    </row>
    <row r="105" spans="2:16" ht="18" customHeight="1">
      <c r="B105" s="204" t="s">
        <v>1102</v>
      </c>
      <c r="C105" s="1236" t="s">
        <v>1103</v>
      </c>
      <c r="D105" s="1237"/>
      <c r="E105" s="473">
        <f>+IF(SUM('LÍNEA 4'!AV122:AV133)&gt;0,AVERAGE('LÍNEA 4'!BI122:BI133)," -")</f>
        <v>0.875</v>
      </c>
      <c r="F105" s="477">
        <f>+IF(SUM('LÍNEA 4'!AX122:AX133)&gt;0,AVERAGE('LÍNEA 4'!BK122:BK133)," -")</f>
        <v>0.88636363636363635</v>
      </c>
      <c r="G105" s="477">
        <f>+IF(SUM('LÍNEA 4'!AZ122:AZ133)&gt;0,AVERAGE('LÍNEA 4'!BM122:BM133)," -")</f>
        <v>0.90909090909090906</v>
      </c>
      <c r="H105" s="480">
        <f>+IF(SUM('LÍNEA 4'!BB122:BB133)&gt;0,AVERAGE('LÍNEA 4'!BO122:BO133)," -")</f>
        <v>0</v>
      </c>
      <c r="I105" s="485">
        <f>+AVERAGE('LÍNEA 4'!AW122:AW133)+AVERAGE('LÍNEA 4'!AY122:AY133)+AVERAGE('LÍNEA 4'!BA122:BA133)</f>
        <v>0.77770562770562768</v>
      </c>
      <c r="J105" s="562">
        <f>+AVERAGE('LÍNEA 4'!BQ122:BQ133)</f>
        <v>0.7236516955266955</v>
      </c>
      <c r="K105" s="613">
        <f t="shared" si="48"/>
        <v>0.7236516955266955</v>
      </c>
      <c r="L105" s="532">
        <f>+SUM('LÍNEA 4'!BS122:BS133)+SUM('LÍNEA 4'!BX122:BX133)+SUM('LÍNEA 4'!CC122:CC133)</f>
        <v>13878440</v>
      </c>
      <c r="M105" s="496">
        <f>+SUM('LÍNEA 4'!CN122:CN133)</f>
        <v>10955784</v>
      </c>
      <c r="N105" s="496">
        <f>+SUM('LÍNEA 4'!CO122:CO133)</f>
        <v>35670</v>
      </c>
      <c r="O105" s="693">
        <f t="shared" si="35"/>
        <v>0.78941033718487097</v>
      </c>
      <c r="P105" s="694">
        <f t="shared" si="44"/>
        <v>3.2558144629357424E-3</v>
      </c>
    </row>
    <row r="106" spans="2:16" ht="18" customHeight="1">
      <c r="B106" s="204" t="s">
        <v>1104</v>
      </c>
      <c r="C106" s="1236" t="s">
        <v>1196</v>
      </c>
      <c r="D106" s="1237"/>
      <c r="E106" s="473">
        <f>+IF(SUM('LÍNEA 4'!AV134:AV140)&gt;0,AVERAGE('LÍNEA 4'!BI134:BI140)," -")</f>
        <v>1</v>
      </c>
      <c r="F106" s="477">
        <f>+IF(SUM('LÍNEA 4'!AX134:AX140)&gt;0,AVERAGE('LÍNEA 4'!BK134:BK140)," -")</f>
        <v>1</v>
      </c>
      <c r="G106" s="477">
        <f>+IF(SUM('LÍNEA 4'!AZ134:AZ140)&gt;0,AVERAGE('LÍNEA 4'!BM134:BM140)," -")</f>
        <v>1</v>
      </c>
      <c r="H106" s="480">
        <f>+IF(SUM('LÍNEA 4'!BB134:BB140)&gt;0,AVERAGE('LÍNEA 4'!BO134:BO140)," -")</f>
        <v>0</v>
      </c>
      <c r="I106" s="485">
        <f>+AVERAGE('LÍNEA 4'!AW134:AW140)+AVERAGE('LÍNEA 4'!AY134:AY140)+AVERAGE('LÍNEA 4'!BA134:BA140)</f>
        <v>0.7857142857142857</v>
      </c>
      <c r="J106" s="562">
        <f>+AVERAGE('LÍNEA 4'!BQ134:BQ140)</f>
        <v>0.8214285714285714</v>
      </c>
      <c r="K106" s="613">
        <f t="shared" si="48"/>
        <v>0.8214285714285714</v>
      </c>
      <c r="L106" s="532">
        <f>+SUM('LÍNEA 4'!BS134:BS140)+SUM('LÍNEA 4'!BX134:BX140)+SUM('LÍNEA 4'!CC134:CC140)</f>
        <v>4134432</v>
      </c>
      <c r="M106" s="496">
        <f>+SUM('LÍNEA 4'!CN134:CN140)</f>
        <v>3403664</v>
      </c>
      <c r="N106" s="496">
        <f>+SUM('LÍNEA 4'!CO134:CO140)</f>
        <v>0</v>
      </c>
      <c r="O106" s="693">
        <f t="shared" si="35"/>
        <v>0.82324827207219753</v>
      </c>
      <c r="P106" s="694" t="str">
        <f t="shared" si="44"/>
        <v xml:space="preserve"> -</v>
      </c>
    </row>
    <row r="107" spans="2:16" ht="18" customHeight="1">
      <c r="B107" s="204" t="s">
        <v>1105</v>
      </c>
      <c r="C107" s="1236" t="s">
        <v>1106</v>
      </c>
      <c r="D107" s="1237"/>
      <c r="E107" s="473">
        <f>+IF(SUM('LÍNEA 4'!AV141:AV147)&gt;0,AVERAGE('LÍNEA 4'!BI141:BI147)," -")</f>
        <v>1</v>
      </c>
      <c r="F107" s="477">
        <f>+IF(SUM('LÍNEA 4'!AX141:AX147)&gt;0,AVERAGE('LÍNEA 4'!BK141:BK147)," -")</f>
        <v>0.5714285714285714</v>
      </c>
      <c r="G107" s="477">
        <f>+IF(SUM('LÍNEA 4'!AZ141:AZ147)&gt;0,AVERAGE('LÍNEA 4'!BM141:BM147)," -")</f>
        <v>0.8</v>
      </c>
      <c r="H107" s="480">
        <f>+IF(SUM('LÍNEA 4'!BB141:BB147)&gt;0,AVERAGE('LÍNEA 4'!BO141:BO147)," -")</f>
        <v>0</v>
      </c>
      <c r="I107" s="485">
        <f>+AVERAGE('LÍNEA 4'!AW141:AW147)+AVERAGE('LÍNEA 4'!AY141:AY147)+AVERAGE('LÍNEA 4'!BA141:BA147)</f>
        <v>0.8214285714285714</v>
      </c>
      <c r="J107" s="562">
        <f>+AVERAGE('LÍNEA 4'!BQ141:BQ146)</f>
        <v>0.875</v>
      </c>
      <c r="K107" s="613">
        <f t="shared" si="48"/>
        <v>0.875</v>
      </c>
      <c r="L107" s="532">
        <f>+SUM('LÍNEA 4'!BS141:BS147)+SUM('LÍNEA 4'!BX141:BX147)+SUM('LÍNEA 4'!CC141:CC147)</f>
        <v>6219031</v>
      </c>
      <c r="M107" s="496">
        <f>+SUM('LÍNEA 4'!CN141:CN147)</f>
        <v>3521359</v>
      </c>
      <c r="N107" s="496">
        <f>+SUM('LÍNEA 4'!CO141:CO147)</f>
        <v>0</v>
      </c>
      <c r="O107" s="693">
        <f t="shared" si="35"/>
        <v>0.56622309810000948</v>
      </c>
      <c r="P107" s="694" t="str">
        <f t="shared" si="44"/>
        <v xml:space="preserve"> -</v>
      </c>
    </row>
    <row r="108" spans="2:16" ht="18" customHeight="1">
      <c r="B108" s="204" t="s">
        <v>1107</v>
      </c>
      <c r="C108" s="1236" t="s">
        <v>1108</v>
      </c>
      <c r="D108" s="1237"/>
      <c r="E108" s="473">
        <f>+IF('LÍNEA 4'!AV148&gt;0,'LÍNEA 4'!BI148," -")</f>
        <v>1</v>
      </c>
      <c r="F108" s="477">
        <f>+IF('LÍNEA 4'!AX148&gt;0,'LÍNEA 4'!BK148," -")</f>
        <v>1</v>
      </c>
      <c r="G108" s="477">
        <f>+IF('LÍNEA 4'!AZ148&gt;0,'LÍNEA 4'!BM148," -")</f>
        <v>1</v>
      </c>
      <c r="H108" s="480">
        <f>+IF('LÍNEA 4'!BB148&gt;0,'LÍNEA 4'!BO148," -")</f>
        <v>0</v>
      </c>
      <c r="I108" s="485">
        <f>+'LÍNEA 4'!AW148+'LÍNEA 4'!AY148+'LÍNEA 4'!BA148</f>
        <v>0.70833333333333337</v>
      </c>
      <c r="J108" s="562">
        <f>+'LÍNEA 4'!BQ148</f>
        <v>1</v>
      </c>
      <c r="K108" s="613">
        <f t="shared" si="48"/>
        <v>1</v>
      </c>
      <c r="L108" s="532">
        <f>+'LÍNEA 4'!BS148+'LÍNEA 4'!BX148+'LÍNEA 4'!CC148</f>
        <v>2631889</v>
      </c>
      <c r="M108" s="496">
        <f>+'LÍNEA 4'!CN148</f>
        <v>1652194</v>
      </c>
      <c r="N108" s="496">
        <f>+'LÍNEA 4'!CO148</f>
        <v>511235</v>
      </c>
      <c r="O108" s="693">
        <f t="shared" si="35"/>
        <v>0.62775975734538958</v>
      </c>
      <c r="P108" s="694">
        <f t="shared" si="44"/>
        <v>0.30942794853388889</v>
      </c>
    </row>
    <row r="109" spans="2:16" ht="18" customHeight="1">
      <c r="B109" s="204" t="s">
        <v>1109</v>
      </c>
      <c r="C109" s="1236" t="s">
        <v>1110</v>
      </c>
      <c r="D109" s="1237"/>
      <c r="E109" s="473">
        <f>+IF(SUM('LÍNEA 4'!AV149:AV156)&gt;0,AVERAGE('LÍNEA 4'!BI149:BI156)," -")</f>
        <v>0.66666666666666663</v>
      </c>
      <c r="F109" s="477">
        <f>+IF(SUM('LÍNEA 4'!AX149:AX156)&gt;0,AVERAGE('LÍNEA 4'!BK149:BK156)," -")</f>
        <v>0.75</v>
      </c>
      <c r="G109" s="477">
        <f>+IF(SUM('LÍNEA 4'!AZ149:AZ156)&gt;0,AVERAGE('LÍNEA 4'!BM149:BM156)," -")</f>
        <v>0.53333333333333333</v>
      </c>
      <c r="H109" s="480">
        <f>+IF(SUM('LÍNEA 4'!BB149:BB156)&gt;0,AVERAGE('LÍNEA 4'!BO149:BO156)," -")</f>
        <v>0</v>
      </c>
      <c r="I109" s="485">
        <f>+AVERAGE('LÍNEA 4'!AW149:AW156)+AVERAGE('LÍNEA 4'!AY149:AY156)+AVERAGE('LÍNEA 4'!BA149:BA156)</f>
        <v>0.71875</v>
      </c>
      <c r="J109" s="562">
        <f>+AVERAGE('LÍNEA 4'!BQ149:BQ156)</f>
        <v>0.53125</v>
      </c>
      <c r="K109" s="613">
        <f t="shared" si="48"/>
        <v>0.53125</v>
      </c>
      <c r="L109" s="532">
        <f>+SUM('LÍNEA 4'!BS149:BS156)+SUM('LÍNEA 4'!BX149:BX156)+SUM('LÍNEA 4'!CC149:CC156)</f>
        <v>9114821</v>
      </c>
      <c r="M109" s="496">
        <f>+SUM('LÍNEA 4'!CN149:CN156)</f>
        <v>7429918</v>
      </c>
      <c r="N109" s="496">
        <f>+SUM('LÍNEA 4'!CO149:CO156)</f>
        <v>0</v>
      </c>
      <c r="O109" s="693">
        <f t="shared" si="35"/>
        <v>0.81514689098118331</v>
      </c>
      <c r="P109" s="694" t="str">
        <f t="shared" si="44"/>
        <v xml:space="preserve"> -</v>
      </c>
    </row>
    <row r="110" spans="2:16" ht="18" customHeight="1">
      <c r="B110" s="204" t="s">
        <v>1111</v>
      </c>
      <c r="C110" s="1236" t="s">
        <v>1112</v>
      </c>
      <c r="D110" s="1237"/>
      <c r="E110" s="473" t="str">
        <f>+IF('LÍNEA 4'!AV157&gt;0,'LÍNEA 4'!BI157," -")</f>
        <v xml:space="preserve"> -</v>
      </c>
      <c r="F110" s="477">
        <f>+IF('LÍNEA 4'!AX157&gt;0,'LÍNEA 4'!BK157," -")</f>
        <v>1</v>
      </c>
      <c r="G110" s="477">
        <f>+IF('LÍNEA 4'!AZ157&gt;0,'LÍNEA 4'!BM157," -")</f>
        <v>1</v>
      </c>
      <c r="H110" s="480">
        <f>+IF('LÍNEA 4'!BB157&gt;0,'LÍNEA 4'!BO157," -")</f>
        <v>0</v>
      </c>
      <c r="I110" s="485">
        <f>+'LÍNEA 4'!AW157+'LÍNEA 4'!AY157+'LÍNEA 4'!BA157</f>
        <v>0.66</v>
      </c>
      <c r="J110" s="562">
        <f>+'LÍNEA 4'!BQ157</f>
        <v>0.66666666666666663</v>
      </c>
      <c r="K110" s="613">
        <f t="shared" si="48"/>
        <v>0.66666666666666663</v>
      </c>
      <c r="L110" s="532">
        <f>+'LÍNEA 4'!BS157+'LÍNEA 4'!BX157+'LÍNEA 4'!CC157</f>
        <v>140000</v>
      </c>
      <c r="M110" s="496">
        <f>+'LÍNEA 4'!CN157</f>
        <v>139920</v>
      </c>
      <c r="N110" s="496">
        <f>+'LÍNEA 4'!CO157</f>
        <v>0</v>
      </c>
      <c r="O110" s="693">
        <f t="shared" si="35"/>
        <v>0.99942857142857144</v>
      </c>
      <c r="P110" s="694" t="str">
        <f t="shared" si="44"/>
        <v xml:space="preserve"> -</v>
      </c>
    </row>
    <row r="111" spans="2:16" ht="18" customHeight="1">
      <c r="B111" s="204" t="s">
        <v>1113</v>
      </c>
      <c r="C111" s="1236" t="s">
        <v>1114</v>
      </c>
      <c r="D111" s="1237"/>
      <c r="E111" s="473">
        <f>+IF(SUM('LÍNEA 4'!AV158:AV167)&gt;0,AVERAGE('LÍNEA 4'!BI158:BI167)," -")</f>
        <v>0.6428571428571429</v>
      </c>
      <c r="F111" s="477">
        <f>+IF(SUM('LÍNEA 4'!AX158:AX167)&gt;0,AVERAGE('LÍNEA 4'!BK158:BK167)," -")</f>
        <v>1</v>
      </c>
      <c r="G111" s="477">
        <f>+IF(SUM('LÍNEA 4'!AZ158:AZ167)&gt;0,AVERAGE('LÍNEA 4'!BM158:BM167)," -")</f>
        <v>0.875</v>
      </c>
      <c r="H111" s="480">
        <f>+IF(SUM('LÍNEA 4'!BB158:BB167)&gt;0,AVERAGE('LÍNEA 4'!BO158:BO167)," -")</f>
        <v>0</v>
      </c>
      <c r="I111" s="485">
        <f>+AVERAGE('LÍNEA 4'!AW158:AW167)+AVERAGE('LÍNEA 4'!AY158:AY167)+AVERAGE('LÍNEA 4'!BA158:BA167)</f>
        <v>0.72850000000000004</v>
      </c>
      <c r="J111" s="562">
        <f>+AVERAGE('LÍNEA 4'!BQ158:BQ167)</f>
        <v>0.65833333333333333</v>
      </c>
      <c r="K111" s="613">
        <f t="shared" si="48"/>
        <v>0.65833333333333333</v>
      </c>
      <c r="L111" s="532">
        <f>+SUM('LÍNEA 4'!BS158:BS167)+SUM('LÍNEA 4'!BX158:BX167)+SUM('LÍNEA 4'!CC158:CC167)</f>
        <v>12856391</v>
      </c>
      <c r="M111" s="496">
        <f>+SUM('LÍNEA 4'!CN158:CN167)</f>
        <v>12308220</v>
      </c>
      <c r="N111" s="496">
        <f>+SUM('LÍNEA 4'!CO158:CO167)</f>
        <v>200000</v>
      </c>
      <c r="O111" s="693">
        <f t="shared" si="35"/>
        <v>0.95736198440137676</v>
      </c>
      <c r="P111" s="694">
        <f t="shared" si="44"/>
        <v>1.6249303311120535E-2</v>
      </c>
    </row>
    <row r="112" spans="2:16" ht="20" customHeight="1">
      <c r="B112" s="203" t="s">
        <v>1115</v>
      </c>
      <c r="C112" s="1259" t="s">
        <v>648</v>
      </c>
      <c r="D112" s="1260"/>
      <c r="E112" s="475">
        <f>+AVERAGE(E113:E114)</f>
        <v>0.9107142857142857</v>
      </c>
      <c r="F112" s="475">
        <f t="shared" ref="F112:J112" si="49">+AVERAGE(F113:F114)</f>
        <v>0.81428571428571428</v>
      </c>
      <c r="G112" s="475">
        <f t="shared" si="49"/>
        <v>0.74921875000000004</v>
      </c>
      <c r="H112" s="476">
        <f t="shared" si="49"/>
        <v>0</v>
      </c>
      <c r="I112" s="483">
        <f>+AVERAGE(I113:I114)</f>
        <v>0.72664488017429185</v>
      </c>
      <c r="J112" s="563">
        <f t="shared" si="49"/>
        <v>0.72770833333333329</v>
      </c>
      <c r="K112" s="614">
        <f t="shared" si="48"/>
        <v>0.72770833333333329</v>
      </c>
      <c r="L112" s="533">
        <f>SUM(L113:L114)</f>
        <v>78286795</v>
      </c>
      <c r="M112" s="497">
        <f t="shared" ref="M112:N112" si="50">SUM(M113:M114)</f>
        <v>69628607</v>
      </c>
      <c r="N112" s="497">
        <f t="shared" si="50"/>
        <v>0</v>
      </c>
      <c r="O112" s="695">
        <f t="shared" si="35"/>
        <v>0.88940423477548158</v>
      </c>
      <c r="P112" s="696" t="str">
        <f t="shared" si="44"/>
        <v xml:space="preserve"> -</v>
      </c>
    </row>
    <row r="113" spans="2:16" ht="18" customHeight="1">
      <c r="B113" s="204" t="s">
        <v>1116</v>
      </c>
      <c r="C113" s="1236" t="s">
        <v>1117</v>
      </c>
      <c r="D113" s="1237"/>
      <c r="E113" s="473">
        <f>+IF(SUM('LÍNEA 4'!AV169:AV171)&gt;0,AVERAGE('LÍNEA 4'!BI169:BI171)," -")</f>
        <v>1</v>
      </c>
      <c r="F113" s="477">
        <f>+IF(SUM('LÍNEA 4'!AX169:AX171)&gt;0,AVERAGE('LÍNEA 4'!BK169:BK171)," -")</f>
        <v>1</v>
      </c>
      <c r="G113" s="477">
        <f>+IF(SUM('LÍNEA 4'!AZ169:AZ171)&gt;0,AVERAGE('LÍNEA 4'!BM169:BM171)," -")</f>
        <v>1</v>
      </c>
      <c r="H113" s="480">
        <f>+IF(SUM('LÍNEA 4'!BB169:BB171)&gt;0,AVERAGE('LÍNEA 4'!BO169:BO171)," -")</f>
        <v>0</v>
      </c>
      <c r="I113" s="485">
        <f>+AVERAGE('LÍNEA 4'!AW169:AW171)+AVERAGE('LÍNEA 4'!AY169:AY171)+AVERAGE('LÍNEA 4'!BA169:BA171)</f>
        <v>0.76666666666666661</v>
      </c>
      <c r="J113" s="562">
        <f>+AVERAGE('LÍNEA 4'!BQ169:BQ171)</f>
        <v>1</v>
      </c>
      <c r="K113" s="613">
        <f t="shared" si="48"/>
        <v>1</v>
      </c>
      <c r="L113" s="532">
        <f>+SUM('LÍNEA 4'!BS169:BS171)+SUM('LÍNEA 4'!BX169:BX171)+SUM('LÍNEA 4'!CC169:CC171)</f>
        <v>0</v>
      </c>
      <c r="M113" s="496">
        <f>+SUM('LÍNEA 4'!CN169:CN171)</f>
        <v>0</v>
      </c>
      <c r="N113" s="496">
        <f>+SUM('LÍNEA 4'!CO169:CO171)</f>
        <v>0</v>
      </c>
      <c r="O113" s="693" t="str">
        <f t="shared" si="35"/>
        <v>-</v>
      </c>
      <c r="P113" s="694" t="str">
        <f t="shared" si="44"/>
        <v xml:space="preserve"> -</v>
      </c>
    </row>
    <row r="114" spans="2:16" ht="18" customHeight="1">
      <c r="B114" s="204" t="s">
        <v>1118</v>
      </c>
      <c r="C114" s="1236" t="s">
        <v>1119</v>
      </c>
      <c r="D114" s="1237"/>
      <c r="E114" s="473">
        <f>+IF(SUM('LÍNEA 4'!AV172:AV189)&gt;0,AVERAGE('LÍNEA 4'!BI172:BI189)," -")</f>
        <v>0.8214285714285714</v>
      </c>
      <c r="F114" s="477">
        <f>+IF(SUM('LÍNEA 4'!AX172:AX189)&gt;0,AVERAGE('LÍNEA 4'!BK172:BK189)," -")</f>
        <v>0.62857142857142867</v>
      </c>
      <c r="G114" s="477">
        <f>+IF(SUM('LÍNEA 4'!AZ172:AZ189)&gt;0,AVERAGE('LÍNEA 4'!BM172:BM189)," -")</f>
        <v>0.49843749999999998</v>
      </c>
      <c r="H114" s="480">
        <f>+IF(SUM('LÍNEA 4'!BB172:BB189)&gt;0,AVERAGE('LÍNEA 4'!BO172:BO189)," -")</f>
        <v>0</v>
      </c>
      <c r="I114" s="485">
        <f>+AVERAGE('LÍNEA 4'!AW172:AW189)+AVERAGE('LÍNEA 4'!AY172:AY189)+AVERAGE('LÍNEA 4'!BA172:BA189)</f>
        <v>0.6866230936819171</v>
      </c>
      <c r="J114" s="562">
        <f>+AVERAGE('LÍNEA 4'!BQ172:BQ189)</f>
        <v>0.45541666666666664</v>
      </c>
      <c r="K114" s="613">
        <f t="shared" si="48"/>
        <v>0.45541666666666664</v>
      </c>
      <c r="L114" s="532">
        <f>+SUM('LÍNEA 4'!BS172:BS189)+SUM('LÍNEA 4'!BX172:BX189)+SUM('LÍNEA 4'!CC172:CC189)</f>
        <v>78286795</v>
      </c>
      <c r="M114" s="496">
        <f>+SUM('LÍNEA 4'!CN172:CN189)</f>
        <v>69628607</v>
      </c>
      <c r="N114" s="496">
        <f>+SUM('LÍNEA 4'!CO172:CO189)</f>
        <v>0</v>
      </c>
      <c r="O114" s="693">
        <f t="shared" si="35"/>
        <v>0.88940423477548158</v>
      </c>
      <c r="P114" s="694" t="str">
        <f t="shared" si="44"/>
        <v xml:space="preserve"> -</v>
      </c>
    </row>
    <row r="115" spans="2:16" ht="20" customHeight="1">
      <c r="B115" s="203" t="s">
        <v>1120</v>
      </c>
      <c r="C115" s="1259" t="s">
        <v>678</v>
      </c>
      <c r="D115" s="1260"/>
      <c r="E115" s="475">
        <f>+AVERAGE(E116:E120)</f>
        <v>0.67297777777777779</v>
      </c>
      <c r="F115" s="475">
        <f t="shared" ref="F115:J115" si="51">+AVERAGE(F116:F120)</f>
        <v>0.89365285996055233</v>
      </c>
      <c r="G115" s="475">
        <f t="shared" si="51"/>
        <v>0.66914823580977434</v>
      </c>
      <c r="H115" s="476">
        <f t="shared" si="51"/>
        <v>0</v>
      </c>
      <c r="I115" s="483">
        <f>+AVERAGE(I116:I120)</f>
        <v>0.79010042803638314</v>
      </c>
      <c r="J115" s="563">
        <f t="shared" si="51"/>
        <v>0.64540561472715319</v>
      </c>
      <c r="K115" s="614">
        <f t="shared" si="48"/>
        <v>0.64540561472715319</v>
      </c>
      <c r="L115" s="533">
        <f>SUM(L116:L120)</f>
        <v>40995989</v>
      </c>
      <c r="M115" s="497">
        <f t="shared" ref="M115:N115" si="52">SUM(M116:M120)</f>
        <v>17757815</v>
      </c>
      <c r="N115" s="497">
        <f t="shared" si="52"/>
        <v>13269200</v>
      </c>
      <c r="O115" s="695">
        <f t="shared" si="35"/>
        <v>0.43315981473211929</v>
      </c>
      <c r="P115" s="696">
        <f t="shared" si="44"/>
        <v>0.74723157100127469</v>
      </c>
    </row>
    <row r="116" spans="2:16" ht="18" customHeight="1">
      <c r="B116" s="204" t="s">
        <v>1121</v>
      </c>
      <c r="C116" s="1236" t="s">
        <v>1122</v>
      </c>
      <c r="D116" s="1237"/>
      <c r="E116" s="473">
        <f>+IF(SUM('LÍNEA 4'!AV191:AV194)&gt;0,AVERAGE('LÍNEA 4'!BI191:BI194)," -")</f>
        <v>1</v>
      </c>
      <c r="F116" s="477">
        <f>+IF(SUM('LÍNEA 4'!AX191:AX194)&gt;0,AVERAGE('LÍNEA 4'!BK191:BK194)," -")</f>
        <v>1</v>
      </c>
      <c r="G116" s="477">
        <f>+IF(SUM('LÍNEA 4'!AZ191:AZ194)&gt;0,AVERAGE('LÍNEA 4'!BM191:BM194)," -")</f>
        <v>1</v>
      </c>
      <c r="H116" s="480">
        <f>+IF(SUM('LÍNEA 4'!BB191:BB194)&gt;0,AVERAGE('LÍNEA 4'!BO191:BO194)," -")</f>
        <v>0</v>
      </c>
      <c r="I116" s="485">
        <f>+AVERAGE('LÍNEA 4'!AW191:AW194)+AVERAGE('LÍNEA 4'!AY191:AY194)+AVERAGE('LÍNEA 4'!BA191:BA194)</f>
        <v>0.8125</v>
      </c>
      <c r="J116" s="562">
        <f>+AVERAGE('LÍNEA 4'!BQ191:BQ194)</f>
        <v>0.6875</v>
      </c>
      <c r="K116" s="613">
        <f t="shared" si="48"/>
        <v>0.6875</v>
      </c>
      <c r="L116" s="532">
        <f>+SUM('LÍNEA 4'!BS191:BS194)+SUM('LÍNEA 4'!BX191:BX194)+SUM('LÍNEA 4'!CC191:CC194)</f>
        <v>547341</v>
      </c>
      <c r="M116" s="496">
        <f>+SUM('LÍNEA 4'!CN191:CN194)</f>
        <v>15500</v>
      </c>
      <c r="N116" s="496">
        <f>+SUM('LÍNEA 4'!CO191:CO194)</f>
        <v>14325</v>
      </c>
      <c r="O116" s="693">
        <f t="shared" si="35"/>
        <v>2.831872635157973E-2</v>
      </c>
      <c r="P116" s="694">
        <f t="shared" si="44"/>
        <v>0.92419354838709677</v>
      </c>
    </row>
    <row r="117" spans="2:16" ht="18" customHeight="1">
      <c r="B117" s="204" t="s">
        <v>1123</v>
      </c>
      <c r="C117" s="1236" t="s">
        <v>1124</v>
      </c>
      <c r="D117" s="1237"/>
      <c r="E117" s="473">
        <f>+IF(SUM('LÍNEA 4'!AV195:AV204)&gt;0,AVERAGE('LÍNEA 4'!BI195:BI204)," -")</f>
        <v>0.5</v>
      </c>
      <c r="F117" s="477">
        <f>+IF(SUM('LÍNEA 4'!AX195:AX204)&gt;0,AVERAGE('LÍNEA 4'!BK195:BK204)," -")</f>
        <v>0.72715318869165024</v>
      </c>
      <c r="G117" s="477">
        <f>+IF(SUM('LÍNEA 4'!AZ195:AZ204)&gt;0,AVERAGE('LÍNEA 4'!BM195:BM204)," -")</f>
        <v>0.6997041420118344</v>
      </c>
      <c r="H117" s="480">
        <f>+IF(SUM('LÍNEA 4'!BB195:BB204)&gt;0,AVERAGE('LÍNEA 4'!BO195:BO204)," -")</f>
        <v>0</v>
      </c>
      <c r="I117" s="485">
        <f>+AVERAGE('LÍNEA 4'!AW195:AW204)+AVERAGE('LÍNEA 4'!AY195:AY204)+AVERAGE('LÍNEA 4'!BA195:BA204)</f>
        <v>0.66943071161048695</v>
      </c>
      <c r="J117" s="562">
        <f>+AVERAGE('LÍNEA 4'!BQ195:BQ204)</f>
        <v>0.57021696252465481</v>
      </c>
      <c r="K117" s="613">
        <f t="shared" si="48"/>
        <v>0.57021696252465481</v>
      </c>
      <c r="L117" s="532">
        <f>+SUM('LÍNEA 4'!BS195:BS204)+SUM('LÍNEA 4'!BX195:BX204)+SUM('LÍNEA 4'!CC195:CC204)</f>
        <v>39199257</v>
      </c>
      <c r="M117" s="496">
        <f>+SUM('LÍNEA 4'!CN195:CN204)</f>
        <v>17013198</v>
      </c>
      <c r="N117" s="496">
        <f>+SUM('LÍNEA 4'!CO195:CO204)</f>
        <v>13021468</v>
      </c>
      <c r="O117" s="693">
        <f t="shared" si="35"/>
        <v>0.43401837948101923</v>
      </c>
      <c r="P117" s="694">
        <f t="shared" si="44"/>
        <v>0.76537450513419047</v>
      </c>
    </row>
    <row r="118" spans="2:16" ht="18" customHeight="1">
      <c r="B118" s="204" t="s">
        <v>1125</v>
      </c>
      <c r="C118" s="1236" t="s">
        <v>1126</v>
      </c>
      <c r="D118" s="1237"/>
      <c r="E118" s="473">
        <f>+IF(SUM('LÍNEA 4'!AV205:AV213)&gt;0,AVERAGE('LÍNEA 4'!BI205:BI213)," -")</f>
        <v>0.69822222222222219</v>
      </c>
      <c r="F118" s="477">
        <f>+IF(SUM('LÍNEA 4'!AX205:AX213)&gt;0,AVERAGE('LÍNEA 4'!BK205:BK213)," -")</f>
        <v>0.99111111111111105</v>
      </c>
      <c r="G118" s="477">
        <f>+IF(SUM('LÍNEA 4'!AZ205:AZ213)&gt;0,AVERAGE('LÍNEA 4'!BM205:BM213)," -")</f>
        <v>0.89603703703703708</v>
      </c>
      <c r="H118" s="480">
        <f>+IF(SUM('LÍNEA 4'!BB205:BB213)&gt;0,AVERAGE('LÍNEA 4'!BO205:BO213)," -")</f>
        <v>0</v>
      </c>
      <c r="I118" s="485">
        <f>+AVERAGE('LÍNEA 4'!AW205:AW213)+AVERAGE('LÍNEA 4'!AY205:AY213)+AVERAGE('LÍNEA 4'!BA205:BA213)</f>
        <v>0.75</v>
      </c>
      <c r="J118" s="562">
        <f>+AVERAGE('LÍNEA 4'!BQ205:BQ213)</f>
        <v>0.67764444444444449</v>
      </c>
      <c r="K118" s="613">
        <f t="shared" si="48"/>
        <v>0.67764444444444449</v>
      </c>
      <c r="L118" s="532">
        <f>+SUM('LÍNEA 4'!BS205:BS213)+SUM('LÍNEA 4'!BX205:BX213)+SUM('LÍNEA 4'!CC205:CC213)</f>
        <v>1249391</v>
      </c>
      <c r="M118" s="496">
        <f>+SUM('LÍNEA 4'!CN205:CN213)</f>
        <v>729117</v>
      </c>
      <c r="N118" s="496">
        <f>+SUM('LÍNEA 4'!CO205:CO213)</f>
        <v>233407</v>
      </c>
      <c r="O118" s="693">
        <f t="shared" si="35"/>
        <v>0.5835779191622158</v>
      </c>
      <c r="P118" s="694">
        <f t="shared" si="44"/>
        <v>0.32012283350957393</v>
      </c>
    </row>
    <row r="119" spans="2:16" ht="18" customHeight="1">
      <c r="B119" s="204" t="s">
        <v>1127</v>
      </c>
      <c r="C119" s="1236" t="s">
        <v>1128</v>
      </c>
      <c r="D119" s="1237"/>
      <c r="E119" s="473">
        <f>+IF(SUM('LÍNEA 4'!AV214:AV217)&gt;0,AVERAGE('LÍNEA 4'!BI214:BI217)," -")</f>
        <v>0.66666666666666663</v>
      </c>
      <c r="F119" s="477">
        <f>+IF(SUM('LÍNEA 4'!AX214:AX217)&gt;0,AVERAGE('LÍNEA 4'!BK214:BK217)," -")</f>
        <v>0.75</v>
      </c>
      <c r="G119" s="477">
        <f>+IF(SUM('LÍNEA 4'!AZ214:AZ217)&gt;0,AVERAGE('LÍNEA 4'!BM214:BM217)," -")</f>
        <v>0.75</v>
      </c>
      <c r="H119" s="480">
        <f>+IF(SUM('LÍNEA 4'!BB214:BB217)&gt;0,AVERAGE('LÍNEA 4'!BO214:BO217)," -")</f>
        <v>0</v>
      </c>
      <c r="I119" s="485">
        <f>+AVERAGE('LÍNEA 4'!AW214:AW217)+AVERAGE('LÍNEA 4'!AY214:AY217)+AVERAGE('LÍNEA 4'!BA214:BA217)</f>
        <v>0.71857142857142853</v>
      </c>
      <c r="J119" s="562">
        <f>+AVERAGE('LÍNEA 4'!BQ214:BQ217)</f>
        <v>0.625</v>
      </c>
      <c r="K119" s="613">
        <f t="shared" si="48"/>
        <v>0.625</v>
      </c>
      <c r="L119" s="532">
        <f>+SUM('LÍNEA 4'!BS214:BS217)+SUM('LÍNEA 4'!BX214:BX217)+SUM('LÍNEA 4'!CC214:CC217)</f>
        <v>0</v>
      </c>
      <c r="M119" s="496">
        <f>+SUM('LÍNEA 4'!CN214:CN217)</f>
        <v>0</v>
      </c>
      <c r="N119" s="496">
        <f>+SUM('LÍNEA 4'!CO214:CO217)</f>
        <v>0</v>
      </c>
      <c r="O119" s="693" t="str">
        <f t="shared" si="35"/>
        <v>-</v>
      </c>
      <c r="P119" s="694" t="str">
        <f t="shared" si="44"/>
        <v xml:space="preserve"> -</v>
      </c>
    </row>
    <row r="120" spans="2:16" ht="18" customHeight="1" thickBot="1">
      <c r="B120" s="204" t="s">
        <v>1129</v>
      </c>
      <c r="C120" s="1263" t="s">
        <v>1130</v>
      </c>
      <c r="D120" s="1264"/>
      <c r="E120" s="482">
        <f>+IF(SUM('LÍNEA 4'!AV218:AV220)&gt;0,AVERAGE('LÍNEA 4'!BI218:BI220)," -")</f>
        <v>0.5</v>
      </c>
      <c r="F120" s="482">
        <f>+IF(SUM('LÍNEA 4'!AX218:AX220)&gt;0,AVERAGE('LÍNEA 4'!BK218:BK220)," -")</f>
        <v>1</v>
      </c>
      <c r="G120" s="482">
        <f>+IF(SUM('LÍNEA 4'!AZ218:AZ220)&gt;0,AVERAGE('LÍNEA 4'!BM218:BM220)," -")</f>
        <v>0</v>
      </c>
      <c r="H120" s="481" t="str">
        <f>+IF(SUM('LÍNEA 4'!BB218:BB220)&gt;0,AVERAGE('LÍNEA 4'!BO218:BO220)," -")</f>
        <v xml:space="preserve"> -</v>
      </c>
      <c r="I120" s="486">
        <f>+AVERAGE('LÍNEA 4'!AW218:AW220)+AVERAGE('LÍNEA 4'!AY218:AY220)+AVERAGE('LÍNEA 4'!BA218:BA220)</f>
        <v>1</v>
      </c>
      <c r="J120" s="564">
        <f>+AVERAGE('LÍNEA 4'!BQ218:BQ220)</f>
        <v>0.66666666666666663</v>
      </c>
      <c r="K120" s="615">
        <f t="shared" si="48"/>
        <v>0.66666666666666663</v>
      </c>
      <c r="L120" s="534">
        <f>+SUM('LÍNEA 4'!BS218:BS220)+SUM('LÍNEA 4'!BX218:BX220)+SUM('LÍNEA 4'!CC218:CC220)</f>
        <v>0</v>
      </c>
      <c r="M120" s="498">
        <f>+SUM('LÍNEA 4'!CN218:CN220)</f>
        <v>0</v>
      </c>
      <c r="N120" s="498">
        <f>+SUM('LÍNEA 4'!CO218:CO220)</f>
        <v>0</v>
      </c>
      <c r="O120" s="697" t="str">
        <f t="shared" si="35"/>
        <v>-</v>
      </c>
      <c r="P120" s="698" t="str">
        <f t="shared" si="44"/>
        <v xml:space="preserve"> -</v>
      </c>
    </row>
    <row r="121" spans="2:16" ht="22" customHeight="1" thickBot="1">
      <c r="B121" s="202">
        <v>5</v>
      </c>
      <c r="C121" s="1273" t="s">
        <v>19</v>
      </c>
      <c r="D121" s="1274"/>
      <c r="E121" s="548">
        <f>+AVERAGE(E122,E126,E132)</f>
        <v>0.88592592592592589</v>
      </c>
      <c r="F121" s="548">
        <f t="shared" ref="F121:H121" si="53">+AVERAGE(F122,F126,F132)</f>
        <v>0.88190123456790126</v>
      </c>
      <c r="G121" s="548">
        <f t="shared" si="53"/>
        <v>0.70431791097090768</v>
      </c>
      <c r="H121" s="548">
        <f t="shared" si="53"/>
        <v>0</v>
      </c>
      <c r="I121" s="495">
        <f>+AVERAGE(I122,I126,I132)</f>
        <v>0.43322182392421543</v>
      </c>
      <c r="J121" s="569">
        <f>+AVERAGE(J122,J126,J132)</f>
        <v>0.43410239332674183</v>
      </c>
      <c r="K121" s="716">
        <f t="shared" si="48"/>
        <v>0.43410239332674183</v>
      </c>
      <c r="L121" s="549">
        <f>+L122+L126+L132</f>
        <v>12470679.09</v>
      </c>
      <c r="M121" s="550">
        <f t="shared" ref="M121:N121" si="54">+M122+M126+M132</f>
        <v>9980764</v>
      </c>
      <c r="N121" s="550">
        <f t="shared" si="54"/>
        <v>2644893.08</v>
      </c>
      <c r="O121" s="705">
        <f t="shared" si="35"/>
        <v>0.80033845213797417</v>
      </c>
      <c r="P121" s="706">
        <f t="shared" si="44"/>
        <v>0.26499906019218572</v>
      </c>
    </row>
    <row r="122" spans="2:16" ht="20" customHeight="1">
      <c r="B122" s="203" t="s">
        <v>1131</v>
      </c>
      <c r="C122" s="1257" t="s">
        <v>796</v>
      </c>
      <c r="D122" s="1258"/>
      <c r="E122" s="487">
        <f>+AVERAGE(E123:E125)</f>
        <v>1</v>
      </c>
      <c r="F122" s="487">
        <f t="shared" ref="F122:J122" si="55">+AVERAGE(F123:F125)</f>
        <v>0.90370370370370379</v>
      </c>
      <c r="G122" s="487">
        <f t="shared" si="55"/>
        <v>0.60277777777777775</v>
      </c>
      <c r="H122" s="488">
        <f t="shared" si="55"/>
        <v>0</v>
      </c>
      <c r="I122" s="556">
        <f>+AVERAGE(I123:I125)</f>
        <v>0.29773600668337513</v>
      </c>
      <c r="J122" s="566">
        <f t="shared" si="55"/>
        <v>0.24314118629908107</v>
      </c>
      <c r="K122" s="616">
        <f t="shared" si="48"/>
        <v>0.24314118629908107</v>
      </c>
      <c r="L122" s="536">
        <f>SUM(L123:L125)</f>
        <v>392429</v>
      </c>
      <c r="M122" s="500">
        <f t="shared" ref="M122:N122" si="56">SUM(M123:M125)</f>
        <v>381949</v>
      </c>
      <c r="N122" s="500">
        <f t="shared" si="56"/>
        <v>375845.5</v>
      </c>
      <c r="O122" s="691">
        <f t="shared" si="35"/>
        <v>0.9732945322593386</v>
      </c>
      <c r="P122" s="692">
        <f t="shared" si="44"/>
        <v>0.98402011786913957</v>
      </c>
    </row>
    <row r="123" spans="2:16" ht="18" customHeight="1">
      <c r="B123" s="204" t="s">
        <v>1132</v>
      </c>
      <c r="C123" s="1236" t="s">
        <v>1133</v>
      </c>
      <c r="D123" s="1237"/>
      <c r="E123" s="473">
        <f>+IF(SUM('LÍNEA 5'!AV11:AV15)&gt;0,AVERAGE('LÍNEA 5'!BI11:BI15)," -")</f>
        <v>1</v>
      </c>
      <c r="F123" s="477">
        <f>+IF(SUM('LÍNEA 5'!AX11:AX15)&gt;0,AVERAGE('LÍNEA 5'!BK11:BK15)," -")</f>
        <v>0.90370370370370379</v>
      </c>
      <c r="G123" s="477">
        <f>+IF(SUM('LÍNEA 5'!AZ11:AZ15)&gt;0,AVERAGE('LÍNEA 5'!BM11:BM15)," -")</f>
        <v>0.55833333333333324</v>
      </c>
      <c r="H123" s="480">
        <f>+IF(SUM('LÍNEA 5'!BB11:BB15)&gt;0,AVERAGE('LÍNEA 5'!BO11:BO15)," -")</f>
        <v>0</v>
      </c>
      <c r="I123" s="485">
        <f>+AVERAGE('LÍNEA 5'!AW11:AW15)+AVERAGE('LÍNEA 5'!AY11:AY15)+AVERAGE('LÍNEA 5'!BA11:BA15)</f>
        <v>0.28463659147869674</v>
      </c>
      <c r="J123" s="562">
        <f>+AVERAGE('LÍNEA 5'!BQ11:BQ15)</f>
        <v>0.30577276524644947</v>
      </c>
      <c r="K123" s="613">
        <f t="shared" si="48"/>
        <v>0.30577276524644947</v>
      </c>
      <c r="L123" s="532">
        <f>+SUM('LÍNEA 5'!BS11:BS15)+SUM('LÍNEA 5'!BX11:BX15)+SUM('LÍNEA 5'!CC11:CC15)</f>
        <v>242429</v>
      </c>
      <c r="M123" s="496">
        <f>+SUM('LÍNEA 5'!CN11:CN15)</f>
        <v>231949</v>
      </c>
      <c r="N123" s="496">
        <f>+SUM('LÍNEA 5'!CO11:CO15)</f>
        <v>40845.5</v>
      </c>
      <c r="O123" s="693">
        <f t="shared" si="35"/>
        <v>0.95677084837210069</v>
      </c>
      <c r="P123" s="694">
        <f t="shared" si="44"/>
        <v>0.17609690061177241</v>
      </c>
    </row>
    <row r="124" spans="2:16" ht="18" customHeight="1">
      <c r="B124" s="204" t="s">
        <v>1134</v>
      </c>
      <c r="C124" s="1236" t="s">
        <v>1135</v>
      </c>
      <c r="D124" s="1237"/>
      <c r="E124" s="473">
        <f>+IF(SUM('LÍNEA 5'!AV16:AV20)&gt;0,AVERAGE('LÍNEA 5'!BI16:BI20)," -")</f>
        <v>1</v>
      </c>
      <c r="F124" s="477" t="str">
        <f>+IF(SUM('LÍNEA 5'!AX16:AX20)&gt;0,AVERAGE('LÍNEA 5'!BK16:BK20)," -")</f>
        <v xml:space="preserve"> -</v>
      </c>
      <c r="G124" s="477">
        <f>+IF(SUM('LÍNEA 5'!AZ16:AZ20)&gt;0,AVERAGE('LÍNEA 5'!BM16:BM20)," -")</f>
        <v>1</v>
      </c>
      <c r="H124" s="480">
        <f>+IF(SUM('LÍNEA 5'!BB16:BB20)&gt;0,AVERAGE('LÍNEA 5'!BO16:BO20)," -")</f>
        <v>0</v>
      </c>
      <c r="I124" s="485">
        <f>+AVERAGE('LÍNEA 5'!AW16:AW20)+AVERAGE('LÍNEA 5'!AY16:AY20)+AVERAGE('LÍNEA 5'!BA16:BA20)</f>
        <v>0.10857142857142857</v>
      </c>
      <c r="J124" s="562">
        <f>+AVERAGE('LÍNEA 5'!BQ16:BQ20)</f>
        <v>0.25142857142857145</v>
      </c>
      <c r="K124" s="613">
        <f t="shared" si="48"/>
        <v>0.25142857142857145</v>
      </c>
      <c r="L124" s="532">
        <f>+SUM('LÍNEA 5'!BS16:BS20)+SUM('LÍNEA 5'!BX16:BX20)+SUM('LÍNEA 5'!CC16:CC20)</f>
        <v>150000</v>
      </c>
      <c r="M124" s="496">
        <f>+SUM('LÍNEA 5'!CN16:CN20)</f>
        <v>150000</v>
      </c>
      <c r="N124" s="496">
        <f>+SUM('LÍNEA 5'!CO16:CO20)</f>
        <v>335000</v>
      </c>
      <c r="O124" s="693">
        <f t="shared" si="35"/>
        <v>1</v>
      </c>
      <c r="P124" s="694">
        <f t="shared" si="44"/>
        <v>2.2333333333333334</v>
      </c>
    </row>
    <row r="125" spans="2:16" ht="18" customHeight="1">
      <c r="B125" s="204" t="s">
        <v>1136</v>
      </c>
      <c r="C125" s="1236" t="s">
        <v>1137</v>
      </c>
      <c r="D125" s="1237"/>
      <c r="E125" s="473" t="str">
        <f>+IF(SUM('LÍNEA 5'!AV21:AV23)&gt;0,AVERAGE('LÍNEA 5'!BI21:BI23)," -")</f>
        <v xml:space="preserve"> -</v>
      </c>
      <c r="F125" s="477" t="str">
        <f>+IF(SUM('LÍNEA 5'!AX21:AX23)&gt;0,AVERAGE('LÍNEA 5'!BK21:BK23)," -")</f>
        <v xml:space="preserve"> -</v>
      </c>
      <c r="G125" s="477">
        <f>+IF(SUM('LÍNEA 5'!AZ21:AZ23)&gt;0,AVERAGE('LÍNEA 5'!BM21:BM23)," -")</f>
        <v>0.25</v>
      </c>
      <c r="H125" s="480">
        <f>+IF(SUM('LÍNEA 5'!BB21:BB23)&gt;0,AVERAGE('LÍNEA 5'!BO21:BO23)," -")</f>
        <v>0</v>
      </c>
      <c r="I125" s="485">
        <f>+AVERAGE('LÍNEA 5'!AW21:AW23)+AVERAGE('LÍNEA 5'!AY21:AY23)+AVERAGE('LÍNEA 5'!BA21:BA23)</f>
        <v>0.5</v>
      </c>
      <c r="J125" s="562">
        <f>+AVERAGE('LÍNEA 5'!BQ21:BQ23)</f>
        <v>0.17222222222222225</v>
      </c>
      <c r="K125" s="613">
        <f t="shared" si="48"/>
        <v>0.17222222222222225</v>
      </c>
      <c r="L125" s="532">
        <f>+SUM('LÍNEA 5'!BS21:BS23)+SUM('LÍNEA 5'!BX21:BX23)+SUM('LÍNEA 5'!CC21:CC23)</f>
        <v>0</v>
      </c>
      <c r="M125" s="496">
        <f>+SUM('LÍNEA 5'!CN21:CN23)</f>
        <v>0</v>
      </c>
      <c r="N125" s="496">
        <f>+SUM('LÍNEA 5'!CO21:CO23)</f>
        <v>0</v>
      </c>
      <c r="O125" s="693" t="str">
        <f t="shared" si="35"/>
        <v>-</v>
      </c>
      <c r="P125" s="694" t="str">
        <f t="shared" si="44"/>
        <v xml:space="preserve"> -</v>
      </c>
    </row>
    <row r="126" spans="2:16" ht="20" customHeight="1">
      <c r="B126" s="203" t="s">
        <v>1138</v>
      </c>
      <c r="C126" s="1259" t="s">
        <v>821</v>
      </c>
      <c r="D126" s="1260"/>
      <c r="E126" s="475">
        <f>+AVERAGE(E127:E131)</f>
        <v>0.65777777777777768</v>
      </c>
      <c r="F126" s="475">
        <f t="shared" ref="F126:J126" si="57">+AVERAGE(F127:F131)</f>
        <v>0.74199999999999999</v>
      </c>
      <c r="G126" s="475">
        <f t="shared" si="57"/>
        <v>0.70128706624605663</v>
      </c>
      <c r="H126" s="476">
        <f t="shared" si="57"/>
        <v>0</v>
      </c>
      <c r="I126" s="483">
        <f>+AVERAGE(I127:I131)</f>
        <v>0.573192303557992</v>
      </c>
      <c r="J126" s="563">
        <f t="shared" si="57"/>
        <v>0.50831968182306786</v>
      </c>
      <c r="K126" s="614">
        <f t="shared" si="48"/>
        <v>0.50831968182306786</v>
      </c>
      <c r="L126" s="533">
        <f>SUM(L127:L131)</f>
        <v>11700459.09</v>
      </c>
      <c r="M126" s="497">
        <f t="shared" ref="M126:N126" si="58">SUM(M127:M131)</f>
        <v>9300748</v>
      </c>
      <c r="N126" s="497">
        <f t="shared" si="58"/>
        <v>2119047.58</v>
      </c>
      <c r="O126" s="695">
        <f t="shared" si="35"/>
        <v>0.79490453566467711</v>
      </c>
      <c r="P126" s="696">
        <f t="shared" si="44"/>
        <v>0.22783625360024806</v>
      </c>
    </row>
    <row r="127" spans="2:16" ht="18" customHeight="1">
      <c r="B127" s="204" t="s">
        <v>1139</v>
      </c>
      <c r="C127" s="1236" t="s">
        <v>1140</v>
      </c>
      <c r="D127" s="1237"/>
      <c r="E127" s="473" t="str">
        <f>+IF('LÍNEA 5'!AV25&gt;0,'LÍNEA 5'!BI25," -")</f>
        <v xml:space="preserve"> -</v>
      </c>
      <c r="F127" s="477">
        <f>+IF('LÍNEA 5'!AX25&gt;0,'LÍNEA 5'!BK25," -")</f>
        <v>1</v>
      </c>
      <c r="G127" s="477">
        <f>+IF('LÍNEA 5'!AZ25&gt;0,'LÍNEA 5'!BM25," -")</f>
        <v>0.71</v>
      </c>
      <c r="H127" s="480">
        <f>+IF('LÍNEA 5'!BB25&gt;0,'LÍNEA 5'!BO25," -")</f>
        <v>0</v>
      </c>
      <c r="I127" s="485">
        <f>+'LÍNEA 5'!AW25+'LÍNEA 5'!AY25+'LÍNEA 5'!BA25</f>
        <v>0.4</v>
      </c>
      <c r="J127" s="562">
        <f>+'LÍNEA 5'!BQ25</f>
        <v>0.317</v>
      </c>
      <c r="K127" s="613">
        <f t="shared" si="48"/>
        <v>0.317</v>
      </c>
      <c r="L127" s="532">
        <f>+'LÍNEA 5'!BS25+'LÍNEA 5'!BX25+'LÍNEA 5'!CC25</f>
        <v>237500</v>
      </c>
      <c r="M127" s="496">
        <f>+'LÍNEA 5'!CN25</f>
        <v>236130</v>
      </c>
      <c r="N127" s="496">
        <f>+'LÍNEA 5'!CO25</f>
        <v>194930</v>
      </c>
      <c r="O127" s="693">
        <f t="shared" si="35"/>
        <v>0.99423157894736847</v>
      </c>
      <c r="P127" s="694">
        <f t="shared" si="44"/>
        <v>0.82551984076567997</v>
      </c>
    </row>
    <row r="128" spans="2:16" ht="18" customHeight="1">
      <c r="B128" s="204" t="s">
        <v>1141</v>
      </c>
      <c r="C128" s="1236" t="s">
        <v>1142</v>
      </c>
      <c r="D128" s="1237"/>
      <c r="E128" s="473" t="str">
        <f>+IF(SUM('LÍNEA 5'!AV26:AV27)&gt;0,AVERAGE('LÍNEA 5'!BI26:BI27)," -")</f>
        <v xml:space="preserve"> -</v>
      </c>
      <c r="F128" s="477">
        <f>+IF(SUM('LÍNEA 5'!AX26:AX27)&gt;0,AVERAGE('LÍNEA 5'!BK26:BK27)," -")</f>
        <v>1</v>
      </c>
      <c r="G128" s="477">
        <f>+IF(SUM('LÍNEA 5'!AZ26:AZ27)&gt;0,AVERAGE('LÍNEA 5'!BM26:BM27)," -")</f>
        <v>1</v>
      </c>
      <c r="H128" s="480">
        <f>+IF(SUM('LÍNEA 5'!BB26:BB27)&gt;0,AVERAGE('LÍNEA 5'!BO26:BO27)," -")</f>
        <v>0</v>
      </c>
      <c r="I128" s="485">
        <f>+AVERAGE('LÍNEA 5'!AW26:AW27)+AVERAGE('LÍNEA 5'!AY26:AY27)+AVERAGE('LÍNEA 5'!BA26:BA27)</f>
        <v>0.55000000000000004</v>
      </c>
      <c r="J128" s="562">
        <f>+AVERAGE('LÍNEA 5'!BQ26:BQ27)</f>
        <v>0.83800000000000008</v>
      </c>
      <c r="K128" s="613">
        <f t="shared" si="48"/>
        <v>0.83800000000000008</v>
      </c>
      <c r="L128" s="532">
        <f>+SUM('LÍNEA 5'!BS26:BS27)+SUM('LÍNEA 5'!BX26:BX27)+SUM('LÍNEA 5'!CC26:CC27)</f>
        <v>100000</v>
      </c>
      <c r="M128" s="496">
        <f>+SUM('LÍNEA 5'!CN26:CN27)</f>
        <v>30000</v>
      </c>
      <c r="N128" s="496">
        <f>+SUM('LÍNEA 5'!CO26:CO27)</f>
        <v>12800</v>
      </c>
      <c r="O128" s="693">
        <f t="shared" si="35"/>
        <v>0.3</v>
      </c>
      <c r="P128" s="694">
        <f t="shared" si="44"/>
        <v>0.42666666666666669</v>
      </c>
    </row>
    <row r="129" spans="2:16" ht="18" customHeight="1">
      <c r="B129" s="204" t="s">
        <v>1143</v>
      </c>
      <c r="C129" s="1236" t="s">
        <v>1144</v>
      </c>
      <c r="D129" s="1237"/>
      <c r="E129" s="473">
        <f>+IF('LÍNEA 5'!AV28&gt;0,'LÍNEA 5'!BI28," -")</f>
        <v>1</v>
      </c>
      <c r="F129" s="477">
        <f>+IF('LÍNEA 5'!AX28&gt;0,'LÍNEA 5'!BK28," -")</f>
        <v>0.57333333333333336</v>
      </c>
      <c r="G129" s="477">
        <f>+IF('LÍNEA 5'!AZ28&gt;0,'LÍNEA 5'!BM28," -")</f>
        <v>0.3864353312302839</v>
      </c>
      <c r="H129" s="480">
        <f>+IF('LÍNEA 5'!BB28&gt;0,'LÍNEA 5'!BO28," -")</f>
        <v>0</v>
      </c>
      <c r="I129" s="485">
        <f>+'LÍNEA 5'!AW28+'LÍNEA 5'!AY28+'LÍNEA 5'!BA28</f>
        <v>0.70977104159948401</v>
      </c>
      <c r="J129" s="562">
        <f>+'LÍNEA 5'!BQ28</f>
        <v>0.44969364721057725</v>
      </c>
      <c r="K129" s="613">
        <f t="shared" si="48"/>
        <v>0.44969364721057725</v>
      </c>
      <c r="L129" s="532">
        <f>+'LÍNEA 5'!BS28+'LÍNEA 5'!BX28+'LÍNEA 5'!CC28</f>
        <v>4363205</v>
      </c>
      <c r="M129" s="496">
        <f>+'LÍNEA 5'!CN28</f>
        <v>3939205</v>
      </c>
      <c r="N129" s="496">
        <f>+'LÍNEA 5'!CO28</f>
        <v>1673803.58</v>
      </c>
      <c r="O129" s="693">
        <f t="shared" si="35"/>
        <v>0.9028237270538515</v>
      </c>
      <c r="P129" s="694">
        <f t="shared" si="44"/>
        <v>0.42490898036532754</v>
      </c>
    </row>
    <row r="130" spans="2:16" ht="18" customHeight="1">
      <c r="B130" s="204" t="s">
        <v>1145</v>
      </c>
      <c r="C130" s="1236" t="s">
        <v>1146</v>
      </c>
      <c r="D130" s="1237"/>
      <c r="E130" s="473">
        <f>+IF(SUM('LÍNEA 5'!AV29:AV35)&gt;0,AVERAGE('LÍNEA 5'!BI29:BI35)," -")</f>
        <v>0</v>
      </c>
      <c r="F130" s="477">
        <f>+IF(SUM('LÍNEA 5'!AX29:AX35)&gt;0,AVERAGE('LÍNEA 5'!BK29:BK35)," -")</f>
        <v>0.5</v>
      </c>
      <c r="G130" s="477">
        <f>+IF(SUM('LÍNEA 5'!AZ29:AZ35)&gt;0,AVERAGE('LÍNEA 5'!BM29:BM35)," -")</f>
        <v>0.8</v>
      </c>
      <c r="H130" s="480">
        <f>+IF(SUM('LÍNEA 5'!BB29:BB35)&gt;0,AVERAGE('LÍNEA 5'!BO29:BO35)," -")</f>
        <v>0</v>
      </c>
      <c r="I130" s="485">
        <f>+AVERAGE('LÍNEA 5'!AW29:AW35)+AVERAGE('LÍNEA 5'!AY29:AY35)+AVERAGE('LÍNEA 5'!BA29:BA35)</f>
        <v>0.4561904761904762</v>
      </c>
      <c r="J130" s="562">
        <f>+AVERAGE('LÍNEA 5'!BQ29:BQ35)</f>
        <v>0.38190476190476191</v>
      </c>
      <c r="K130" s="613">
        <f t="shared" si="48"/>
        <v>0.38190476190476191</v>
      </c>
      <c r="L130" s="532">
        <f>+SUM('LÍNEA 5'!BS29:BS35)+SUM('LÍNEA 5'!BX29:BX35)+SUM('LÍNEA 5'!CC29:CC35)</f>
        <v>0</v>
      </c>
      <c r="M130" s="496">
        <f>+SUM('LÍNEA 5'!CN29:CN35)</f>
        <v>0</v>
      </c>
      <c r="N130" s="496">
        <f>+SUM('LÍNEA 5'!CO29:CO35)</f>
        <v>237514</v>
      </c>
      <c r="O130" s="693" t="str">
        <f t="shared" si="35"/>
        <v>-</v>
      </c>
      <c r="P130" s="694">
        <f t="shared" si="44"/>
        <v>1</v>
      </c>
    </row>
    <row r="131" spans="2:16" ht="18" customHeight="1">
      <c r="B131" s="204" t="s">
        <v>1147</v>
      </c>
      <c r="C131" s="1236" t="s">
        <v>1148</v>
      </c>
      <c r="D131" s="1237"/>
      <c r="E131" s="473">
        <f>+IF(SUM('LÍNEA 5'!AV36:AV38)&gt;0,AVERAGE('LÍNEA 5'!BI36:BI38)," -")</f>
        <v>0.97333333333333327</v>
      </c>
      <c r="F131" s="477">
        <f>+IF(SUM('LÍNEA 5'!AX36:AX38)&gt;0,AVERAGE('LÍNEA 5'!BK36:BK38)," -")</f>
        <v>0.63666666666666671</v>
      </c>
      <c r="G131" s="477">
        <f>+IF(SUM('LÍNEA 5'!AZ36:AZ38)&gt;0,AVERAGE('LÍNEA 5'!BM36:BM38)," -")</f>
        <v>0.61</v>
      </c>
      <c r="H131" s="480">
        <f>+IF(SUM('LÍNEA 5'!BB36:BB38)&gt;0,AVERAGE('LÍNEA 5'!BO36:BO38)," -")</f>
        <v>0</v>
      </c>
      <c r="I131" s="485">
        <f>+AVERAGE('LÍNEA 5'!AW36:AW38)+AVERAGE('LÍNEA 5'!AY36:AY38)+AVERAGE('LÍNEA 5'!BA36:BA38)</f>
        <v>0.75</v>
      </c>
      <c r="J131" s="562">
        <f>+AVERAGE('LÍNEA 5'!BQ36:BQ38)</f>
        <v>0.55500000000000005</v>
      </c>
      <c r="K131" s="613">
        <f t="shared" si="48"/>
        <v>0.55500000000000005</v>
      </c>
      <c r="L131" s="532">
        <f>+SUM('LÍNEA 5'!BS36:BS38)+SUM('LÍNEA 5'!BX36:BX38)+SUM('LÍNEA 5'!CC36:CC38)</f>
        <v>6999754.0899999999</v>
      </c>
      <c r="M131" s="496">
        <f>+SUM('LÍNEA 5'!CN36:CN38)</f>
        <v>5095413</v>
      </c>
      <c r="N131" s="496">
        <f>+SUM('LÍNEA 5'!CO36:CO38)</f>
        <v>0</v>
      </c>
      <c r="O131" s="693">
        <f t="shared" si="35"/>
        <v>0.72794171544960662</v>
      </c>
      <c r="P131" s="694" t="str">
        <f t="shared" si="44"/>
        <v xml:space="preserve"> -</v>
      </c>
    </row>
    <row r="132" spans="2:16" ht="20" customHeight="1">
      <c r="B132" s="203" t="s">
        <v>1149</v>
      </c>
      <c r="C132" s="1259" t="s">
        <v>842</v>
      </c>
      <c r="D132" s="1260"/>
      <c r="E132" s="475">
        <f>+AVERAGE(E133:E135)</f>
        <v>1</v>
      </c>
      <c r="F132" s="475">
        <f t="shared" ref="F132:J132" si="59">+AVERAGE(F133:F135)</f>
        <v>1</v>
      </c>
      <c r="G132" s="475">
        <f t="shared" si="59"/>
        <v>0.80888888888888888</v>
      </c>
      <c r="H132" s="476">
        <f t="shared" si="59"/>
        <v>0</v>
      </c>
      <c r="I132" s="483">
        <f>+AVERAGE(I133:I135)</f>
        <v>0.42873716153127917</v>
      </c>
      <c r="J132" s="563">
        <f t="shared" si="59"/>
        <v>0.55084631185807653</v>
      </c>
      <c r="K132" s="614">
        <f t="shared" si="48"/>
        <v>0.55084631185807653</v>
      </c>
      <c r="L132" s="533">
        <f>SUM(L133:L135)</f>
        <v>377791</v>
      </c>
      <c r="M132" s="497">
        <f t="shared" ref="M132:N132" si="60">SUM(M133:M135)</f>
        <v>298067</v>
      </c>
      <c r="N132" s="497">
        <f t="shared" si="60"/>
        <v>150000</v>
      </c>
      <c r="O132" s="695">
        <f t="shared" si="35"/>
        <v>0.78897326828855108</v>
      </c>
      <c r="P132" s="696">
        <f t="shared" si="44"/>
        <v>0.50324255955875696</v>
      </c>
    </row>
    <row r="133" spans="2:16" ht="18" customHeight="1">
      <c r="B133" s="204" t="s">
        <v>1150</v>
      </c>
      <c r="C133" s="1236" t="s">
        <v>1151</v>
      </c>
      <c r="D133" s="1237"/>
      <c r="E133" s="473">
        <f>+IF(SUM('LÍNEA 5'!AV40:AV44)&gt;0,AVERAGE('LÍNEA 5'!BI40:BI44)," -")</f>
        <v>1</v>
      </c>
      <c r="F133" s="477">
        <f>+IF(SUM('LÍNEA 5'!AX40:AX44)&gt;0,AVERAGE('LÍNEA 5'!BK40:BK44)," -")</f>
        <v>1</v>
      </c>
      <c r="G133" s="477">
        <f>+IF(SUM('LÍNEA 5'!AZ40:AZ44)&gt;0,AVERAGE('LÍNEA 5'!BM40:BM44)," -")</f>
        <v>0.92666666666666653</v>
      </c>
      <c r="H133" s="480">
        <f>+IF(SUM('LÍNEA 5'!BB40:BB44)&gt;0,AVERAGE('LÍNEA 5'!BO40:BO44)," -")</f>
        <v>0</v>
      </c>
      <c r="I133" s="485">
        <f>+AVERAGE('LÍNEA 5'!AW40:AW44)+AVERAGE('LÍNEA 5'!AY40:AY44)+AVERAGE('LÍNEA 5'!BA40:BA44)</f>
        <v>0.65333333333333332</v>
      </c>
      <c r="J133" s="562">
        <f>+AVERAGE('LÍNEA 5'!BQ40:BQ44)</f>
        <v>0.66686666666666672</v>
      </c>
      <c r="K133" s="613">
        <f t="shared" si="48"/>
        <v>0.66686666666666672</v>
      </c>
      <c r="L133" s="532">
        <f>+SUM('LÍNEA 5'!BS40:BS44)+SUM('LÍNEA 5'!BX40:BX44)+SUM('LÍNEA 5'!CC40:CC44)</f>
        <v>244500</v>
      </c>
      <c r="M133" s="496">
        <f>+SUM('LÍNEA 5'!CN40:CN44)</f>
        <v>244400</v>
      </c>
      <c r="N133" s="496">
        <f>+SUM('LÍNEA 5'!CO40:CO44)</f>
        <v>0</v>
      </c>
      <c r="O133" s="693">
        <f t="shared" si="35"/>
        <v>0.99959100204498974</v>
      </c>
      <c r="P133" s="694" t="str">
        <f t="shared" si="44"/>
        <v xml:space="preserve"> -</v>
      </c>
    </row>
    <row r="134" spans="2:16" ht="18" customHeight="1">
      <c r="B134" s="204" t="s">
        <v>1152</v>
      </c>
      <c r="C134" s="1236" t="s">
        <v>1153</v>
      </c>
      <c r="D134" s="1237"/>
      <c r="E134" s="473">
        <f>+IF(SUM('LÍNEA 5'!AV45:AV51)&gt;0,AVERAGE('LÍNEA 5'!BI45:BI51)," -")</f>
        <v>1</v>
      </c>
      <c r="F134" s="477">
        <f>+IF(SUM('LÍNEA 5'!AX45:AX51)&gt;0,AVERAGE('LÍNEA 5'!BK45:BK51)," -")</f>
        <v>1</v>
      </c>
      <c r="G134" s="477">
        <f>+IF(SUM('LÍNEA 5'!AZ45:AZ51)&gt;0,AVERAGE('LÍNEA 5'!BM45:BM51)," -")</f>
        <v>1</v>
      </c>
      <c r="H134" s="480">
        <f>+IF(SUM('LÍNEA 5'!BB45:BB51)&gt;0,AVERAGE('LÍNEA 5'!BO45:BO51)," -")</f>
        <v>0</v>
      </c>
      <c r="I134" s="485">
        <f>+AVERAGE('LÍNEA 5'!AW45:AW51)+AVERAGE('LÍNEA 5'!AY45:AY51)+AVERAGE('LÍNEA 5'!BA45:BA51)</f>
        <v>0.1953781512605042</v>
      </c>
      <c r="J134" s="562">
        <f>+AVERAGE('LÍNEA 5'!BQ45:BQ51)</f>
        <v>0.36067226890756299</v>
      </c>
      <c r="K134" s="613">
        <f t="shared" si="48"/>
        <v>0.36067226890756299</v>
      </c>
      <c r="L134" s="532">
        <f>+SUM('LÍNEA 5'!BS45:BS51)+SUM('LÍNEA 5'!BX45:BX51)+SUM('LÍNEA 5'!CC45:CC51)</f>
        <v>133291</v>
      </c>
      <c r="M134" s="496">
        <f>+SUM('LÍNEA 5'!CN45:CN51)</f>
        <v>53667</v>
      </c>
      <c r="N134" s="496">
        <f>+SUM('LÍNEA 5'!CO45:CO51)</f>
        <v>0</v>
      </c>
      <c r="O134" s="693">
        <f t="shared" si="35"/>
        <v>0.40263033513140423</v>
      </c>
      <c r="P134" s="694" t="str">
        <f t="shared" si="44"/>
        <v xml:space="preserve"> -</v>
      </c>
    </row>
    <row r="135" spans="2:16" ht="18" customHeight="1" thickBot="1">
      <c r="B135" s="204" t="s">
        <v>1154</v>
      </c>
      <c r="C135" s="1263" t="s">
        <v>1155</v>
      </c>
      <c r="D135" s="1264"/>
      <c r="E135" s="482">
        <f>+IF(SUM('LÍNEA 5'!AV52:AV53)&gt;0,AVERAGE('LÍNEA 5'!BI52:BI53)," -")</f>
        <v>1</v>
      </c>
      <c r="F135" s="482">
        <f>+IF(SUM('LÍNEA 5'!AX52:AX53)&gt;0,AVERAGE('LÍNEA 5'!BK52:BK53)," -")</f>
        <v>1</v>
      </c>
      <c r="G135" s="482">
        <f>+IF(SUM('LÍNEA 5'!AZ52:AZ53)&gt;0,AVERAGE('LÍNEA 5'!BM52:BM53)," -")</f>
        <v>0.5</v>
      </c>
      <c r="H135" s="481">
        <f>+IF(SUM('LÍNEA 5'!BB52:BB53)&gt;0,AVERAGE('LÍNEA 5'!BO52:BO53)," -")</f>
        <v>0</v>
      </c>
      <c r="I135" s="486">
        <f>+AVERAGE('LÍNEA 5'!AW52:AW53)+AVERAGE('LÍNEA 5'!AY52:AY53)+AVERAGE('LÍNEA 5'!BA52:BA53)</f>
        <v>0.4375</v>
      </c>
      <c r="J135" s="564">
        <f>+AVERAGE('LÍNEA 5'!BQ52:BQ53)</f>
        <v>0.625</v>
      </c>
      <c r="K135" s="615">
        <f t="shared" si="48"/>
        <v>0.625</v>
      </c>
      <c r="L135" s="534">
        <f>+SUM('LÍNEA 5'!BS52:BS53)+SUM('LÍNEA 5'!BX52:BX53)+SUM('LÍNEA 5'!CC52:CC53)</f>
        <v>0</v>
      </c>
      <c r="M135" s="498">
        <f>+SUM('LÍNEA 5'!CN52:CN53)</f>
        <v>0</v>
      </c>
      <c r="N135" s="498">
        <f>+SUM('LÍNEA 5'!CO52:CO53)</f>
        <v>150000</v>
      </c>
      <c r="O135" s="697" t="str">
        <f t="shared" si="35"/>
        <v>-</v>
      </c>
      <c r="P135" s="698">
        <f t="shared" si="44"/>
        <v>1</v>
      </c>
    </row>
    <row r="136" spans="2:16" ht="22" customHeight="1" thickBot="1">
      <c r="B136" s="202">
        <v>6</v>
      </c>
      <c r="C136" s="1271" t="s">
        <v>20</v>
      </c>
      <c r="D136" s="1272"/>
      <c r="E136" s="551">
        <f>+AVERAGE(E137,E143,E146)</f>
        <v>0.77619047619047621</v>
      </c>
      <c r="F136" s="551">
        <f t="shared" ref="F136:H136" si="61">+AVERAGE(F137,F143,F146)</f>
        <v>0.71880792297979801</v>
      </c>
      <c r="G136" s="551">
        <f t="shared" si="61"/>
        <v>0.52465965608465603</v>
      </c>
      <c r="H136" s="551">
        <f t="shared" si="61"/>
        <v>0</v>
      </c>
      <c r="I136" s="552">
        <f>+AVERAGE(I137,I143,I146)</f>
        <v>0.68803836766829807</v>
      </c>
      <c r="J136" s="570">
        <f>+AVERAGE(J137,J143,J146)</f>
        <v>0.48120989721429247</v>
      </c>
      <c r="K136" s="717">
        <f t="shared" ref="K136:K148" si="62">+J136</f>
        <v>0.48120989721429247</v>
      </c>
      <c r="L136" s="553">
        <f>+L137+L143+L146</f>
        <v>246080045.255</v>
      </c>
      <c r="M136" s="554">
        <f t="shared" ref="M136:N136" si="63">+M137+M143+M146</f>
        <v>122620067</v>
      </c>
      <c r="N136" s="554">
        <f t="shared" si="63"/>
        <v>3469171</v>
      </c>
      <c r="O136" s="707">
        <f t="shared" si="35"/>
        <v>0.49829341860261439</v>
      </c>
      <c r="P136" s="708">
        <f t="shared" si="44"/>
        <v>2.8292033146581137E-2</v>
      </c>
    </row>
    <row r="137" spans="2:16" ht="20" customHeight="1">
      <c r="B137" s="203" t="s">
        <v>1156</v>
      </c>
      <c r="C137" s="1257" t="s">
        <v>886</v>
      </c>
      <c r="D137" s="1258"/>
      <c r="E137" s="487">
        <f>+AVERAGE(E138:E142)</f>
        <v>0.88571428571428579</v>
      </c>
      <c r="F137" s="487">
        <f t="shared" ref="F137:J137" si="64">+AVERAGE(F138:F142)</f>
        <v>0.79227272727272724</v>
      </c>
      <c r="G137" s="487">
        <f t="shared" si="64"/>
        <v>0.61115952380952376</v>
      </c>
      <c r="H137" s="488">
        <f t="shared" si="64"/>
        <v>0</v>
      </c>
      <c r="I137" s="556">
        <f>+AVERAGE(I138:I142)</f>
        <v>0.67967519305019308</v>
      </c>
      <c r="J137" s="566">
        <f t="shared" si="64"/>
        <v>0.58081653045903048</v>
      </c>
      <c r="K137" s="616">
        <f t="shared" si="62"/>
        <v>0.58081653045903048</v>
      </c>
      <c r="L137" s="536">
        <f>SUM(L138:L142)</f>
        <v>40919487.255000003</v>
      </c>
      <c r="M137" s="500">
        <f t="shared" ref="M137:N137" si="65">SUM(M138:M142)</f>
        <v>21228786</v>
      </c>
      <c r="N137" s="500">
        <f t="shared" si="65"/>
        <v>1060511</v>
      </c>
      <c r="O137" s="691">
        <f t="shared" si="35"/>
        <v>0.5187940373667812</v>
      </c>
      <c r="P137" s="692">
        <f t="shared" si="44"/>
        <v>4.995627163983847E-2</v>
      </c>
    </row>
    <row r="138" spans="2:16" ht="18" customHeight="1">
      <c r="B138" s="204" t="s">
        <v>1157</v>
      </c>
      <c r="C138" s="1236" t="s">
        <v>1158</v>
      </c>
      <c r="D138" s="1237"/>
      <c r="E138" s="473">
        <f>+IF(SUM('LÍNEA 6'!AV11:AV18)&gt;0,AVERAGE('LÍNEA 6'!BI11:BI18)," -")</f>
        <v>1</v>
      </c>
      <c r="F138" s="477">
        <f>+IF(SUM('LÍNEA 6'!AX11:AX18)&gt;0,AVERAGE('LÍNEA 6'!BK11:BK18)," -")</f>
        <v>0.75</v>
      </c>
      <c r="G138" s="477">
        <f>+IF(SUM('LÍNEA 6'!AZ11:AZ18)&gt;0,AVERAGE('LÍNEA 6'!BM11:BM18)," -")</f>
        <v>0.45</v>
      </c>
      <c r="H138" s="480">
        <f>+IF(SUM('LÍNEA 6'!BB11:BB18)&gt;0,AVERAGE('LÍNEA 6'!BO11:BO18)," -")</f>
        <v>0</v>
      </c>
      <c r="I138" s="485">
        <f>+AVERAGE('LÍNEA 6'!AW11:AW18)+AVERAGE('LÍNEA 6'!AY11:AY18)+AVERAGE('LÍNEA 6'!BA11:BA18)</f>
        <v>0.80125000000000002</v>
      </c>
      <c r="J138" s="562">
        <f>+AVERAGE('LÍNEA 6'!BQ11:BQ18)</f>
        <v>0.63958333333333328</v>
      </c>
      <c r="K138" s="613">
        <f t="shared" si="62"/>
        <v>0.63958333333333328</v>
      </c>
      <c r="L138" s="532">
        <f>+SUM('LÍNEA 6'!BS11:BS18)+SUM('LÍNEA 6'!BX11:BX18)+SUM('LÍNEA 6'!CC11:CC18)</f>
        <v>3498844</v>
      </c>
      <c r="M138" s="496">
        <f>+SUM('LÍNEA 6'!CN11:CN18)</f>
        <v>488844</v>
      </c>
      <c r="N138" s="496">
        <f>+SUM('LÍNEA 6'!CO11:CO18)</f>
        <v>18850</v>
      </c>
      <c r="O138" s="693">
        <f t="shared" si="35"/>
        <v>0.13971586043847625</v>
      </c>
      <c r="P138" s="694">
        <f t="shared" si="44"/>
        <v>3.8560358723846465E-2</v>
      </c>
    </row>
    <row r="139" spans="2:16" ht="18" customHeight="1">
      <c r="B139" s="204" t="s">
        <v>1159</v>
      </c>
      <c r="C139" s="1236" t="s">
        <v>1160</v>
      </c>
      <c r="D139" s="1237"/>
      <c r="E139" s="473">
        <f>+IF(SUM('LÍNEA 6'!AV19:AV24)&gt;0,AVERAGE('LÍNEA 6'!BI19:BI24)," -")</f>
        <v>0.75</v>
      </c>
      <c r="F139" s="477">
        <f>+IF(SUM('LÍNEA 6'!AX19:AX24)&gt;0,AVERAGE('LÍNEA 6'!BK19:BK24)," -")</f>
        <v>0.97499999999999998</v>
      </c>
      <c r="G139" s="477">
        <f>+IF(SUM('LÍNEA 6'!AZ19:AZ24)&gt;0,AVERAGE('LÍNEA 6'!BM19:BM24)," -")</f>
        <v>0.50238095238095237</v>
      </c>
      <c r="H139" s="480">
        <f>+IF(SUM('LÍNEA 6'!BB19:BB24)&gt;0,AVERAGE('LÍNEA 6'!BO19:BO24)," -")</f>
        <v>0</v>
      </c>
      <c r="I139" s="485">
        <f>+AVERAGE('LÍNEA 6'!AW19:AW24)+AVERAGE('LÍNEA 6'!AY19:AY24)+AVERAGE('LÍNEA 6'!BA19:BA24)</f>
        <v>0.66833333333333333</v>
      </c>
      <c r="J139" s="562">
        <f>+AVERAGE('LÍNEA 6'!BQ19:BQ24)</f>
        <v>0.57611111111111113</v>
      </c>
      <c r="K139" s="613">
        <f t="shared" si="62"/>
        <v>0.57611111111111113</v>
      </c>
      <c r="L139" s="532">
        <f>+SUM('LÍNEA 6'!BS19:BS24)+SUM('LÍNEA 6'!BX19:BX24)+SUM('LÍNEA 6'!CC19:CC24)</f>
        <v>4798942</v>
      </c>
      <c r="M139" s="496">
        <f>+SUM('LÍNEA 6'!CN19:CN24)</f>
        <v>3638900</v>
      </c>
      <c r="N139" s="496">
        <f>+SUM('LÍNEA 6'!CO19:CO24)</f>
        <v>0</v>
      </c>
      <c r="O139" s="693">
        <f t="shared" ref="O139:O148" si="66">IF(L139=0,"-",+M139/L139)</f>
        <v>0.75827130229954853</v>
      </c>
      <c r="P139" s="694" t="str">
        <f t="shared" si="44"/>
        <v xml:space="preserve"> -</v>
      </c>
    </row>
    <row r="140" spans="2:16" ht="18" customHeight="1">
      <c r="B140" s="204" t="s">
        <v>1161</v>
      </c>
      <c r="C140" s="1236" t="s">
        <v>1162</v>
      </c>
      <c r="D140" s="1237"/>
      <c r="E140" s="473">
        <f>+IF(SUM('LÍNEA 6'!AV25:AV40)&gt;0,AVERAGE('LÍNEA 6'!BI25:BI40)," -")</f>
        <v>0.97857142857142854</v>
      </c>
      <c r="F140" s="477">
        <f>+IF(SUM('LÍNEA 6'!AX25:AX40)&gt;0,AVERAGE('LÍNEA 6'!BK25:BK40)," -")</f>
        <v>0.93333333333333335</v>
      </c>
      <c r="G140" s="477">
        <f>+IF(SUM('LÍNEA 6'!AZ25:AZ40)&gt;0,AVERAGE('LÍNEA 6'!BM25:BM40)," -")</f>
        <v>0.85341666666666671</v>
      </c>
      <c r="H140" s="480">
        <f>+IF(SUM('LÍNEA 6'!BB25:BB40)&gt;0,AVERAGE('LÍNEA 6'!BO25:BO40)," -")</f>
        <v>0</v>
      </c>
      <c r="I140" s="485">
        <f>+AVERAGE('LÍNEA 6'!AW25:AW40)+AVERAGE('LÍNEA 6'!AY25:AY40)+AVERAGE('LÍNEA 6'!BA25:BA40)</f>
        <v>0.75498310810810809</v>
      </c>
      <c r="J140" s="562">
        <f>+AVERAGE('LÍNEA 6'!BQ25:BQ40)</f>
        <v>0.75280011261261259</v>
      </c>
      <c r="K140" s="613">
        <f t="shared" si="62"/>
        <v>0.75280011261261259</v>
      </c>
      <c r="L140" s="532">
        <f>+SUM('LÍNEA 6'!BS25:BS40)+SUM('LÍNEA 6'!BX25:BX40)+SUM('LÍNEA 6'!CC25:CC40)</f>
        <v>19214827.255000003</v>
      </c>
      <c r="M140" s="496">
        <f>+SUM('LÍNEA 6'!CN25:CN40)</f>
        <v>11017407</v>
      </c>
      <c r="N140" s="496">
        <f>+SUM('LÍNEA 6'!CO25:CO40)</f>
        <v>1041661</v>
      </c>
      <c r="O140" s="693">
        <f t="shared" si="66"/>
        <v>0.57338048652678342</v>
      </c>
      <c r="P140" s="694">
        <f t="shared" si="44"/>
        <v>9.454683847115751E-2</v>
      </c>
    </row>
    <row r="141" spans="2:16" ht="18" customHeight="1">
      <c r="B141" s="204" t="s">
        <v>1163</v>
      </c>
      <c r="C141" s="1236" t="s">
        <v>1164</v>
      </c>
      <c r="D141" s="1237"/>
      <c r="E141" s="473">
        <f>+IF(SUM('LÍNEA 6'!AV41:AV47)&gt;0,AVERAGE('LÍNEA 6'!BI41:BI47)," -")</f>
        <v>0.7</v>
      </c>
      <c r="F141" s="477">
        <f>+IF(SUM('LÍNEA 6'!AX41:AX47)&gt;0,AVERAGE('LÍNEA 6'!BK41:BK47)," -")</f>
        <v>0.30303030303030304</v>
      </c>
      <c r="G141" s="477">
        <f>+IF(SUM('LÍNEA 6'!AZ41:AZ47)&gt;0,AVERAGE('LÍNEA 6'!BM41:BM47)," -")</f>
        <v>0.25</v>
      </c>
      <c r="H141" s="480">
        <f>+IF(SUM('LÍNEA 6'!BB41:BB47)&gt;0,AVERAGE('LÍNEA 6'!BO41:BO47)," -")</f>
        <v>0</v>
      </c>
      <c r="I141" s="485">
        <f>+AVERAGE('LÍNEA 6'!AW41:AW47)+AVERAGE('LÍNEA 6'!AY41:AY47)+AVERAGE('LÍNEA 6'!BA41:BA47)</f>
        <v>0.69880952380952377</v>
      </c>
      <c r="J141" s="562">
        <f>+AVERAGE('LÍNEA 6'!BQ41:BQ47)</f>
        <v>0.39258809523809524</v>
      </c>
      <c r="K141" s="613">
        <f t="shared" si="62"/>
        <v>0.39258809523809524</v>
      </c>
      <c r="L141" s="532">
        <f>+SUM('LÍNEA 6'!BS41:BS47)+SUM('LÍNEA 6'!BX41:BX47)+SUM('LÍNEA 6'!CC41:CC47)</f>
        <v>12109518</v>
      </c>
      <c r="M141" s="496">
        <f>+SUM('LÍNEA 6'!CN41:CN47)</f>
        <v>5029284</v>
      </c>
      <c r="N141" s="496">
        <f>+SUM('LÍNEA 6'!CO41:CO47)</f>
        <v>0</v>
      </c>
      <c r="O141" s="693">
        <f t="shared" si="66"/>
        <v>0.41531661293207539</v>
      </c>
      <c r="P141" s="694" t="str">
        <f t="shared" si="44"/>
        <v xml:space="preserve"> -</v>
      </c>
    </row>
    <row r="142" spans="2:16" ht="18" customHeight="1">
      <c r="B142" s="204" t="s">
        <v>1165</v>
      </c>
      <c r="C142" s="1236" t="s">
        <v>1166</v>
      </c>
      <c r="D142" s="1237"/>
      <c r="E142" s="473">
        <f>+IF(SUM('LÍNEA 6'!AV48:AV49)&gt;0,AVERAGE('LÍNEA 6'!BI48:BI49)," -")</f>
        <v>1</v>
      </c>
      <c r="F142" s="477">
        <f>+IF(SUM('LÍNEA 6'!AX48:AX49)&gt;0,AVERAGE('LÍNEA 6'!BK48:BK49)," -")</f>
        <v>1</v>
      </c>
      <c r="G142" s="477">
        <f>+IF(SUM('LÍNEA 6'!AZ48:AZ49)&gt;0,AVERAGE('LÍNEA 6'!BM48:BM49)," -")</f>
        <v>1</v>
      </c>
      <c r="H142" s="480">
        <f>+IF(SUM('LÍNEA 6'!BB48:BB49)&gt;0,AVERAGE('LÍNEA 6'!BO48:BO49)," -")</f>
        <v>0</v>
      </c>
      <c r="I142" s="485">
        <f>+AVERAGE('LÍNEA 6'!AW48:AW49)+AVERAGE('LÍNEA 6'!AY48:AY49)+AVERAGE('LÍNEA 6'!BA48:BA49)</f>
        <v>0.47499999999999998</v>
      </c>
      <c r="J142" s="562">
        <f>+AVERAGE('LÍNEA 6'!BQ48:BQ49)</f>
        <v>0.54300000000000004</v>
      </c>
      <c r="K142" s="613">
        <f t="shared" si="62"/>
        <v>0.54300000000000004</v>
      </c>
      <c r="L142" s="532">
        <f>+SUM('LÍNEA 6'!BS48:BS49)+SUM('LÍNEA 6'!BX48:BX49)+SUM('LÍNEA 6'!CC48:CC49)</f>
        <v>1297356</v>
      </c>
      <c r="M142" s="496">
        <f>+SUM('LÍNEA 6'!CN48:CN49)</f>
        <v>1054351</v>
      </c>
      <c r="N142" s="496">
        <f>+SUM('LÍNEA 6'!CO48:CO49)</f>
        <v>0</v>
      </c>
      <c r="O142" s="693">
        <f t="shared" si="66"/>
        <v>0.81269212151483483</v>
      </c>
      <c r="P142" s="694" t="str">
        <f t="shared" si="44"/>
        <v xml:space="preserve"> -</v>
      </c>
    </row>
    <row r="143" spans="2:16" ht="20" customHeight="1">
      <c r="B143" s="203" t="s">
        <v>1167</v>
      </c>
      <c r="C143" s="1259" t="s">
        <v>909</v>
      </c>
      <c r="D143" s="1260"/>
      <c r="E143" s="475">
        <f>+AVERAGE(E144:E145)</f>
        <v>0.66666666666666663</v>
      </c>
      <c r="F143" s="475">
        <f t="shared" ref="F143:J143" si="67">+AVERAGE(F144:F145)</f>
        <v>0.88415104166666669</v>
      </c>
      <c r="G143" s="475">
        <f t="shared" si="67"/>
        <v>0.56281944444444443</v>
      </c>
      <c r="H143" s="476">
        <f t="shared" si="67"/>
        <v>0</v>
      </c>
      <c r="I143" s="483">
        <f>+AVERAGE(I144:I145)</f>
        <v>0.54015419566898681</v>
      </c>
      <c r="J143" s="563">
        <f t="shared" si="67"/>
        <v>0.40567030404098992</v>
      </c>
      <c r="K143" s="614">
        <f t="shared" si="62"/>
        <v>0.40567030404098992</v>
      </c>
      <c r="L143" s="533">
        <f>SUM(L144:L145)</f>
        <v>205160558</v>
      </c>
      <c r="M143" s="497">
        <f t="shared" ref="M143:N143" si="68">SUM(M144:M145)</f>
        <v>101391281</v>
      </c>
      <c r="N143" s="497">
        <f t="shared" si="68"/>
        <v>2408660</v>
      </c>
      <c r="O143" s="695">
        <f t="shared" si="66"/>
        <v>0.49420454881001052</v>
      </c>
      <c r="P143" s="696">
        <f t="shared" si="44"/>
        <v>2.3756086087915192E-2</v>
      </c>
    </row>
    <row r="144" spans="2:16" ht="18" customHeight="1">
      <c r="B144" s="204" t="s">
        <v>1168</v>
      </c>
      <c r="C144" s="1236" t="s">
        <v>1169</v>
      </c>
      <c r="D144" s="1237"/>
      <c r="E144" s="473">
        <f>+IF(SUM('LÍNEA 6'!AV51:AV60)&gt;0,AVERAGE('LÍNEA 6'!BI51:BI60)," -")</f>
        <v>1</v>
      </c>
      <c r="F144" s="477">
        <f>+IF(SUM('LÍNEA 6'!AX51:AX60)&gt;0,AVERAGE('LÍNEA 6'!BK51:BK60)," -")</f>
        <v>0.99666666666666659</v>
      </c>
      <c r="G144" s="477">
        <f>+IF(SUM('LÍNEA 6'!AZ51:AZ60)&gt;0,AVERAGE('LÍNEA 6'!BM51:BM60)," -")</f>
        <v>0.20133333333333331</v>
      </c>
      <c r="H144" s="480">
        <f>+IF(SUM('LÍNEA 6'!BB51:BB60)&gt;0,AVERAGE('LÍNEA 6'!BO51:BO60)," -")</f>
        <v>0</v>
      </c>
      <c r="I144" s="485">
        <f>+AVERAGE('LÍNEA 6'!AW51:AW60)+AVERAGE('LÍNEA 6'!AY51:AY60)+AVERAGE('LÍNEA 6'!BA51:BA60)</f>
        <v>0.31572505800464035</v>
      </c>
      <c r="J144" s="562">
        <f>+AVERAGE('LÍNEA 6'!BQ51:BQ60)</f>
        <v>0.12397602474864655</v>
      </c>
      <c r="K144" s="613">
        <f t="shared" si="62"/>
        <v>0.12397602474864655</v>
      </c>
      <c r="L144" s="532">
        <f>+SUM('LÍNEA 6'!BS51:BS60)+SUM('LÍNEA 6'!BX51:BX60)+SUM('LÍNEA 6'!CC51:CC60)</f>
        <v>9315736</v>
      </c>
      <c r="M144" s="496">
        <f>+SUM('LÍNEA 6'!CN51:CN60)</f>
        <v>5210288</v>
      </c>
      <c r="N144" s="496">
        <f>+SUM('LÍNEA 6'!CO51:CO60)</f>
        <v>2408660</v>
      </c>
      <c r="O144" s="693">
        <f t="shared" si="66"/>
        <v>0.55929966242066109</v>
      </c>
      <c r="P144" s="694">
        <f t="shared" si="44"/>
        <v>0.46228922470312583</v>
      </c>
    </row>
    <row r="145" spans="2:16" ht="18" customHeight="1">
      <c r="B145" s="204" t="s">
        <v>1170</v>
      </c>
      <c r="C145" s="1236" t="s">
        <v>1171</v>
      </c>
      <c r="D145" s="1237"/>
      <c r="E145" s="473">
        <f>+IF(SUM('LÍNEA 6'!AV61:AV68)&gt;0,AVERAGE('LÍNEA 6'!BI61:BI68)," -")</f>
        <v>0.33333333333333331</v>
      </c>
      <c r="F145" s="477">
        <f>+IF(SUM('LÍNEA 6'!AX61:AX68)&gt;0,AVERAGE('LÍNEA 6'!BK61:BK68)," -")</f>
        <v>0.77163541666666668</v>
      </c>
      <c r="G145" s="477">
        <f>+IF(SUM('LÍNEA 6'!AZ61:AZ68)&gt;0,AVERAGE('LÍNEA 6'!BM61:BM68)," -")</f>
        <v>0.9243055555555556</v>
      </c>
      <c r="H145" s="480">
        <f>+IF(SUM('LÍNEA 6'!BB61:BB68)&gt;0,AVERAGE('LÍNEA 6'!BO61:BO68)," -")</f>
        <v>0</v>
      </c>
      <c r="I145" s="485">
        <f>+AVERAGE('LÍNEA 6'!AW61:AW68)+AVERAGE('LÍNEA 6'!AY61:AY68)+AVERAGE('LÍNEA 6'!BA61:BA68)</f>
        <v>0.76458333333333328</v>
      </c>
      <c r="J145" s="562">
        <f>+AVERAGE('LÍNEA 6'!BQ61:BQ68)</f>
        <v>0.68736458333333328</v>
      </c>
      <c r="K145" s="613">
        <f t="shared" si="62"/>
        <v>0.68736458333333328</v>
      </c>
      <c r="L145" s="532">
        <f>+SUM('LÍNEA 6'!BS61:BS68)+SUM('LÍNEA 6'!BX61:BX68)+SUM('LÍNEA 6'!CC61:CC68)</f>
        <v>195844822</v>
      </c>
      <c r="M145" s="496">
        <f>+SUM('LÍNEA 6'!CN61:CN68)</f>
        <v>96180993</v>
      </c>
      <c r="N145" s="496">
        <f>+SUM('LÍNEA 6'!CO61:CO68)</f>
        <v>0</v>
      </c>
      <c r="O145" s="693">
        <f t="shared" si="66"/>
        <v>0.49110817440963539</v>
      </c>
      <c r="P145" s="694" t="str">
        <f t="shared" si="44"/>
        <v xml:space="preserve"> -</v>
      </c>
    </row>
    <row r="146" spans="2:16" ht="20" customHeight="1">
      <c r="B146" s="203" t="s">
        <v>1172</v>
      </c>
      <c r="C146" s="1259" t="s">
        <v>926</v>
      </c>
      <c r="D146" s="1260"/>
      <c r="E146" s="475" t="str">
        <f>+E147</f>
        <v xml:space="preserve"> -</v>
      </c>
      <c r="F146" s="475">
        <f t="shared" ref="F146:J146" si="69">+F147</f>
        <v>0.48000000000000009</v>
      </c>
      <c r="G146" s="475">
        <f t="shared" si="69"/>
        <v>0.4</v>
      </c>
      <c r="H146" s="476">
        <f t="shared" si="69"/>
        <v>0</v>
      </c>
      <c r="I146" s="483">
        <f>+I147</f>
        <v>0.84428571428571431</v>
      </c>
      <c r="J146" s="563">
        <f t="shared" si="69"/>
        <v>0.45714285714285713</v>
      </c>
      <c r="K146" s="614">
        <f t="shared" si="62"/>
        <v>0.45714285714285713</v>
      </c>
      <c r="L146" s="533">
        <f>+L147</f>
        <v>0</v>
      </c>
      <c r="M146" s="497">
        <f t="shared" ref="M146:N146" si="70">+M147</f>
        <v>0</v>
      </c>
      <c r="N146" s="497">
        <f t="shared" si="70"/>
        <v>0</v>
      </c>
      <c r="O146" s="695" t="str">
        <f t="shared" si="66"/>
        <v>-</v>
      </c>
      <c r="P146" s="696" t="str">
        <f t="shared" si="44"/>
        <v xml:space="preserve"> -</v>
      </c>
    </row>
    <row r="147" spans="2:16" ht="18" customHeight="1" thickBot="1">
      <c r="B147" s="204" t="s">
        <v>1173</v>
      </c>
      <c r="C147" s="1263" t="s">
        <v>1174</v>
      </c>
      <c r="D147" s="1264"/>
      <c r="E147" s="482" t="str">
        <f>+IF(SUM('LÍNEA 6'!AV70:AV76)&gt;0,AVERAGE('LÍNEA 6'!BI70:BI76)," -")</f>
        <v xml:space="preserve"> -</v>
      </c>
      <c r="F147" s="482">
        <f>+IF(SUM('LÍNEA 6'!AX70:AX76)&gt;0,AVERAGE('LÍNEA 6'!BK70:BK76)," -")</f>
        <v>0.48000000000000009</v>
      </c>
      <c r="G147" s="482">
        <f>+IF(SUM('LÍNEA 6'!AZ70:AZ76)&gt;0,AVERAGE('LÍNEA 6'!BM70:BM76)," -")</f>
        <v>0.4</v>
      </c>
      <c r="H147" s="481">
        <f>+IF(SUM('LÍNEA 6'!BB70:BB76)&gt;0,AVERAGE('LÍNEA 6'!BO70:BO76)," -")</f>
        <v>0</v>
      </c>
      <c r="I147" s="486">
        <f>+AVERAGE('LÍNEA 6'!AW70:AW76)+AVERAGE('LÍNEA 6'!AY70:AY76)+AVERAGE('LÍNEA 6'!BA70:BA76)</f>
        <v>0.84428571428571431</v>
      </c>
      <c r="J147" s="564">
        <f>+AVERAGE('LÍNEA 6'!BQ70:BQ76)</f>
        <v>0.45714285714285713</v>
      </c>
      <c r="K147" s="615">
        <f t="shared" si="62"/>
        <v>0.45714285714285713</v>
      </c>
      <c r="L147" s="534">
        <f>+SUM('LÍNEA 6'!BS70:BS76)+SUM('LÍNEA 6'!BX70:BX76)+SUM('LÍNEA 6'!CC70:CC76)</f>
        <v>0</v>
      </c>
      <c r="M147" s="498">
        <f>+SUM('LÍNEA 6'!CN70:CN76)</f>
        <v>0</v>
      </c>
      <c r="N147" s="498">
        <f>+SUM('LÍNEA 6'!CO70:CO76)</f>
        <v>0</v>
      </c>
      <c r="O147" s="697" t="str">
        <f t="shared" si="66"/>
        <v>-</v>
      </c>
      <c r="P147" s="698" t="str">
        <f t="shared" si="44"/>
        <v xml:space="preserve"> -</v>
      </c>
    </row>
    <row r="148" spans="2:16" ht="24" customHeight="1" thickBot="1">
      <c r="C148" s="1269" t="s">
        <v>1175</v>
      </c>
      <c r="D148" s="1270"/>
      <c r="E148" s="558">
        <f>+AVERAGE(E8,E38,E65,E80,E121,E136)</f>
        <v>0.83404852712397648</v>
      </c>
      <c r="F148" s="558">
        <f t="shared" ref="F148:H148" si="71">+AVERAGE(F8,F38,F65,F80,F121,F136)</f>
        <v>0.80028062267112221</v>
      </c>
      <c r="G148" s="558">
        <f t="shared" si="71"/>
        <v>0.71952733378997502</v>
      </c>
      <c r="H148" s="558">
        <f t="shared" si="71"/>
        <v>0</v>
      </c>
      <c r="I148" s="559">
        <f>+AVERAGE(I8,I38,I65,I80,I121,I136)</f>
        <v>0.67049790051641034</v>
      </c>
      <c r="J148" s="559">
        <f>+AVERAGE(J8,J38,J65,J80,J121,J136)</f>
        <v>0.58598090631551447</v>
      </c>
      <c r="K148" s="718">
        <f t="shared" si="62"/>
        <v>0.58598090631551447</v>
      </c>
      <c r="L148" s="623">
        <f>+SUM(L8,L38,L65,L80,L121,L136)</f>
        <v>2046354819.8882785</v>
      </c>
      <c r="M148" s="624">
        <f t="shared" ref="M148:N148" si="72">+SUM(M8,M38,M65,M80,M121,M136)</f>
        <v>1555051047.5609999</v>
      </c>
      <c r="N148" s="624">
        <f t="shared" si="72"/>
        <v>37250999.079999998</v>
      </c>
      <c r="O148" s="625">
        <f t="shared" si="66"/>
        <v>0.75991271525721937</v>
      </c>
      <c r="P148" s="626">
        <f t="shared" si="44"/>
        <v>2.395484002819448E-2</v>
      </c>
    </row>
    <row r="150" spans="2:16" ht="17">
      <c r="C150" s="709" t="s">
        <v>1955</v>
      </c>
      <c r="D150" s="710"/>
      <c r="E150" s="711"/>
      <c r="F150" s="711"/>
      <c r="I150" s="757" t="s">
        <v>1954</v>
      </c>
    </row>
    <row r="153" spans="2:16" ht="16" thickBot="1"/>
    <row r="154" spans="2:16" ht="20" customHeight="1" thickBot="1">
      <c r="D154" s="1275" t="s">
        <v>1215</v>
      </c>
      <c r="E154" s="1276"/>
      <c r="F154" s="1276"/>
      <c r="G154" s="1276"/>
      <c r="H154" s="1276"/>
      <c r="I154" s="1276"/>
      <c r="J154" s="1276"/>
      <c r="K154" s="1276"/>
      <c r="L154" s="1276"/>
      <c r="M154" s="1276"/>
      <c r="N154" s="1276"/>
      <c r="O154" s="1276"/>
      <c r="P154" s="1277"/>
    </row>
    <row r="155" spans="2:16" ht="16" thickBot="1"/>
    <row r="156" spans="2:16" ht="32" customHeight="1" thickBot="1">
      <c r="E156" s="588">
        <v>2016</v>
      </c>
      <c r="F156" s="589">
        <v>2017</v>
      </c>
      <c r="G156" s="589">
        <v>2018</v>
      </c>
      <c r="H156" s="589">
        <v>2019</v>
      </c>
      <c r="I156" s="589" t="s">
        <v>1951</v>
      </c>
      <c r="J156" s="1278" t="s">
        <v>1945</v>
      </c>
      <c r="K156" s="1279"/>
      <c r="L156" s="732" t="s">
        <v>1183</v>
      </c>
      <c r="M156" s="733" t="s">
        <v>1184</v>
      </c>
      <c r="N156" s="733" t="s">
        <v>1185</v>
      </c>
      <c r="O156" s="733" t="s">
        <v>1189</v>
      </c>
      <c r="P156" s="734" t="s">
        <v>1190</v>
      </c>
    </row>
    <row r="157" spans="2:16" ht="18" customHeight="1">
      <c r="D157" s="583" t="s">
        <v>1200</v>
      </c>
      <c r="E157" s="586">
        <v>1</v>
      </c>
      <c r="F157" s="587">
        <v>0.70588235294117652</v>
      </c>
      <c r="G157" s="587">
        <v>0.81818181818181823</v>
      </c>
      <c r="H157" s="587">
        <v>0</v>
      </c>
      <c r="I157" s="587">
        <f>+AVERAGE(E157:G157)</f>
        <v>0.84135472370766495</v>
      </c>
      <c r="J157" s="609">
        <v>0.53611111111111109</v>
      </c>
      <c r="K157" s="729">
        <f>+J157</f>
        <v>0.53611111111111109</v>
      </c>
      <c r="L157" s="735">
        <v>3054857</v>
      </c>
      <c r="M157" s="736">
        <v>1818998</v>
      </c>
      <c r="N157" s="736">
        <v>0</v>
      </c>
      <c r="O157" s="739">
        <v>0.59544456581764715</v>
      </c>
      <c r="P157" s="671" t="s">
        <v>1217</v>
      </c>
    </row>
    <row r="158" spans="2:16" ht="18" customHeight="1">
      <c r="D158" s="584" t="s">
        <v>96</v>
      </c>
      <c r="E158" s="580" t="s">
        <v>1217</v>
      </c>
      <c r="F158" s="571">
        <v>0.64500000000000002</v>
      </c>
      <c r="G158" s="571">
        <v>0.54583333333333328</v>
      </c>
      <c r="H158" s="571">
        <v>0</v>
      </c>
      <c r="I158" s="571">
        <f>+AVERAGE(E158:G158)</f>
        <v>0.59541666666666671</v>
      </c>
      <c r="J158" s="610">
        <v>0.5558333333333334</v>
      </c>
      <c r="K158" s="730">
        <f>+J158</f>
        <v>0.5558333333333334</v>
      </c>
      <c r="L158" s="532">
        <v>2052760</v>
      </c>
      <c r="M158" s="496">
        <v>2044760</v>
      </c>
      <c r="N158" s="496">
        <v>0</v>
      </c>
      <c r="O158" s="740">
        <v>0.99610280792688866</v>
      </c>
      <c r="P158" s="675" t="s">
        <v>1217</v>
      </c>
    </row>
    <row r="159" spans="2:16" ht="18" customHeight="1">
      <c r="D159" s="584" t="s">
        <v>155</v>
      </c>
      <c r="E159" s="580">
        <v>1</v>
      </c>
      <c r="F159" s="571">
        <v>0.69444444444444453</v>
      </c>
      <c r="G159" s="571">
        <v>0.76666666666666661</v>
      </c>
      <c r="H159" s="571">
        <v>0</v>
      </c>
      <c r="I159" s="571">
        <f t="shared" ref="I159:I181" si="73">+AVERAGE(E159:G159)</f>
        <v>0.82037037037037042</v>
      </c>
      <c r="J159" s="610">
        <v>0.72777777777777786</v>
      </c>
      <c r="K159" s="730">
        <f t="shared" ref="K159:K180" si="74">+J159</f>
        <v>0.72777777777777786</v>
      </c>
      <c r="L159" s="532">
        <v>17854599</v>
      </c>
      <c r="M159" s="496">
        <v>8173111</v>
      </c>
      <c r="N159" s="496">
        <v>1303739</v>
      </c>
      <c r="O159" s="740">
        <v>0.45775942657687241</v>
      </c>
      <c r="P159" s="675">
        <v>0.15951563609010083</v>
      </c>
    </row>
    <row r="160" spans="2:16" ht="18" customHeight="1">
      <c r="D160" s="584" t="s">
        <v>1201</v>
      </c>
      <c r="E160" s="580">
        <v>1</v>
      </c>
      <c r="F160" s="571">
        <v>1</v>
      </c>
      <c r="G160" s="571">
        <v>1</v>
      </c>
      <c r="H160" s="571">
        <v>0</v>
      </c>
      <c r="I160" s="571">
        <f t="shared" si="73"/>
        <v>1</v>
      </c>
      <c r="J160" s="610">
        <v>0.88157894736842102</v>
      </c>
      <c r="K160" s="730">
        <f t="shared" si="74"/>
        <v>0.88157894736842102</v>
      </c>
      <c r="L160" s="532">
        <v>0</v>
      </c>
      <c r="M160" s="496">
        <v>0</v>
      </c>
      <c r="N160" s="496">
        <v>0</v>
      </c>
      <c r="O160" s="740" t="s">
        <v>2069</v>
      </c>
      <c r="P160" s="675" t="s">
        <v>1217</v>
      </c>
    </row>
    <row r="161" spans="4:16" ht="18" customHeight="1">
      <c r="D161" s="584" t="s">
        <v>1202</v>
      </c>
      <c r="E161" s="580">
        <v>1</v>
      </c>
      <c r="F161" s="571">
        <v>1</v>
      </c>
      <c r="G161" s="571">
        <v>1</v>
      </c>
      <c r="H161" s="571">
        <v>0</v>
      </c>
      <c r="I161" s="571">
        <f t="shared" si="73"/>
        <v>1</v>
      </c>
      <c r="J161" s="610">
        <v>0.875</v>
      </c>
      <c r="K161" s="730">
        <f t="shared" si="74"/>
        <v>0.875</v>
      </c>
      <c r="L161" s="532">
        <v>0</v>
      </c>
      <c r="M161" s="496">
        <v>0</v>
      </c>
      <c r="N161" s="496">
        <v>0</v>
      </c>
      <c r="O161" s="740" t="s">
        <v>2069</v>
      </c>
      <c r="P161" s="675" t="s">
        <v>1217</v>
      </c>
    </row>
    <row r="162" spans="4:16" ht="18" customHeight="1">
      <c r="D162" s="584" t="s">
        <v>156</v>
      </c>
      <c r="E162" s="580">
        <v>0.96250000000000002</v>
      </c>
      <c r="F162" s="571">
        <v>0.88400000000000001</v>
      </c>
      <c r="G162" s="571">
        <v>0.82800000000000007</v>
      </c>
      <c r="H162" s="571">
        <v>0</v>
      </c>
      <c r="I162" s="571">
        <f t="shared" si="73"/>
        <v>0.89150000000000007</v>
      </c>
      <c r="J162" s="610">
        <v>0.81400000000000006</v>
      </c>
      <c r="K162" s="730">
        <f t="shared" si="74"/>
        <v>0.81400000000000006</v>
      </c>
      <c r="L162" s="532">
        <v>0</v>
      </c>
      <c r="M162" s="496">
        <v>0</v>
      </c>
      <c r="N162" s="496">
        <v>0</v>
      </c>
      <c r="O162" s="740" t="s">
        <v>2069</v>
      </c>
      <c r="P162" s="675" t="s">
        <v>1217</v>
      </c>
    </row>
    <row r="163" spans="4:16" ht="18" customHeight="1">
      <c r="D163" s="584" t="s">
        <v>1203</v>
      </c>
      <c r="E163" s="580">
        <v>0.72146138229586509</v>
      </c>
      <c r="F163" s="571">
        <v>0.79986440677966075</v>
      </c>
      <c r="G163" s="571">
        <v>0.80498660907544839</v>
      </c>
      <c r="H163" s="571">
        <v>0</v>
      </c>
      <c r="I163" s="571">
        <f t="shared" si="73"/>
        <v>0.77543746605032471</v>
      </c>
      <c r="J163" s="610">
        <v>0.64551156501816409</v>
      </c>
      <c r="K163" s="730">
        <f t="shared" si="74"/>
        <v>0.64551156501816409</v>
      </c>
      <c r="L163" s="532">
        <v>34453258</v>
      </c>
      <c r="M163" s="496">
        <v>27487766</v>
      </c>
      <c r="N163" s="496">
        <v>418362</v>
      </c>
      <c r="O163" s="740">
        <v>0.79782777001815042</v>
      </c>
      <c r="P163" s="675">
        <v>1.5219934570164777E-2</v>
      </c>
    </row>
    <row r="164" spans="4:16" ht="18" customHeight="1">
      <c r="D164" s="584" t="s">
        <v>1204</v>
      </c>
      <c r="E164" s="580">
        <v>0.78017304706615587</v>
      </c>
      <c r="F164" s="571">
        <v>0.81592153594648587</v>
      </c>
      <c r="G164" s="571">
        <v>0.77845448347379154</v>
      </c>
      <c r="H164" s="571">
        <v>0</v>
      </c>
      <c r="I164" s="571">
        <f t="shared" si="73"/>
        <v>0.79151635549547772</v>
      </c>
      <c r="J164" s="610">
        <v>0.65436511797893271</v>
      </c>
      <c r="K164" s="730">
        <f t="shared" si="74"/>
        <v>0.65436511797893271</v>
      </c>
      <c r="L164" s="532">
        <v>483580964</v>
      </c>
      <c r="M164" s="496">
        <v>459365395</v>
      </c>
      <c r="N164" s="496">
        <v>6832258</v>
      </c>
      <c r="O164" s="740">
        <v>0.94992447841681382</v>
      </c>
      <c r="P164" s="675">
        <v>1.4873253567565751E-2</v>
      </c>
    </row>
    <row r="165" spans="4:16" ht="18" customHeight="1">
      <c r="D165" s="584" t="s">
        <v>756</v>
      </c>
      <c r="E165" s="580">
        <v>0.93277777777777771</v>
      </c>
      <c r="F165" s="571">
        <v>1</v>
      </c>
      <c r="G165" s="571">
        <v>0.64711687763713077</v>
      </c>
      <c r="H165" s="571">
        <v>0</v>
      </c>
      <c r="I165" s="571">
        <f t="shared" si="73"/>
        <v>0.85996488513830283</v>
      </c>
      <c r="J165" s="610">
        <v>0.77922222222222226</v>
      </c>
      <c r="K165" s="730">
        <f t="shared" si="74"/>
        <v>0.77922222222222226</v>
      </c>
      <c r="L165" s="532">
        <v>23158653</v>
      </c>
      <c r="M165" s="496">
        <v>18554449</v>
      </c>
      <c r="N165" s="496">
        <v>0</v>
      </c>
      <c r="O165" s="740">
        <v>0.8011886097174995</v>
      </c>
      <c r="P165" s="675" t="s">
        <v>1217</v>
      </c>
    </row>
    <row r="166" spans="4:16" ht="18" customHeight="1">
      <c r="D166" s="584" t="s">
        <v>1205</v>
      </c>
      <c r="E166" s="580">
        <v>0.8666666666666667</v>
      </c>
      <c r="F166" s="571">
        <v>0.95454545454545459</v>
      </c>
      <c r="G166" s="571">
        <v>0.86875000000000002</v>
      </c>
      <c r="H166" s="571">
        <v>0</v>
      </c>
      <c r="I166" s="571">
        <f t="shared" si="73"/>
        <v>0.8966540404040404</v>
      </c>
      <c r="J166" s="610">
        <v>0.78490259740259738</v>
      </c>
      <c r="K166" s="730">
        <f t="shared" si="74"/>
        <v>0.78490259740259738</v>
      </c>
      <c r="L166" s="532">
        <v>35363738</v>
      </c>
      <c r="M166" s="496">
        <v>31194229</v>
      </c>
      <c r="N166" s="496">
        <v>0</v>
      </c>
      <c r="O166" s="740">
        <v>0.88209648538850727</v>
      </c>
      <c r="P166" s="675" t="s">
        <v>1217</v>
      </c>
    </row>
    <row r="167" spans="4:16" ht="18" customHeight="1">
      <c r="D167" s="584" t="s">
        <v>95</v>
      </c>
      <c r="E167" s="580">
        <v>0.70833333333333337</v>
      </c>
      <c r="F167" s="571">
        <v>0.81382978723404253</v>
      </c>
      <c r="G167" s="571">
        <v>0.78787878787878796</v>
      </c>
      <c r="H167" s="571">
        <v>0</v>
      </c>
      <c r="I167" s="571">
        <f t="shared" si="73"/>
        <v>0.77001396948205469</v>
      </c>
      <c r="J167" s="610">
        <v>0.63922523554876509</v>
      </c>
      <c r="K167" s="730">
        <f t="shared" si="74"/>
        <v>0.63922523554876509</v>
      </c>
      <c r="L167" s="532">
        <v>17059353</v>
      </c>
      <c r="M167" s="496">
        <v>12050580</v>
      </c>
      <c r="N167" s="496">
        <v>746905</v>
      </c>
      <c r="O167" s="740">
        <v>0.70639138541772362</v>
      </c>
      <c r="P167" s="675">
        <v>6.1980834117527951E-2</v>
      </c>
    </row>
    <row r="168" spans="4:16" ht="18" customHeight="1">
      <c r="D168" s="584" t="s">
        <v>213</v>
      </c>
      <c r="E168" s="580">
        <v>0.99333333333333329</v>
      </c>
      <c r="F168" s="571">
        <v>0.91402116402116407</v>
      </c>
      <c r="G168" s="571">
        <v>0.8337090512011649</v>
      </c>
      <c r="H168" s="571">
        <v>0</v>
      </c>
      <c r="I168" s="571">
        <f t="shared" si="73"/>
        <v>0.91368784951855408</v>
      </c>
      <c r="J168" s="610">
        <v>0.46689062411758619</v>
      </c>
      <c r="K168" s="730">
        <f t="shared" si="74"/>
        <v>0.46689062411758619</v>
      </c>
      <c r="L168" s="532">
        <v>5629101</v>
      </c>
      <c r="M168" s="496">
        <v>4075474</v>
      </c>
      <c r="N168" s="496">
        <v>735314</v>
      </c>
      <c r="O168" s="740">
        <v>0.72400086621291748</v>
      </c>
      <c r="P168" s="675">
        <v>0.18042416661227625</v>
      </c>
    </row>
    <row r="169" spans="4:16" ht="18" customHeight="1">
      <c r="D169" s="584" t="s">
        <v>365</v>
      </c>
      <c r="E169" s="580">
        <v>0.95419999999999994</v>
      </c>
      <c r="F169" s="571">
        <v>0.93181818181818177</v>
      </c>
      <c r="G169" s="571">
        <v>0.85025757575757588</v>
      </c>
      <c r="H169" s="571">
        <v>0</v>
      </c>
      <c r="I169" s="571">
        <f t="shared" si="73"/>
        <v>0.91209191919191923</v>
      </c>
      <c r="J169" s="610">
        <v>0.7688078228411076</v>
      </c>
      <c r="K169" s="730">
        <f t="shared" si="74"/>
        <v>0.7688078228411076</v>
      </c>
      <c r="L169" s="532">
        <v>7946594</v>
      </c>
      <c r="M169" s="496">
        <v>6543681</v>
      </c>
      <c r="N169" s="496">
        <v>207615</v>
      </c>
      <c r="O169" s="740">
        <v>0.82345732020536089</v>
      </c>
      <c r="P169" s="675">
        <v>3.1727555178805322E-2</v>
      </c>
    </row>
    <row r="170" spans="4:16" ht="18" customHeight="1">
      <c r="D170" s="584" t="s">
        <v>1206</v>
      </c>
      <c r="E170" s="580">
        <v>0.77619047619047621</v>
      </c>
      <c r="F170" s="571">
        <v>0.67019935031428834</v>
      </c>
      <c r="G170" s="571">
        <v>0.41578267477203645</v>
      </c>
      <c r="H170" s="571">
        <v>0</v>
      </c>
      <c r="I170" s="571">
        <f t="shared" si="73"/>
        <v>0.62072416709226708</v>
      </c>
      <c r="J170" s="610">
        <v>0.37864088318210298</v>
      </c>
      <c r="K170" s="730">
        <f t="shared" si="74"/>
        <v>0.37864088318210298</v>
      </c>
      <c r="L170" s="532">
        <v>188520626</v>
      </c>
      <c r="M170" s="496">
        <v>122508019</v>
      </c>
      <c r="N170" s="496">
        <v>2408660</v>
      </c>
      <c r="O170" s="740">
        <v>0.64983880861927545</v>
      </c>
      <c r="P170" s="675">
        <v>1.9661243563166262E-2</v>
      </c>
    </row>
    <row r="171" spans="4:16" ht="18" customHeight="1">
      <c r="D171" s="584" t="s">
        <v>1207</v>
      </c>
      <c r="E171" s="580">
        <v>0.79148837209302325</v>
      </c>
      <c r="F171" s="571">
        <v>0.84641353728814206</v>
      </c>
      <c r="G171" s="571">
        <v>0.8297343404458789</v>
      </c>
      <c r="H171" s="571">
        <v>0</v>
      </c>
      <c r="I171" s="571">
        <f t="shared" si="73"/>
        <v>0.8225454166090147</v>
      </c>
      <c r="J171" s="610">
        <v>0.6449941905546579</v>
      </c>
      <c r="K171" s="730">
        <f t="shared" si="74"/>
        <v>0.6449941905546579</v>
      </c>
      <c r="L171" s="532">
        <v>33690439</v>
      </c>
      <c r="M171" s="496">
        <v>21725886</v>
      </c>
      <c r="N171" s="496">
        <v>13483536</v>
      </c>
      <c r="O171" s="740">
        <v>0.64486799949386231</v>
      </c>
      <c r="P171" s="675">
        <v>0.62062076547764267</v>
      </c>
    </row>
    <row r="172" spans="4:16" ht="18" customHeight="1">
      <c r="D172" s="584" t="s">
        <v>404</v>
      </c>
      <c r="E172" s="580">
        <v>1</v>
      </c>
      <c r="F172" s="571">
        <v>0.98018181818181815</v>
      </c>
      <c r="G172" s="571">
        <v>0.72045454545454546</v>
      </c>
      <c r="H172" s="571">
        <v>0</v>
      </c>
      <c r="I172" s="571">
        <f t="shared" si="73"/>
        <v>0.90021212121212135</v>
      </c>
      <c r="J172" s="610">
        <v>0.71699999999999997</v>
      </c>
      <c r="K172" s="730">
        <f t="shared" si="74"/>
        <v>0.71699999999999997</v>
      </c>
      <c r="L172" s="532">
        <v>17092154</v>
      </c>
      <c r="M172" s="496">
        <v>8310717</v>
      </c>
      <c r="N172" s="496">
        <v>3629363</v>
      </c>
      <c r="O172" s="740">
        <v>0.48622993918730195</v>
      </c>
      <c r="P172" s="675">
        <v>0.43670877013379233</v>
      </c>
    </row>
    <row r="173" spans="4:16" ht="18" customHeight="1">
      <c r="D173" s="584" t="s">
        <v>540</v>
      </c>
      <c r="E173" s="580">
        <v>1</v>
      </c>
      <c r="F173" s="571">
        <v>1</v>
      </c>
      <c r="G173" s="571">
        <v>0.84</v>
      </c>
      <c r="H173" s="571">
        <v>0</v>
      </c>
      <c r="I173" s="571">
        <f t="shared" si="73"/>
        <v>0.94666666666666666</v>
      </c>
      <c r="J173" s="610">
        <v>0.83433333333333337</v>
      </c>
      <c r="K173" s="730">
        <f t="shared" si="74"/>
        <v>0.83433333333333337</v>
      </c>
      <c r="L173" s="532">
        <v>1620846</v>
      </c>
      <c r="M173" s="496">
        <v>1302133</v>
      </c>
      <c r="N173" s="496">
        <v>0</v>
      </c>
      <c r="O173" s="740">
        <v>0.80336626675205414</v>
      </c>
      <c r="P173" s="675" t="s">
        <v>1217</v>
      </c>
    </row>
    <row r="174" spans="4:16" ht="18" customHeight="1">
      <c r="D174" s="584" t="s">
        <v>1208</v>
      </c>
      <c r="E174" s="580">
        <v>0.84499999999999997</v>
      </c>
      <c r="F174" s="571">
        <v>1</v>
      </c>
      <c r="G174" s="571">
        <v>0.82400000000000007</v>
      </c>
      <c r="H174" s="571">
        <v>0</v>
      </c>
      <c r="I174" s="571">
        <f t="shared" si="73"/>
        <v>0.88966666666666672</v>
      </c>
      <c r="J174" s="610">
        <v>0.72022727272727272</v>
      </c>
      <c r="K174" s="730">
        <f t="shared" si="74"/>
        <v>0.72022727272727272</v>
      </c>
      <c r="L174" s="532">
        <v>518260</v>
      </c>
      <c r="M174" s="496">
        <v>272260</v>
      </c>
      <c r="N174" s="496">
        <v>11400</v>
      </c>
      <c r="O174" s="740">
        <v>0.52533477405163431</v>
      </c>
      <c r="P174" s="675">
        <v>4.1871740248292072E-2</v>
      </c>
    </row>
    <row r="175" spans="4:16" ht="18" customHeight="1">
      <c r="D175" s="584" t="s">
        <v>1209</v>
      </c>
      <c r="E175" s="580">
        <v>0.85</v>
      </c>
      <c r="F175" s="571">
        <v>1</v>
      </c>
      <c r="G175" s="571">
        <v>0.65</v>
      </c>
      <c r="H175" s="571">
        <v>0</v>
      </c>
      <c r="I175" s="571">
        <f t="shared" si="73"/>
        <v>0.83333333333333337</v>
      </c>
      <c r="J175" s="610">
        <v>0.71666666666666667</v>
      </c>
      <c r="K175" s="730">
        <f t="shared" si="74"/>
        <v>0.71666666666666667</v>
      </c>
      <c r="L175" s="532">
        <v>588844</v>
      </c>
      <c r="M175" s="496">
        <v>488844</v>
      </c>
      <c r="N175" s="496">
        <v>18850</v>
      </c>
      <c r="O175" s="740">
        <v>0.83017573415030121</v>
      </c>
      <c r="P175" s="675">
        <v>3.8560358723846465E-2</v>
      </c>
    </row>
    <row r="176" spans="4:16" ht="18" customHeight="1">
      <c r="D176" s="584" t="s">
        <v>1210</v>
      </c>
      <c r="E176" s="580">
        <v>0.89999999999999991</v>
      </c>
      <c r="F176" s="571">
        <v>0.65055555555555555</v>
      </c>
      <c r="G176" s="571">
        <v>0.6962857142857144</v>
      </c>
      <c r="H176" s="571">
        <v>0</v>
      </c>
      <c r="I176" s="571">
        <f t="shared" si="73"/>
        <v>0.74894708994709003</v>
      </c>
      <c r="J176" s="610">
        <v>0.45194583333333327</v>
      </c>
      <c r="K176" s="730">
        <f t="shared" si="74"/>
        <v>0.45194583333333327</v>
      </c>
      <c r="L176" s="532">
        <v>7985915.8841300001</v>
      </c>
      <c r="M176" s="496">
        <v>6018905</v>
      </c>
      <c r="N176" s="496">
        <v>1117472</v>
      </c>
      <c r="O176" s="740">
        <v>0.75369000717388723</v>
      </c>
      <c r="P176" s="675">
        <v>0.18566034851854282</v>
      </c>
    </row>
    <row r="177" spans="4:16" ht="18" customHeight="1">
      <c r="D177" s="584" t="s">
        <v>1211</v>
      </c>
      <c r="E177" s="580">
        <v>1</v>
      </c>
      <c r="F177" s="571">
        <v>1</v>
      </c>
      <c r="G177" s="571">
        <v>0.8571428571428571</v>
      </c>
      <c r="H177" s="571">
        <v>0</v>
      </c>
      <c r="I177" s="571">
        <f t="shared" si="73"/>
        <v>0.95238095238095244</v>
      </c>
      <c r="J177" s="610">
        <v>0.75</v>
      </c>
      <c r="K177" s="730">
        <f t="shared" si="74"/>
        <v>0.75</v>
      </c>
      <c r="L177" s="532">
        <v>3094931</v>
      </c>
      <c r="M177" s="496">
        <v>1504891</v>
      </c>
      <c r="N177" s="496">
        <v>0</v>
      </c>
      <c r="O177" s="740">
        <v>0.4862437967114614</v>
      </c>
      <c r="P177" s="675" t="s">
        <v>1217</v>
      </c>
    </row>
    <row r="178" spans="4:16" ht="18" customHeight="1">
      <c r="D178" s="584" t="s">
        <v>1212</v>
      </c>
      <c r="E178" s="580">
        <v>0.76906710410223522</v>
      </c>
      <c r="F178" s="571">
        <v>0.82079083878127779</v>
      </c>
      <c r="G178" s="571">
        <v>0.88366742182225011</v>
      </c>
      <c r="H178" s="571">
        <v>0</v>
      </c>
      <c r="I178" s="571">
        <f t="shared" si="73"/>
        <v>0.82450845490192093</v>
      </c>
      <c r="J178" s="610">
        <v>0.65404999598102576</v>
      </c>
      <c r="K178" s="730">
        <f t="shared" si="74"/>
        <v>0.65404999598102576</v>
      </c>
      <c r="L178" s="532">
        <v>361738896</v>
      </c>
      <c r="M178" s="496">
        <v>261075034</v>
      </c>
      <c r="N178" s="496">
        <v>0</v>
      </c>
      <c r="O178" s="740">
        <v>0.72172231652965513</v>
      </c>
      <c r="P178" s="675" t="s">
        <v>1217</v>
      </c>
    </row>
    <row r="179" spans="4:16" ht="18" customHeight="1">
      <c r="D179" s="584" t="s">
        <v>1213</v>
      </c>
      <c r="E179" s="580">
        <v>0.99848484848484853</v>
      </c>
      <c r="F179" s="571">
        <v>0.76228571428571434</v>
      </c>
      <c r="G179" s="571">
        <v>0.76803644957983197</v>
      </c>
      <c r="H179" s="571">
        <v>0</v>
      </c>
      <c r="I179" s="571">
        <f t="shared" si="73"/>
        <v>0.84293567078346499</v>
      </c>
      <c r="J179" s="610">
        <v>0.69935897435897421</v>
      </c>
      <c r="K179" s="730">
        <f t="shared" si="74"/>
        <v>0.69935897435897421</v>
      </c>
      <c r="L179" s="532">
        <v>3052569</v>
      </c>
      <c r="M179" s="496">
        <v>1683843</v>
      </c>
      <c r="N179" s="496">
        <v>0</v>
      </c>
      <c r="O179" s="740">
        <v>0.5516150494878248</v>
      </c>
      <c r="P179" s="675" t="s">
        <v>1217</v>
      </c>
    </row>
    <row r="180" spans="4:16" ht="18" customHeight="1">
      <c r="D180" s="584" t="s">
        <v>1214</v>
      </c>
      <c r="E180" s="580">
        <v>0.95555555555555549</v>
      </c>
      <c r="F180" s="571">
        <v>0.94736842105263153</v>
      </c>
      <c r="G180" s="571">
        <v>0.92919298245614035</v>
      </c>
      <c r="H180" s="571">
        <v>0</v>
      </c>
      <c r="I180" s="571">
        <f t="shared" si="73"/>
        <v>0.9440389863547759</v>
      </c>
      <c r="J180" s="610">
        <v>0.80557342342342353</v>
      </c>
      <c r="K180" s="730">
        <f t="shared" si="74"/>
        <v>0.80557342342342353</v>
      </c>
      <c r="L180" s="532">
        <v>17138734</v>
      </c>
      <c r="M180" s="496">
        <v>7987265</v>
      </c>
      <c r="N180" s="496">
        <v>1041661</v>
      </c>
      <c r="O180" s="740">
        <v>0.46603588106332711</v>
      </c>
      <c r="P180" s="675">
        <v>0.13041522974384848</v>
      </c>
    </row>
    <row r="181" spans="4:16" ht="18" customHeight="1" thickBot="1">
      <c r="D181" s="585" t="s">
        <v>94</v>
      </c>
      <c r="E181" s="581">
        <v>1</v>
      </c>
      <c r="F181" s="574">
        <v>1</v>
      </c>
      <c r="G181" s="574">
        <v>1</v>
      </c>
      <c r="H181" s="574">
        <v>0</v>
      </c>
      <c r="I181" s="574">
        <f t="shared" si="73"/>
        <v>1</v>
      </c>
      <c r="J181" s="611">
        <v>0.75</v>
      </c>
      <c r="K181" s="731">
        <f>+J181</f>
        <v>0.75</v>
      </c>
      <c r="L181" s="737">
        <v>0</v>
      </c>
      <c r="M181" s="738">
        <v>0</v>
      </c>
      <c r="N181" s="738">
        <v>0</v>
      </c>
      <c r="O181" s="741" t="s">
        <v>2069</v>
      </c>
      <c r="P181" s="672" t="s">
        <v>1217</v>
      </c>
    </row>
  </sheetData>
  <mergeCells count="151">
    <mergeCell ref="D154:P154"/>
    <mergeCell ref="J156:K156"/>
    <mergeCell ref="C96:D96"/>
    <mergeCell ref="C95:D95"/>
    <mergeCell ref="C94:D94"/>
    <mergeCell ref="C93:D93"/>
    <mergeCell ref="C7:D7"/>
    <mergeCell ref="C101:D101"/>
    <mergeCell ref="C100:D100"/>
    <mergeCell ref="C99:D99"/>
    <mergeCell ref="C98:D98"/>
    <mergeCell ref="C97:D97"/>
    <mergeCell ref="C106:D106"/>
    <mergeCell ref="C105:D105"/>
    <mergeCell ref="C104:D104"/>
    <mergeCell ref="C103:D103"/>
    <mergeCell ref="C102:D102"/>
    <mergeCell ref="C111:D111"/>
    <mergeCell ref="C110:D110"/>
    <mergeCell ref="C109:D109"/>
    <mergeCell ref="C108:D108"/>
    <mergeCell ref="C107:D107"/>
    <mergeCell ref="C116:D116"/>
    <mergeCell ref="C115:D115"/>
    <mergeCell ref="C121:D121"/>
    <mergeCell ref="C120:D120"/>
    <mergeCell ref="C119:D119"/>
    <mergeCell ref="C118:D118"/>
    <mergeCell ref="C117:D117"/>
    <mergeCell ref="C126:D126"/>
    <mergeCell ref="C125:D125"/>
    <mergeCell ref="C124:D124"/>
    <mergeCell ref="C123:D123"/>
    <mergeCell ref="C122:D122"/>
    <mergeCell ref="C139:D139"/>
    <mergeCell ref="C138:D138"/>
    <mergeCell ref="C137:D137"/>
    <mergeCell ref="C59:D59"/>
    <mergeCell ref="C58:D58"/>
    <mergeCell ref="C57:D57"/>
    <mergeCell ref="C56:D56"/>
    <mergeCell ref="C55:D55"/>
    <mergeCell ref="C64:D64"/>
    <mergeCell ref="C63:D63"/>
    <mergeCell ref="C62:D62"/>
    <mergeCell ref="C131:D131"/>
    <mergeCell ref="C130:D130"/>
    <mergeCell ref="C129:D129"/>
    <mergeCell ref="C128:D128"/>
    <mergeCell ref="C127:D127"/>
    <mergeCell ref="C136:D136"/>
    <mergeCell ref="C135:D135"/>
    <mergeCell ref="C134:D134"/>
    <mergeCell ref="C133:D133"/>
    <mergeCell ref="C132:D132"/>
    <mergeCell ref="C114:D114"/>
    <mergeCell ref="C113:D113"/>
    <mergeCell ref="C112:D112"/>
    <mergeCell ref="C148:D148"/>
    <mergeCell ref="C147:D147"/>
    <mergeCell ref="C146:D146"/>
    <mergeCell ref="C145:D145"/>
    <mergeCell ref="C144:D144"/>
    <mergeCell ref="C143:D143"/>
    <mergeCell ref="C142:D142"/>
    <mergeCell ref="C141:D141"/>
    <mergeCell ref="C140:D140"/>
    <mergeCell ref="C18:D18"/>
    <mergeCell ref="C50:D50"/>
    <mergeCell ref="C49:D49"/>
    <mergeCell ref="C92:D92"/>
    <mergeCell ref="C91:D91"/>
    <mergeCell ref="C90:D90"/>
    <mergeCell ref="C89:D89"/>
    <mergeCell ref="C88:D88"/>
    <mergeCell ref="C87:D87"/>
    <mergeCell ref="C86:D86"/>
    <mergeCell ref="C85:D85"/>
    <mergeCell ref="C84:D84"/>
    <mergeCell ref="C83:D83"/>
    <mergeCell ref="C82:D82"/>
    <mergeCell ref="C81:D81"/>
    <mergeCell ref="C80:D80"/>
    <mergeCell ref="C23:D23"/>
    <mergeCell ref="C22:D22"/>
    <mergeCell ref="C21:D21"/>
    <mergeCell ref="C61:D61"/>
    <mergeCell ref="C60:D60"/>
    <mergeCell ref="C69:D69"/>
    <mergeCell ref="C68:D68"/>
    <mergeCell ref="C67:D67"/>
    <mergeCell ref="C54:D54"/>
    <mergeCell ref="C53:D53"/>
    <mergeCell ref="C52:D52"/>
    <mergeCell ref="C51:D51"/>
    <mergeCell ref="C48:D48"/>
    <mergeCell ref="C47:D47"/>
    <mergeCell ref="C46:D46"/>
    <mergeCell ref="C45:D45"/>
    <mergeCell ref="C44:D44"/>
    <mergeCell ref="C79:D79"/>
    <mergeCell ref="C78:D78"/>
    <mergeCell ref="C77:D77"/>
    <mergeCell ref="C76:D76"/>
    <mergeCell ref="C75:D75"/>
    <mergeCell ref="C66:D66"/>
    <mergeCell ref="C65:D65"/>
    <mergeCell ref="C74:D74"/>
    <mergeCell ref="C73:D73"/>
    <mergeCell ref="C72:D72"/>
    <mergeCell ref="C71:D71"/>
    <mergeCell ref="C70:D70"/>
    <mergeCell ref="C43:D43"/>
    <mergeCell ref="C42:D42"/>
    <mergeCell ref="C41:D41"/>
    <mergeCell ref="C40:D40"/>
    <mergeCell ref="C39:D39"/>
    <mergeCell ref="C20:D20"/>
    <mergeCell ref="C19:D19"/>
    <mergeCell ref="C28:D28"/>
    <mergeCell ref="C27:D27"/>
    <mergeCell ref="C26:D26"/>
    <mergeCell ref="C25:D25"/>
    <mergeCell ref="C24:D24"/>
    <mergeCell ref="C33:D33"/>
    <mergeCell ref="C32:D32"/>
    <mergeCell ref="C38:D38"/>
    <mergeCell ref="C37:D37"/>
    <mergeCell ref="C36:D36"/>
    <mergeCell ref="C35:D35"/>
    <mergeCell ref="C34:D34"/>
    <mergeCell ref="C31:D31"/>
    <mergeCell ref="C30:D30"/>
    <mergeCell ref="C29:D29"/>
    <mergeCell ref="C8:D8"/>
    <mergeCell ref="C17:D17"/>
    <mergeCell ref="C16:D16"/>
    <mergeCell ref="C15:D15"/>
    <mergeCell ref="C14:D14"/>
    <mergeCell ref="C13:D13"/>
    <mergeCell ref="J7:K7"/>
    <mergeCell ref="C3:P3"/>
    <mergeCell ref="E5:H6"/>
    <mergeCell ref="I5:I6"/>
    <mergeCell ref="J5:K6"/>
    <mergeCell ref="L5:P5"/>
    <mergeCell ref="L6:P6"/>
    <mergeCell ref="C12:D12"/>
    <mergeCell ref="C11:D11"/>
    <mergeCell ref="C10:D10"/>
    <mergeCell ref="C9:D9"/>
  </mergeCells>
  <conditionalFormatting sqref="K1:K153 K155:K1048576">
    <cfRule type="iconSet" priority="2">
      <iconSet iconSet="4Arrows" showValue="0">
        <cfvo type="percent" val="0"/>
        <cfvo type="num" val="0.56999999999999995"/>
        <cfvo type="num" val="0.6"/>
        <cfvo type="num" val="0.63" gte="0"/>
      </iconSet>
    </cfRule>
  </conditionalFormatting>
  <conditionalFormatting sqref="E8:H148 E157:H181">
    <cfRule type="dataBar" priority="1">
      <dataBar>
        <cfvo type="num" val="0"/>
        <cfvo type="num" val="1"/>
        <color rgb="FF638EC6"/>
      </dataBar>
      <extLst>
        <ext xmlns:x14="http://schemas.microsoft.com/office/spreadsheetml/2009/9/main" uri="{B025F937-C7B1-47D3-B67F-A62EFF666E3E}">
          <x14:id>{5337F43A-7514-6646-A2DA-5AC253F352B0}</x14:id>
        </ext>
      </extLst>
    </cfRule>
  </conditionalFormatting>
  <pageMargins left="0.75" right="0.75" top="1" bottom="1" header="0.5" footer="0.5"/>
  <pageSetup paperSize="9" orientation="portrait" horizontalDpi="4294967293" verticalDpi="4294967293"/>
  <drawing r:id="rId1"/>
  <extLst>
    <ext xmlns:x14="http://schemas.microsoft.com/office/spreadsheetml/2009/9/main" uri="{78C0D931-6437-407d-A8EE-F0AAD7539E65}">
      <x14:conditionalFormattings>
        <x14:conditionalFormatting xmlns:xm="http://schemas.microsoft.com/office/excel/2006/main">
          <x14:cfRule type="dataBar" id="{5337F43A-7514-6646-A2DA-5AC253F352B0}">
            <x14:dataBar minLength="0" maxLength="100" border="1" gradient="0" negativeBarBorderColorSameAsPositive="0">
              <x14:cfvo type="num">
                <xm:f>0</xm:f>
              </x14:cfvo>
              <x14:cfvo type="num">
                <xm:f>1</xm:f>
              </x14:cfvo>
              <x14:borderColor rgb="FF638EC6"/>
              <x14:negativeFillColor rgb="FFFF0000"/>
              <x14:negativeBorderColor rgb="FFFF0000"/>
              <x14:axisColor rgb="FF000000"/>
            </x14:dataBar>
          </x14:cfRule>
          <xm:sqref>E8:H148 E157:H181</xm:sqref>
        </x14:conditionalFormatting>
      </x14:conditionalFormatting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heetViews>
  <sheetFormatPr baseColWidth="10" defaultRowHeight="13" x14ac:dyDescent="0"/>
  <cols>
    <col min="1" max="1" width="6.28515625" customWidth="1"/>
  </cols>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INICIO</vt:lpstr>
      <vt:lpstr>LÍNEA 1</vt:lpstr>
      <vt:lpstr>LÍNEA 2</vt:lpstr>
      <vt:lpstr>LÍNEA 3</vt:lpstr>
      <vt:lpstr>LÍNEA 4</vt:lpstr>
      <vt:lpstr>LÍNEA 5</vt:lpstr>
      <vt:lpstr>LÍNEA 6</vt:lpstr>
      <vt:lpstr>RESUMEN</vt:lpstr>
      <vt:lpstr>Gráficos</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Andres F Ariza C</cp:lastModifiedBy>
  <cp:lastPrinted>2008-12-18T22:33:11Z</cp:lastPrinted>
  <dcterms:created xsi:type="dcterms:W3CDTF">2008-07-21T15:14:59Z</dcterms:created>
  <dcterms:modified xsi:type="dcterms:W3CDTF">2018-11-08T16:53:35Z</dcterms:modified>
</cp:coreProperties>
</file>