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U12" i="11"/>
  <c r="J12" i="11"/>
  <c r="S13" i="11"/>
  <c r="L12" i="10"/>
  <c r="N12" i="10"/>
  <c r="R12" i="11"/>
  <c r="R13" i="11"/>
  <c r="L12" i="9"/>
  <c r="N12" i="9"/>
  <c r="Q12" i="11"/>
  <c r="Q13" i="11"/>
  <c r="L12" i="8"/>
  <c r="N12" i="8"/>
  <c r="P12" i="11"/>
  <c r="P13" i="11"/>
  <c r="L12" i="7"/>
  <c r="N12" i="7"/>
  <c r="O12" i="11"/>
  <c r="O13" i="11"/>
  <c r="M10" i="12"/>
  <c r="L10" i="12"/>
  <c r="K10" i="12"/>
  <c r="I11" i="12"/>
  <c r="I10" i="12"/>
  <c r="I9" i="12"/>
  <c r="I8" i="12"/>
  <c r="H12" i="11"/>
  <c r="F8" i="12"/>
  <c r="I12" i="11"/>
  <c r="G8" i="12"/>
  <c r="H8" i="12"/>
  <c r="F9" i="12"/>
  <c r="G9" i="12"/>
  <c r="H9" i="12"/>
  <c r="F10" i="12"/>
  <c r="G10" i="12"/>
  <c r="H10" i="12"/>
  <c r="F11" i="12"/>
  <c r="G11" i="12"/>
  <c r="H11" i="12"/>
  <c r="G12" i="11"/>
  <c r="E10" i="12"/>
  <c r="E9" i="12"/>
  <c r="E11" i="12"/>
  <c r="E8" i="12"/>
  <c r="K9" i="12"/>
  <c r="K8" i="12"/>
  <c r="L9" i="12"/>
  <c r="L8" i="12"/>
  <c r="M9" i="12"/>
  <c r="M8" i="12"/>
  <c r="M11" i="12"/>
  <c r="L11" i="12"/>
  <c r="K11" i="12"/>
  <c r="C14" i="12"/>
  <c r="C13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M12" i="11"/>
  <c r="L12" i="11"/>
  <c r="K12" i="11"/>
  <c r="W13" i="11"/>
  <c r="Y13" i="11"/>
  <c r="U13" i="11"/>
  <c r="X13" i="11"/>
  <c r="V13" i="11"/>
  <c r="Y12" i="11"/>
  <c r="X12" i="11"/>
  <c r="I12" i="10"/>
  <c r="I12" i="9"/>
  <c r="I12" i="8"/>
  <c r="R13" i="10"/>
  <c r="T13" i="10"/>
  <c r="P13" i="10"/>
  <c r="S13" i="10"/>
  <c r="Q13" i="10"/>
  <c r="N13" i="10"/>
  <c r="M12" i="10"/>
  <c r="M13" i="10"/>
  <c r="T12" i="10"/>
  <c r="S12" i="10"/>
  <c r="R13" i="9"/>
  <c r="T13" i="9"/>
  <c r="P13" i="9"/>
  <c r="S13" i="9"/>
  <c r="Q13" i="9"/>
  <c r="N13" i="9"/>
  <c r="M12" i="9"/>
  <c r="M13" i="9"/>
  <c r="T12" i="9"/>
  <c r="S12" i="9"/>
  <c r="R13" i="8"/>
  <c r="T13" i="8"/>
  <c r="P13" i="8"/>
  <c r="S13" i="8"/>
  <c r="Q13" i="8"/>
  <c r="N13" i="8"/>
  <c r="M12" i="8"/>
  <c r="M13" i="8"/>
  <c r="T12" i="8"/>
  <c r="S12" i="8"/>
  <c r="R13" i="7"/>
  <c r="Q13" i="7"/>
  <c r="P13" i="7"/>
  <c r="N13" i="7"/>
  <c r="M12" i="7"/>
  <c r="M13" i="7"/>
  <c r="T12" i="7"/>
  <c r="S12" i="7"/>
  <c r="T13" i="7"/>
  <c r="S13" i="7"/>
</calcChain>
</file>

<file path=xl/sharedStrings.xml><?xml version="1.0" encoding="utf-8"?>
<sst xmlns="http://schemas.openxmlformats.org/spreadsheetml/2006/main" count="185" uniqueCount="49">
  <si>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</si>
  <si>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</si>
  <si>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</si>
  <si>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</si>
  <si>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</si>
  <si>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</si>
  <si>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</si>
  <si>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</si>
  <si>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</si>
  <si>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</si>
  <si>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</si>
  <si>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</si>
  <si>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</si>
  <si>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</si>
  <si>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</si>
  <si>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</si>
  <si>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</si>
  <si>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</si>
  <si>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</si>
  <si>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</si>
  <si>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</si>
  <si>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</si>
  <si>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</si>
  <si>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</si>
  <si>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</si>
  <si>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</si>
  <si>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</si>
  <si>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procesos de la Administración Central con seguimiento, asesoría y evaluación mantenidos.</t>
  </si>
  <si>
    <t>CULTURA DE LA LEGALIDAD Y LA ÉTICA PÚBLICA</t>
  </si>
  <si>
    <t>GOBIERNO LEGAL Y EFECTIVO</t>
  </si>
  <si>
    <t>1 - GOBERNANZA DEMOCRÁTICA</t>
  </si>
  <si>
    <t>PLAN DE ACCIÓN - OFICINA DE CONTROL INTERNO</t>
  </si>
  <si>
    <t>2016 - 2019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</si>
  <si>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</si>
  <si>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</si>
  <si>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</si>
  <si>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</si>
  <si>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</si>
  <si>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</si>
  <si>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</si>
  <si>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</si>
  <si>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</si>
  <si>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</si>
  <si>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1.2.8</t>
  </si>
  <si>
    <t>Cultura de la Legalidad y la Ética Pública</t>
  </si>
  <si>
    <t>PLAN DE DESARROLLO 2016 - 2019</t>
  </si>
  <si>
    <t>RESUMEN CUMPLIMIENTO OFICINA DE CONTROL INTERNO 2016 - 2019</t>
  </si>
  <si>
    <t xml:space="preserve"> -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</si>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</sst>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2"/>
      <color indexed="8"/>
      <name val="Arial"/>
      <family val="2"/>
    </font>
    <font>
      <sz val="14"/>
      <color theme="1"/>
      <name val="Arial"/>
    </font>
    <font>
      <b/>
      <sz val="1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3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164" fontId="3" fillId="0" borderId="1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6" fillId="2" borderId="37" xfId="0" applyNumberFormat="1" applyFont="1" applyFill="1" applyBorder="1" applyAlignment="1">
      <alignment horizontal="center" vertical="center"/>
    </xf>
    <xf numFmtId="9" fontId="6" fillId="2" borderId="24" xfId="0" applyNumberFormat="1" applyFont="1" applyFill="1" applyBorder="1" applyAlignment="1">
      <alignment horizontal="center" vertical="center"/>
    </xf>
    <xf numFmtId="0" fontId="5" fillId="0" borderId="22" xfId="0" quotePrefix="1" applyFont="1" applyFill="1" applyBorder="1"/>
    <xf numFmtId="3" fontId="6" fillId="2" borderId="38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9" fontId="6" fillId="2" borderId="25" xfId="0" applyNumberFormat="1" applyFont="1" applyFill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0" fontId="3" fillId="0" borderId="31" xfId="0" applyFont="1" applyFill="1" applyBorder="1" applyAlignment="1">
      <alignment horizontal="justify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3" fontId="5" fillId="0" borderId="45" xfId="0" applyNumberFormat="1" applyFont="1" applyBorder="1" applyAlignment="1">
      <alignment horizontal="center" vertical="center"/>
    </xf>
    <xf numFmtId="9" fontId="5" fillId="3" borderId="30" xfId="0" applyNumberFormat="1" applyFont="1" applyFill="1" applyBorder="1" applyAlignment="1">
      <alignment horizontal="center" vertical="center"/>
    </xf>
    <xf numFmtId="9" fontId="5" fillId="3" borderId="41" xfId="0" applyNumberFormat="1" applyFont="1" applyFill="1" applyBorder="1" applyAlignment="1">
      <alignment horizontal="center" vertical="center"/>
    </xf>
    <xf numFmtId="9" fontId="5" fillId="3" borderId="31" xfId="0" applyNumberFormat="1" applyFont="1" applyFill="1" applyBorder="1" applyAlignment="1">
      <alignment horizontal="center" vertical="center"/>
    </xf>
    <xf numFmtId="9" fontId="10" fillId="2" borderId="31" xfId="0" applyNumberFormat="1" applyFont="1" applyFill="1" applyBorder="1" applyAlignment="1">
      <alignment horizontal="center" vertical="center"/>
    </xf>
    <xf numFmtId="9" fontId="10" fillId="2" borderId="30" xfId="0" applyNumberFormat="1" applyFont="1" applyFill="1" applyBorder="1" applyAlignment="1">
      <alignment horizontal="center" vertical="center"/>
    </xf>
    <xf numFmtId="9" fontId="6" fillId="2" borderId="29" xfId="0" applyNumberFormat="1" applyFont="1" applyFill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/>
    </xf>
    <xf numFmtId="9" fontId="6" fillId="3" borderId="29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0" borderId="18" xfId="0" applyFont="1" applyBorder="1" applyAlignment="1" applyProtection="1">
      <alignment horizontal="center" vertical="center"/>
      <protection locked="0"/>
    </xf>
    <xf numFmtId="0" fontId="1" fillId="0" borderId="42" xfId="0" applyFont="1" applyBorder="1" applyAlignment="1" applyProtection="1">
      <alignment horizontal="center" vertical="center"/>
      <protection locked="0"/>
    </xf>
    <xf numFmtId="0" fontId="2" fillId="0" borderId="55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9" fontId="13" fillId="5" borderId="31" xfId="0" applyNumberFormat="1" applyFont="1" applyFill="1" applyBorder="1" applyAlignment="1">
      <alignment horizontal="center" vertical="center"/>
    </xf>
    <xf numFmtId="9" fontId="14" fillId="5" borderId="28" xfId="0" applyNumberFormat="1" applyFont="1" applyFill="1" applyBorder="1" applyAlignment="1">
      <alignment horizontal="center" vertical="center"/>
    </xf>
    <xf numFmtId="9" fontId="15" fillId="5" borderId="41" xfId="0" applyNumberFormat="1" applyFont="1" applyFill="1" applyBorder="1" applyAlignment="1">
      <alignment horizontal="center" vertical="center"/>
    </xf>
    <xf numFmtId="3" fontId="13" fillId="5" borderId="30" xfId="0" applyNumberFormat="1" applyFont="1" applyFill="1" applyBorder="1" applyAlignment="1">
      <alignment horizontal="center" vertical="center"/>
    </xf>
    <xf numFmtId="3" fontId="13" fillId="5" borderId="31" xfId="0" applyNumberFormat="1" applyFont="1" applyFill="1" applyBorder="1" applyAlignment="1">
      <alignment horizontal="center" vertical="center"/>
    </xf>
    <xf numFmtId="9" fontId="16" fillId="5" borderId="45" xfId="0" applyNumberFormat="1" applyFont="1" applyFill="1" applyBorder="1" applyAlignment="1" applyProtection="1">
      <alignment horizontal="center" vertical="center"/>
    </xf>
    <xf numFmtId="9" fontId="16" fillId="5" borderId="29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1" xfId="0" applyNumberFormat="1" applyFont="1" applyBorder="1" applyAlignment="1">
      <alignment horizontal="center" vertical="center" wrapText="1"/>
    </xf>
    <xf numFmtId="9" fontId="19" fillId="0" borderId="58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9" fontId="20" fillId="0" borderId="57" xfId="0" applyNumberFormat="1" applyFont="1" applyBorder="1" applyAlignment="1" applyProtection="1">
      <alignment horizontal="center" vertical="center"/>
    </xf>
    <xf numFmtId="9" fontId="20" fillId="0" borderId="7" xfId="0" applyNumberFormat="1" applyFont="1" applyBorder="1" applyAlignment="1" applyProtection="1">
      <alignment horizontal="center" vertical="center"/>
    </xf>
    <xf numFmtId="9" fontId="17" fillId="6" borderId="5" xfId="0" applyNumberFormat="1" applyFont="1" applyFill="1" applyBorder="1" applyAlignment="1">
      <alignment horizontal="center" vertical="center" wrapText="1"/>
    </xf>
    <xf numFmtId="9" fontId="18" fillId="6" borderId="21" xfId="0" applyNumberFormat="1" applyFont="1" applyFill="1" applyBorder="1" applyAlignment="1">
      <alignment horizontal="center" vertical="center" wrapText="1"/>
    </xf>
    <xf numFmtId="9" fontId="19" fillId="6" borderId="58" xfId="0" applyNumberFormat="1" applyFont="1" applyFill="1" applyBorder="1" applyAlignment="1">
      <alignment horizontal="center" vertical="center" wrapText="1"/>
    </xf>
    <xf numFmtId="3" fontId="5" fillId="6" borderId="4" xfId="0" applyNumberFormat="1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9" fontId="20" fillId="6" borderId="57" xfId="0" applyNumberFormat="1" applyFont="1" applyFill="1" applyBorder="1" applyAlignment="1" applyProtection="1">
      <alignment horizontal="center" vertical="center"/>
    </xf>
    <xf numFmtId="9" fontId="20" fillId="6" borderId="7" xfId="0" applyNumberFormat="1" applyFont="1" applyFill="1" applyBorder="1" applyAlignment="1" applyProtection="1">
      <alignment horizontal="center" vertical="center"/>
    </xf>
    <xf numFmtId="9" fontId="6" fillId="2" borderId="31" xfId="0" applyNumberFormat="1" applyFont="1" applyFill="1" applyBorder="1" applyAlignment="1">
      <alignment horizontal="center" vertical="center" wrapText="1"/>
    </xf>
    <xf numFmtId="9" fontId="6" fillId="2" borderId="28" xfId="0" applyNumberFormat="1" applyFont="1" applyFill="1" applyBorder="1" applyAlignment="1">
      <alignment horizontal="center" vertical="center" wrapText="1"/>
    </xf>
    <xf numFmtId="9" fontId="22" fillId="2" borderId="41" xfId="0" applyNumberFormat="1" applyFont="1" applyFill="1" applyBorder="1" applyAlignment="1">
      <alignment horizontal="center" vertical="center" wrapText="1"/>
    </xf>
    <xf numFmtId="3" fontId="6" fillId="2" borderId="30" xfId="0" applyNumberFormat="1" applyFont="1" applyFill="1" applyBorder="1" applyAlignment="1">
      <alignment horizontal="center" vertical="center"/>
    </xf>
    <xf numFmtId="3" fontId="6" fillId="2" borderId="31" xfId="0" applyNumberFormat="1" applyFont="1" applyFill="1" applyBorder="1" applyAlignment="1">
      <alignment horizontal="center" vertical="center"/>
    </xf>
    <xf numFmtId="9" fontId="4" fillId="2" borderId="31" xfId="0" applyNumberFormat="1" applyFont="1" applyFill="1" applyBorder="1" applyAlignment="1" applyProtection="1">
      <alignment horizontal="center" vertical="center"/>
    </xf>
    <xf numFmtId="9" fontId="4" fillId="2" borderId="29" xfId="0" applyNumberFormat="1" applyFont="1" applyFill="1" applyBorder="1" applyAlignment="1" applyProtection="1">
      <alignment horizontal="center" vertical="center"/>
    </xf>
    <xf numFmtId="0" fontId="6" fillId="0" borderId="0" xfId="0" applyFont="1"/>
    <xf numFmtId="0" fontId="21" fillId="0" borderId="0" xfId="0" applyFont="1"/>
    <xf numFmtId="0" fontId="6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0" fontId="1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0" borderId="42" xfId="0" applyFont="1" applyBorder="1" applyAlignment="1" applyProtection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2" fillId="4" borderId="26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37" xfId="0" applyFont="1" applyFill="1" applyBorder="1" applyAlignment="1" applyProtection="1">
      <alignment horizontal="center" vertical="center" wrapText="1"/>
      <protection locked="0"/>
    </xf>
    <xf numFmtId="0" fontId="2" fillId="4" borderId="51" xfId="0" applyFont="1" applyFill="1" applyBorder="1" applyAlignment="1" applyProtection="1">
      <alignment horizontal="center" vertical="center" wrapText="1"/>
      <protection locked="0"/>
    </xf>
    <xf numFmtId="0" fontId="1" fillId="4" borderId="26" xfId="0" applyFont="1" applyFill="1" applyBorder="1" applyAlignment="1" applyProtection="1">
      <alignment horizontal="center" vertical="center" wrapText="1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11" xfId="0" applyFont="1" applyFill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52" xfId="0" applyFont="1" applyBorder="1" applyAlignment="1" applyProtection="1">
      <alignment horizontal="center" vertical="center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54" xfId="0" applyFont="1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>
      <alignment horizontal="justify" vertical="center"/>
    </xf>
    <xf numFmtId="0" fontId="6" fillId="2" borderId="40" xfId="0" applyFont="1" applyFill="1" applyBorder="1" applyAlignment="1">
      <alignment horizontal="justify" vertical="center"/>
    </xf>
    <xf numFmtId="0" fontId="10" fillId="0" borderId="5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" fillId="0" borderId="2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3" fillId="5" borderId="28" xfId="0" applyFont="1" applyFill="1" applyBorder="1" applyAlignment="1">
      <alignment horizontal="justify" vertical="center"/>
    </xf>
    <xf numFmtId="0" fontId="13" fillId="5" borderId="40" xfId="0" applyFont="1" applyFill="1" applyBorder="1" applyAlignment="1">
      <alignment horizontal="justify" vertical="center"/>
    </xf>
    <xf numFmtId="0" fontId="5" fillId="0" borderId="21" xfId="0" applyFont="1" applyBorder="1" applyAlignment="1">
      <alignment horizontal="justify" vertical="center"/>
    </xf>
    <xf numFmtId="0" fontId="5" fillId="0" borderId="56" xfId="0" applyFont="1" applyBorder="1" applyAlignment="1">
      <alignment horizontal="justify" vertical="center"/>
    </xf>
    <xf numFmtId="0" fontId="17" fillId="6" borderId="21" xfId="0" applyFont="1" applyFill="1" applyBorder="1" applyAlignment="1">
      <alignment horizontal="justify" vertical="center"/>
    </xf>
    <xf numFmtId="0" fontId="17" fillId="6" borderId="56" xfId="0" applyFont="1" applyFill="1" applyBorder="1" applyAlignment="1">
      <alignment horizontal="justify" vertical="center"/>
    </xf>
  </cellXfs>
  <cellStyles count="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4258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571500</xdr:colOff>
      <xdr:row>0</xdr:row>
      <xdr:rowOff>63500</xdr:rowOff>
    </xdr:from>
    <xdr:to>
      <xdr:col>17</xdr:col>
      <xdr:colOff>1270000</xdr:colOff>
      <xdr:row>4</xdr:row>
      <xdr:rowOff>139700</xdr:rowOff>
    </xdr:to>
    <xdr:pic>
      <xdr:nvPicPr>
        <xdr:cNvPr id="4259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0" y="635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571500</xdr:colOff>
      <xdr:row>0</xdr:row>
      <xdr:rowOff>63500</xdr:rowOff>
    </xdr:from>
    <xdr:to>
      <xdr:col>17</xdr:col>
      <xdr:colOff>1270000</xdr:colOff>
      <xdr:row>4</xdr:row>
      <xdr:rowOff>139700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88400" y="635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317500</xdr:colOff>
      <xdr:row>1</xdr:row>
      <xdr:rowOff>203200</xdr:rowOff>
    </xdr:from>
    <xdr:to>
      <xdr:col>17</xdr:col>
      <xdr:colOff>749300</xdr:colOff>
      <xdr:row>5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07200" y="393700"/>
          <a:ext cx="2527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127000</xdr:rowOff>
    </xdr:from>
    <xdr:to>
      <xdr:col>17</xdr:col>
      <xdr:colOff>863600</xdr:colOff>
      <xdr:row>5</xdr:row>
      <xdr:rowOff>63500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317500"/>
          <a:ext cx="26670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254000</xdr:colOff>
      <xdr:row>0</xdr:row>
      <xdr:rowOff>88900</xdr:rowOff>
    </xdr:from>
    <xdr:to>
      <xdr:col>4</xdr:col>
      <xdr:colOff>1638300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66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1384300</xdr:colOff>
      <xdr:row>1</xdr:row>
      <xdr:rowOff>38100</xdr:rowOff>
    </xdr:from>
    <xdr:to>
      <xdr:col>21</xdr:col>
      <xdr:colOff>1727200</xdr:colOff>
      <xdr:row>4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3939500" y="228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1422400</xdr:colOff>
      <xdr:row>3</xdr:row>
      <xdr:rowOff>12700</xdr:rowOff>
    </xdr:from>
    <xdr:to>
      <xdr:col>2</xdr:col>
      <xdr:colOff>2425700</xdr:colOff>
      <xdr:row>6</xdr:row>
      <xdr:rowOff>254000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6858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3225800</xdr:colOff>
      <xdr:row>3</xdr:row>
      <xdr:rowOff>63500</xdr:rowOff>
    </xdr:from>
    <xdr:to>
      <xdr:col>3</xdr:col>
      <xdr:colOff>1028700</xdr:colOff>
      <xdr:row>6</xdr:row>
      <xdr:rowOff>241300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216400" y="736600"/>
          <a:ext cx="1828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10" t="s">
        <v>16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20" customHeight="1">
      <c r="B3" s="110" t="s">
        <v>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2:20" ht="20" customHeight="1">
      <c r="B4" s="110" t="s">
        <v>31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8">
        <v>42735</v>
      </c>
      <c r="D8" s="111" t="s">
        <v>3</v>
      </c>
      <c r="E8" s="112"/>
      <c r="F8" s="112"/>
      <c r="G8" s="112"/>
      <c r="H8" s="112"/>
      <c r="I8" s="112"/>
      <c r="J8" s="112"/>
      <c r="K8" s="11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14" t="s">
        <v>17</v>
      </c>
      <c r="C9" s="117" t="s">
        <v>18</v>
      </c>
      <c r="D9" s="119" t="s">
        <v>0</v>
      </c>
      <c r="E9" s="122" t="s">
        <v>4</v>
      </c>
      <c r="F9" s="122"/>
      <c r="G9" s="122" t="s">
        <v>5</v>
      </c>
      <c r="H9" s="122"/>
      <c r="I9" s="122"/>
      <c r="J9" s="122"/>
      <c r="K9" s="124"/>
      <c r="L9" s="5"/>
      <c r="M9" s="119" t="s">
        <v>6</v>
      </c>
      <c r="N9" s="124"/>
      <c r="O9" s="102" t="s">
        <v>24</v>
      </c>
      <c r="P9" s="103"/>
      <c r="Q9" s="103"/>
      <c r="R9" s="103"/>
      <c r="S9" s="103"/>
      <c r="T9" s="104"/>
    </row>
    <row r="10" spans="2:20" ht="17" customHeight="1">
      <c r="B10" s="115"/>
      <c r="C10" s="118"/>
      <c r="D10" s="120"/>
      <c r="E10" s="123"/>
      <c r="F10" s="123"/>
      <c r="G10" s="123" t="s">
        <v>7</v>
      </c>
      <c r="H10" s="108" t="s">
        <v>25</v>
      </c>
      <c r="I10" s="108" t="s">
        <v>26</v>
      </c>
      <c r="J10" s="96" t="s">
        <v>1</v>
      </c>
      <c r="K10" s="125" t="s">
        <v>8</v>
      </c>
      <c r="L10" s="6"/>
      <c r="M10" s="98" t="s">
        <v>9</v>
      </c>
      <c r="N10" s="100" t="s">
        <v>10</v>
      </c>
      <c r="O10" s="105"/>
      <c r="P10" s="106"/>
      <c r="Q10" s="106"/>
      <c r="R10" s="106"/>
      <c r="S10" s="106"/>
      <c r="T10" s="107"/>
    </row>
    <row r="11" spans="2:20" ht="37.5" customHeight="1" thickBot="1">
      <c r="B11" s="116"/>
      <c r="C11" s="118"/>
      <c r="D11" s="121"/>
      <c r="E11" s="9" t="s">
        <v>11</v>
      </c>
      <c r="F11" s="9" t="s">
        <v>12</v>
      </c>
      <c r="G11" s="108"/>
      <c r="H11" s="109"/>
      <c r="I11" s="109"/>
      <c r="J11" s="97"/>
      <c r="K11" s="126"/>
      <c r="L11" s="10"/>
      <c r="M11" s="99"/>
      <c r="N11" s="10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42370</v>
      </c>
      <c r="F12" s="22">
        <v>42735</v>
      </c>
      <c r="G12" s="33" t="s">
        <v>27</v>
      </c>
      <c r="H12" s="23">
        <v>19</v>
      </c>
      <c r="I12" s="23">
        <v>19</v>
      </c>
      <c r="J12" s="23">
        <v>19</v>
      </c>
      <c r="K12" s="31">
        <v>19</v>
      </c>
      <c r="L12" s="29">
        <f>+K12/J12</f>
        <v>1</v>
      </c>
      <c r="M12" s="32">
        <f>DAYS360(E12,$C$8)/DAYS360(E12,F12)</f>
        <v>1</v>
      </c>
      <c r="N12" s="25">
        <f>IF(J12=0," -",IF(L12&gt;100%,100%,L12))</f>
        <v>1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1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H10:H11"/>
    <mergeCell ref="I10:I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10" t="s">
        <v>16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20" customHeight="1">
      <c r="B3" s="110" t="s">
        <v>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2:20" ht="20" customHeight="1">
      <c r="B4" s="110" t="s">
        <v>31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8">
        <v>43100</v>
      </c>
      <c r="D8" s="111" t="s">
        <v>3</v>
      </c>
      <c r="E8" s="112"/>
      <c r="F8" s="112"/>
      <c r="G8" s="112"/>
      <c r="H8" s="112"/>
      <c r="I8" s="112"/>
      <c r="J8" s="112"/>
      <c r="K8" s="11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14" t="s">
        <v>17</v>
      </c>
      <c r="C9" s="117" t="s">
        <v>18</v>
      </c>
      <c r="D9" s="119" t="s">
        <v>0</v>
      </c>
      <c r="E9" s="122" t="s">
        <v>4</v>
      </c>
      <c r="F9" s="122"/>
      <c r="G9" s="122" t="s">
        <v>5</v>
      </c>
      <c r="H9" s="122"/>
      <c r="I9" s="122"/>
      <c r="J9" s="122"/>
      <c r="K9" s="124"/>
      <c r="L9" s="5"/>
      <c r="M9" s="119" t="s">
        <v>6</v>
      </c>
      <c r="N9" s="124"/>
      <c r="O9" s="102" t="s">
        <v>24</v>
      </c>
      <c r="P9" s="103"/>
      <c r="Q9" s="103"/>
      <c r="R9" s="103"/>
      <c r="S9" s="103"/>
      <c r="T9" s="104"/>
    </row>
    <row r="10" spans="2:20" ht="17" customHeight="1">
      <c r="B10" s="115"/>
      <c r="C10" s="118"/>
      <c r="D10" s="120"/>
      <c r="E10" s="123"/>
      <c r="F10" s="123"/>
      <c r="G10" s="123" t="s">
        <v>7</v>
      </c>
      <c r="H10" s="108" t="s">
        <v>25</v>
      </c>
      <c r="I10" s="108" t="s">
        <v>26</v>
      </c>
      <c r="J10" s="96" t="s">
        <v>1</v>
      </c>
      <c r="K10" s="125" t="s">
        <v>8</v>
      </c>
      <c r="L10" s="6"/>
      <c r="M10" s="98" t="s">
        <v>9</v>
      </c>
      <c r="N10" s="100" t="s">
        <v>10</v>
      </c>
      <c r="O10" s="105"/>
      <c r="P10" s="106"/>
      <c r="Q10" s="106"/>
      <c r="R10" s="106"/>
      <c r="S10" s="106"/>
      <c r="T10" s="107"/>
    </row>
    <row r="11" spans="2:20" ht="37.5" customHeight="1" thickBot="1">
      <c r="B11" s="116"/>
      <c r="C11" s="118"/>
      <c r="D11" s="121"/>
      <c r="E11" s="9" t="s">
        <v>11</v>
      </c>
      <c r="F11" s="9" t="s">
        <v>12</v>
      </c>
      <c r="G11" s="108"/>
      <c r="H11" s="109"/>
      <c r="I11" s="109"/>
      <c r="J11" s="97"/>
      <c r="K11" s="126"/>
      <c r="L11" s="10"/>
      <c r="M11" s="99"/>
      <c r="N11" s="10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42736</v>
      </c>
      <c r="F12" s="22">
        <v>43100</v>
      </c>
      <c r="G12" s="33" t="s">
        <v>27</v>
      </c>
      <c r="H12" s="23">
        <v>19</v>
      </c>
      <c r="I12" s="23">
        <f>+J12</f>
        <v>19</v>
      </c>
      <c r="J12" s="23">
        <v>19</v>
      </c>
      <c r="K12" s="31">
        <v>19</v>
      </c>
      <c r="L12" s="29">
        <f>+K12/J12</f>
        <v>1</v>
      </c>
      <c r="M12" s="32">
        <f>DAYS360(E12,$C$8)/DAYS360(E12,F12)</f>
        <v>1</v>
      </c>
      <c r="N12" s="25">
        <f>IF(J12=0," -",IF(L12&gt;100%,100%,L12))</f>
        <v>1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1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10" t="s">
        <v>16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20" customHeight="1">
      <c r="B3" s="110" t="s">
        <v>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2:20" ht="20" customHeight="1">
      <c r="B4" s="110" t="s">
        <v>31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8">
        <v>43465</v>
      </c>
      <c r="D8" s="111" t="s">
        <v>3</v>
      </c>
      <c r="E8" s="112"/>
      <c r="F8" s="112"/>
      <c r="G8" s="112"/>
      <c r="H8" s="112"/>
      <c r="I8" s="112"/>
      <c r="J8" s="112"/>
      <c r="K8" s="11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14" t="s">
        <v>17</v>
      </c>
      <c r="C9" s="117" t="s">
        <v>18</v>
      </c>
      <c r="D9" s="119" t="s">
        <v>0</v>
      </c>
      <c r="E9" s="122" t="s">
        <v>4</v>
      </c>
      <c r="F9" s="122"/>
      <c r="G9" s="122" t="s">
        <v>5</v>
      </c>
      <c r="H9" s="122"/>
      <c r="I9" s="122"/>
      <c r="J9" s="122"/>
      <c r="K9" s="124"/>
      <c r="L9" s="5"/>
      <c r="M9" s="119" t="s">
        <v>6</v>
      </c>
      <c r="N9" s="124"/>
      <c r="O9" s="102" t="s">
        <v>24</v>
      </c>
      <c r="P9" s="103"/>
      <c r="Q9" s="103"/>
      <c r="R9" s="103"/>
      <c r="S9" s="103"/>
      <c r="T9" s="104"/>
    </row>
    <row r="10" spans="2:20" ht="17" customHeight="1">
      <c r="B10" s="115"/>
      <c r="C10" s="118"/>
      <c r="D10" s="120"/>
      <c r="E10" s="123"/>
      <c r="F10" s="123"/>
      <c r="G10" s="123" t="s">
        <v>7</v>
      </c>
      <c r="H10" s="108" t="s">
        <v>25</v>
      </c>
      <c r="I10" s="108" t="s">
        <v>26</v>
      </c>
      <c r="J10" s="96" t="s">
        <v>1</v>
      </c>
      <c r="K10" s="125" t="s">
        <v>8</v>
      </c>
      <c r="L10" s="6"/>
      <c r="M10" s="98" t="s">
        <v>9</v>
      </c>
      <c r="N10" s="100" t="s">
        <v>10</v>
      </c>
      <c r="O10" s="105"/>
      <c r="P10" s="106"/>
      <c r="Q10" s="106"/>
      <c r="R10" s="106"/>
      <c r="S10" s="106"/>
      <c r="T10" s="107"/>
    </row>
    <row r="11" spans="2:20" ht="37.5" customHeight="1" thickBot="1">
      <c r="B11" s="116"/>
      <c r="C11" s="118"/>
      <c r="D11" s="121"/>
      <c r="E11" s="9" t="s">
        <v>11</v>
      </c>
      <c r="F11" s="9" t="s">
        <v>12</v>
      </c>
      <c r="G11" s="108"/>
      <c r="H11" s="109"/>
      <c r="I11" s="109"/>
      <c r="J11" s="97"/>
      <c r="K11" s="126"/>
      <c r="L11" s="10"/>
      <c r="M11" s="99"/>
      <c r="N11" s="10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43101</v>
      </c>
      <c r="F12" s="22">
        <v>43465</v>
      </c>
      <c r="G12" s="33" t="s">
        <v>27</v>
      </c>
      <c r="H12" s="23">
        <v>19</v>
      </c>
      <c r="I12" s="23">
        <f>+J12</f>
        <v>19</v>
      </c>
      <c r="J12" s="23">
        <v>19</v>
      </c>
      <c r="K12" s="31">
        <v>30</v>
      </c>
      <c r="L12" s="29">
        <f>+K12/J12</f>
        <v>1.5789473684210527</v>
      </c>
      <c r="M12" s="32">
        <f>DAYS360(E12,$C$8)/DAYS360(E12,F12)</f>
        <v>1</v>
      </c>
      <c r="N12" s="25">
        <f>IF(J12=0," -",IF(L12&gt;100%,100%,L12))</f>
        <v>1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1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110" t="s">
        <v>16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</row>
    <row r="3" spans="2:20" ht="20" customHeight="1">
      <c r="B3" s="110" t="s">
        <v>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</row>
    <row r="4" spans="2:20" ht="20" customHeight="1">
      <c r="B4" s="110" t="s">
        <v>31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8">
        <v>43646</v>
      </c>
      <c r="D8" s="111" t="s">
        <v>3</v>
      </c>
      <c r="E8" s="112"/>
      <c r="F8" s="112"/>
      <c r="G8" s="112"/>
      <c r="H8" s="112"/>
      <c r="I8" s="112"/>
      <c r="J8" s="112"/>
      <c r="K8" s="113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114" t="s">
        <v>17</v>
      </c>
      <c r="C9" s="117" t="s">
        <v>18</v>
      </c>
      <c r="D9" s="119" t="s">
        <v>0</v>
      </c>
      <c r="E9" s="122" t="s">
        <v>4</v>
      </c>
      <c r="F9" s="122"/>
      <c r="G9" s="122" t="s">
        <v>5</v>
      </c>
      <c r="H9" s="122"/>
      <c r="I9" s="122"/>
      <c r="J9" s="122"/>
      <c r="K9" s="124"/>
      <c r="L9" s="5"/>
      <c r="M9" s="119" t="s">
        <v>6</v>
      </c>
      <c r="N9" s="124"/>
      <c r="O9" s="102" t="s">
        <v>24</v>
      </c>
      <c r="P9" s="103"/>
      <c r="Q9" s="103"/>
      <c r="R9" s="103"/>
      <c r="S9" s="103"/>
      <c r="T9" s="104"/>
    </row>
    <row r="10" spans="2:20" ht="17" customHeight="1">
      <c r="B10" s="115"/>
      <c r="C10" s="118"/>
      <c r="D10" s="120"/>
      <c r="E10" s="123"/>
      <c r="F10" s="123"/>
      <c r="G10" s="123" t="s">
        <v>7</v>
      </c>
      <c r="H10" s="108" t="s">
        <v>25</v>
      </c>
      <c r="I10" s="108" t="s">
        <v>26</v>
      </c>
      <c r="J10" s="96" t="s">
        <v>1</v>
      </c>
      <c r="K10" s="125" t="s">
        <v>8</v>
      </c>
      <c r="L10" s="6"/>
      <c r="M10" s="98" t="s">
        <v>9</v>
      </c>
      <c r="N10" s="100" t="s">
        <v>10</v>
      </c>
      <c r="O10" s="105"/>
      <c r="P10" s="106"/>
      <c r="Q10" s="106"/>
      <c r="R10" s="106"/>
      <c r="S10" s="106"/>
      <c r="T10" s="107"/>
    </row>
    <row r="11" spans="2:20" ht="37.5" customHeight="1" thickBot="1">
      <c r="B11" s="116"/>
      <c r="C11" s="118"/>
      <c r="D11" s="121"/>
      <c r="E11" s="9" t="s">
        <v>11</v>
      </c>
      <c r="F11" s="9" t="s">
        <v>12</v>
      </c>
      <c r="G11" s="108"/>
      <c r="H11" s="109"/>
      <c r="I11" s="109"/>
      <c r="J11" s="97"/>
      <c r="K11" s="126"/>
      <c r="L11" s="10"/>
      <c r="M11" s="99"/>
      <c r="N11" s="101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46" thickBot="1">
      <c r="B12" s="27" t="s">
        <v>30</v>
      </c>
      <c r="C12" s="28" t="s">
        <v>29</v>
      </c>
      <c r="D12" s="30" t="s">
        <v>28</v>
      </c>
      <c r="E12" s="22">
        <v>43466</v>
      </c>
      <c r="F12" s="22">
        <v>43830</v>
      </c>
      <c r="G12" s="33" t="s">
        <v>27</v>
      </c>
      <c r="H12" s="23">
        <v>19</v>
      </c>
      <c r="I12" s="23">
        <f>+J12</f>
        <v>19</v>
      </c>
      <c r="J12" s="23">
        <v>19</v>
      </c>
      <c r="K12" s="31">
        <v>17</v>
      </c>
      <c r="L12" s="29">
        <f>+K12/J12</f>
        <v>0.89473684210526316</v>
      </c>
      <c r="M12" s="32">
        <f>DAYS360(E12,$C$8)/DAYS360(E12,F12)</f>
        <v>0.49722222222222223</v>
      </c>
      <c r="N12" s="25">
        <f>IF(J12=0," -",IF(L12&gt;100%,100%,L12))</f>
        <v>0.89473684210526316</v>
      </c>
      <c r="O12" s="26" t="s">
        <v>47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" thickBot="1">
      <c r="M13" s="16">
        <f>+M12</f>
        <v>0.49722222222222223</v>
      </c>
      <c r="N13" s="17">
        <f>+N12</f>
        <v>0.89473684210526316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H10:H11"/>
    <mergeCell ref="I10:I11"/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13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110" t="s">
        <v>16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</row>
    <row r="3" spans="2:25" ht="20" customHeight="1">
      <c r="B3" s="110" t="s">
        <v>19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</row>
    <row r="4" spans="2:25" ht="20" customHeight="1">
      <c r="B4" s="110" t="s">
        <v>31</v>
      </c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32</v>
      </c>
      <c r="C8" s="8">
        <f>+'2019'!C8</f>
        <v>43646</v>
      </c>
      <c r="D8" s="111" t="s">
        <v>3</v>
      </c>
      <c r="E8" s="112"/>
      <c r="F8" s="112"/>
      <c r="G8" s="112"/>
      <c r="H8" s="131"/>
      <c r="I8" s="131"/>
      <c r="J8" s="131"/>
      <c r="K8" s="131"/>
      <c r="L8" s="131"/>
      <c r="M8" s="131"/>
      <c r="N8" s="113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114" t="s">
        <v>17</v>
      </c>
      <c r="C9" s="117" t="s">
        <v>18</v>
      </c>
      <c r="D9" s="119" t="s">
        <v>0</v>
      </c>
      <c r="E9" s="132" t="s">
        <v>5</v>
      </c>
      <c r="F9" s="133"/>
      <c r="G9" s="133"/>
      <c r="H9" s="133"/>
      <c r="I9" s="133"/>
      <c r="J9" s="133"/>
      <c r="K9" s="133"/>
      <c r="L9" s="133"/>
      <c r="M9" s="133"/>
      <c r="N9" s="134"/>
      <c r="O9" s="135" t="s">
        <v>33</v>
      </c>
      <c r="P9" s="136"/>
      <c r="Q9" s="136"/>
      <c r="R9" s="136"/>
      <c r="S9" s="137"/>
      <c r="T9" s="102" t="s">
        <v>24</v>
      </c>
      <c r="U9" s="103"/>
      <c r="V9" s="103"/>
      <c r="W9" s="103"/>
      <c r="X9" s="103"/>
      <c r="Y9" s="104"/>
    </row>
    <row r="10" spans="2:25" ht="17" customHeight="1">
      <c r="B10" s="115"/>
      <c r="C10" s="118"/>
      <c r="D10" s="120"/>
      <c r="E10" s="123" t="s">
        <v>7</v>
      </c>
      <c r="F10" s="108" t="s">
        <v>25</v>
      </c>
      <c r="G10" s="35" t="s">
        <v>1</v>
      </c>
      <c r="H10" s="36" t="s">
        <v>1</v>
      </c>
      <c r="I10" s="38" t="s">
        <v>1</v>
      </c>
      <c r="J10" s="38" t="s">
        <v>1</v>
      </c>
      <c r="K10" s="48" t="s">
        <v>8</v>
      </c>
      <c r="L10" s="38" t="s">
        <v>8</v>
      </c>
      <c r="M10" s="38" t="s">
        <v>8</v>
      </c>
      <c r="N10" s="34" t="s">
        <v>8</v>
      </c>
      <c r="O10" s="140">
        <v>2016</v>
      </c>
      <c r="P10" s="127">
        <v>2017</v>
      </c>
      <c r="Q10" s="129">
        <v>2018</v>
      </c>
      <c r="R10" s="138">
        <v>2019</v>
      </c>
      <c r="S10" s="142" t="s">
        <v>32</v>
      </c>
      <c r="T10" s="105"/>
      <c r="U10" s="106"/>
      <c r="V10" s="106"/>
      <c r="W10" s="106"/>
      <c r="X10" s="106"/>
      <c r="Y10" s="107"/>
    </row>
    <row r="11" spans="2:25" ht="37.5" customHeight="1" thickBot="1">
      <c r="B11" s="116"/>
      <c r="C11" s="118"/>
      <c r="D11" s="121"/>
      <c r="E11" s="108"/>
      <c r="F11" s="109"/>
      <c r="G11" s="49">
        <v>2016</v>
      </c>
      <c r="H11" s="50">
        <v>2017</v>
      </c>
      <c r="I11" s="39">
        <v>2018</v>
      </c>
      <c r="J11" s="39">
        <v>2019</v>
      </c>
      <c r="K11" s="51">
        <v>2016</v>
      </c>
      <c r="L11" s="50">
        <v>2017</v>
      </c>
      <c r="M11" s="39">
        <v>2018</v>
      </c>
      <c r="N11" s="52">
        <v>2019</v>
      </c>
      <c r="O11" s="141"/>
      <c r="P11" s="128"/>
      <c r="Q11" s="130"/>
      <c r="R11" s="139"/>
      <c r="S11" s="143"/>
      <c r="T11" s="37" t="s">
        <v>23</v>
      </c>
      <c r="U11" s="12" t="s">
        <v>20</v>
      </c>
      <c r="V11" s="13" t="s">
        <v>21</v>
      </c>
      <c r="W11" s="14" t="s">
        <v>22</v>
      </c>
      <c r="X11" s="14" t="s">
        <v>14</v>
      </c>
      <c r="Y11" s="15" t="s">
        <v>15</v>
      </c>
    </row>
    <row r="12" spans="2:25" ht="46" thickBot="1">
      <c r="B12" s="27" t="s">
        <v>30</v>
      </c>
      <c r="C12" s="28" t="s">
        <v>29</v>
      </c>
      <c r="D12" s="30" t="s">
        <v>28</v>
      </c>
      <c r="E12" s="33" t="s">
        <v>27</v>
      </c>
      <c r="F12" s="23">
        <v>19</v>
      </c>
      <c r="G12" s="23">
        <f>+'2016'!J12</f>
        <v>19</v>
      </c>
      <c r="H12" s="40">
        <f>+'2017'!J12</f>
        <v>19</v>
      </c>
      <c r="I12" s="40">
        <f>+'2018'!J12</f>
        <v>19</v>
      </c>
      <c r="J12" s="40">
        <f>+'2019'!J12</f>
        <v>19</v>
      </c>
      <c r="K12" s="47">
        <f>+'2016'!K12</f>
        <v>19</v>
      </c>
      <c r="L12" s="40">
        <f>+'2017'!K12</f>
        <v>19</v>
      </c>
      <c r="M12" s="40">
        <f>+'2018'!K12</f>
        <v>30</v>
      </c>
      <c r="N12" s="31">
        <f>+'2019'!K12</f>
        <v>17</v>
      </c>
      <c r="O12" s="41">
        <f>+'2016'!N12</f>
        <v>1</v>
      </c>
      <c r="P12" s="42">
        <f>+'2017'!N12</f>
        <v>1</v>
      </c>
      <c r="Q12" s="43">
        <f>+'2018'!N12</f>
        <v>1</v>
      </c>
      <c r="R12" s="42">
        <f>+'2019'!N12</f>
        <v>0.89473684210526316</v>
      </c>
      <c r="S12" s="53">
        <v>0.97368421052631582</v>
      </c>
      <c r="T12" s="26" t="s">
        <v>47</v>
      </c>
      <c r="U12" s="23">
        <f>+'2016'!P12+'2017'!P12+'2018'!P12+'2019'!P12</f>
        <v>0</v>
      </c>
      <c r="V12" s="23">
        <f>+'2016'!Q12+'2017'!Q12+'2018'!Q12+'2019'!Q12</f>
        <v>0</v>
      </c>
      <c r="W12" s="23">
        <f>+'2016'!R12+'2017'!R12+'2018'!R12+'2019'!R12</f>
        <v>0</v>
      </c>
      <c r="X12" s="24" t="str">
        <f>IF(U12=0," -",V12/U12)</f>
        <v xml:space="preserve"> -</v>
      </c>
      <c r="Y12" s="25" t="str">
        <f>IF(W12=0," -",IF(V12=0,100%,W12/V12))</f>
        <v xml:space="preserve"> -</v>
      </c>
    </row>
    <row r="13" spans="2:25" ht="18" thickBot="1">
      <c r="O13" s="45">
        <f>+O12</f>
        <v>1</v>
      </c>
      <c r="P13" s="44">
        <f t="shared" ref="P13:R13" si="0">+P12</f>
        <v>1</v>
      </c>
      <c r="Q13" s="44">
        <f t="shared" si="0"/>
        <v>1</v>
      </c>
      <c r="R13" s="44">
        <f t="shared" si="0"/>
        <v>0.89473684210526316</v>
      </c>
      <c r="S13" s="46">
        <f>+S12</f>
        <v>0.97368421052631582</v>
      </c>
      <c r="T13" s="18"/>
      <c r="U13" s="19">
        <f>+U12</f>
        <v>0</v>
      </c>
      <c r="V13" s="20">
        <f>+V12</f>
        <v>0</v>
      </c>
      <c r="W13" s="20">
        <f>+W12</f>
        <v>0</v>
      </c>
      <c r="X13" s="21" t="str">
        <f t="shared" ref="X13" si="1">IF(U13=0," -",V13/U13)</f>
        <v xml:space="preserve"> -</v>
      </c>
      <c r="Y13" s="17" t="str">
        <f t="shared" ref="Y13" si="2">IF(W13=0," -",IF(V13=0,100%,W13/V13))</f>
        <v xml:space="preserve"> -</v>
      </c>
    </row>
  </sheetData>
  <mergeCells count="17">
    <mergeCell ref="S10:S11"/>
    <mergeCell ref="P10:P11"/>
    <mergeCell ref="Q10:Q11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R10:R11"/>
    <mergeCell ref="T9:Y10"/>
    <mergeCell ref="E10:E11"/>
    <mergeCell ref="F10:F11"/>
    <mergeCell ref="O10:O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4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144" t="s">
        <v>46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6"/>
    </row>
    <row r="4" spans="2:15" ht="16" thickBot="1">
      <c r="C4" s="54"/>
      <c r="D4" s="54"/>
      <c r="E4" s="54"/>
      <c r="F4" s="54"/>
      <c r="G4" s="54"/>
      <c r="H4" s="54"/>
      <c r="I4" s="54"/>
    </row>
    <row r="5" spans="2:15" ht="19" customHeight="1">
      <c r="C5" s="54"/>
      <c r="D5" s="54"/>
      <c r="E5" s="147" t="s">
        <v>34</v>
      </c>
      <c r="F5" s="148"/>
      <c r="G5" s="148"/>
      <c r="H5" s="148"/>
      <c r="I5" s="151" t="s">
        <v>33</v>
      </c>
      <c r="J5" s="152"/>
      <c r="K5" s="155" t="s">
        <v>35</v>
      </c>
      <c r="L5" s="156"/>
      <c r="M5" s="156"/>
      <c r="N5" s="156"/>
      <c r="O5" s="157"/>
    </row>
    <row r="6" spans="2:15" ht="19" customHeight="1" thickBot="1">
      <c r="E6" s="149"/>
      <c r="F6" s="150"/>
      <c r="G6" s="150"/>
      <c r="H6" s="150"/>
      <c r="I6" s="153"/>
      <c r="J6" s="154"/>
      <c r="K6" s="158" t="s">
        <v>32</v>
      </c>
      <c r="L6" s="159"/>
      <c r="M6" s="159"/>
      <c r="N6" s="159"/>
      <c r="O6" s="160"/>
    </row>
    <row r="7" spans="2:15" ht="32" customHeight="1" thickBot="1">
      <c r="C7" s="163"/>
      <c r="D7" s="164"/>
      <c r="E7" s="55">
        <v>2016</v>
      </c>
      <c r="F7" s="56">
        <v>2017</v>
      </c>
      <c r="G7" s="56">
        <v>2018</v>
      </c>
      <c r="H7" s="56">
        <v>2019</v>
      </c>
      <c r="I7" s="165" t="s">
        <v>32</v>
      </c>
      <c r="J7" s="166"/>
      <c r="K7" s="57" t="s">
        <v>36</v>
      </c>
      <c r="L7" s="58" t="s">
        <v>37</v>
      </c>
      <c r="M7" s="58" t="s">
        <v>38</v>
      </c>
      <c r="N7" s="58" t="s">
        <v>39</v>
      </c>
      <c r="O7" s="59" t="s">
        <v>40</v>
      </c>
    </row>
    <row r="8" spans="2:15" ht="22" customHeight="1" thickBot="1">
      <c r="B8" s="60">
        <v>1</v>
      </c>
      <c r="C8" s="167" t="s">
        <v>41</v>
      </c>
      <c r="D8" s="168"/>
      <c r="E8" s="61">
        <f>+IF('2016 - 2019'!G12&gt;0,'2016 - 2019'!O12," -")</f>
        <v>1</v>
      </c>
      <c r="F8" s="61">
        <f>+IF('2016 - 2019'!H12&gt;0,'2016 - 2019'!P12," -")</f>
        <v>1</v>
      </c>
      <c r="G8" s="61">
        <f>+IF('2016 - 2019'!I12&gt;0,'2016 - 2019'!Q12," -")</f>
        <v>1</v>
      </c>
      <c r="H8" s="61">
        <f>+IF('2016 - 2019'!J12&gt;0,'2016 - 2019'!R12," -")</f>
        <v>0.89473684210526316</v>
      </c>
      <c r="I8" s="62">
        <f>+'2016 - 2019'!S12</f>
        <v>0.97368421052631582</v>
      </c>
      <c r="J8" s="63">
        <f t="shared" ref="J8:J10" si="0">+I8</f>
        <v>0.97368421052631582</v>
      </c>
      <c r="K8" s="64">
        <f t="shared" ref="K8:M9" si="1">+K9</f>
        <v>0</v>
      </c>
      <c r="L8" s="65">
        <f t="shared" si="1"/>
        <v>0</v>
      </c>
      <c r="M8" s="65">
        <f t="shared" si="1"/>
        <v>0</v>
      </c>
      <c r="N8" s="66" t="str">
        <f t="shared" ref="N8:N10" si="2">IF(K8=0,"-",+L8/K8)</f>
        <v>-</v>
      </c>
      <c r="O8" s="67" t="str">
        <f>IF(M8=0," -",IF(L8=0,100%,M8/L8))</f>
        <v xml:space="preserve"> -</v>
      </c>
    </row>
    <row r="9" spans="2:15" ht="20" customHeight="1">
      <c r="B9" s="68" t="s">
        <v>42</v>
      </c>
      <c r="C9" s="171" t="s">
        <v>29</v>
      </c>
      <c r="D9" s="172"/>
      <c r="E9" s="77">
        <f>+IF('2016 - 2019'!G12&gt;0,'2016 - 2019'!O12," -")</f>
        <v>1</v>
      </c>
      <c r="F9" s="77">
        <f>+IF('2016 - 2019'!H12&gt;0,'2016 - 2019'!P12," -")</f>
        <v>1</v>
      </c>
      <c r="G9" s="77">
        <f>+IF('2016 - 2019'!I12&gt;0,'2016 - 2019'!Q12," -")</f>
        <v>1</v>
      </c>
      <c r="H9" s="77">
        <f>+IF('2016 - 2019'!J12&gt;0,'2016 - 2019'!R12," -")</f>
        <v>0.89473684210526316</v>
      </c>
      <c r="I9" s="78">
        <f>+'2016 - 2019'!S12</f>
        <v>0.97368421052631582</v>
      </c>
      <c r="J9" s="79">
        <f t="shared" si="0"/>
        <v>0.97368421052631582</v>
      </c>
      <c r="K9" s="80">
        <f t="shared" si="1"/>
        <v>0</v>
      </c>
      <c r="L9" s="81">
        <f t="shared" si="1"/>
        <v>0</v>
      </c>
      <c r="M9" s="81">
        <f t="shared" si="1"/>
        <v>0</v>
      </c>
      <c r="N9" s="82" t="str">
        <f t="shared" si="2"/>
        <v>-</v>
      </c>
      <c r="O9" s="83" t="str">
        <f t="shared" ref="O9:O10" si="3">IF(M9=0," -",IF(L9=0,100%,M9/L9))</f>
        <v xml:space="preserve"> -</v>
      </c>
    </row>
    <row r="10" spans="2:15" ht="18" customHeight="1" thickBot="1">
      <c r="B10" s="69" t="s">
        <v>43</v>
      </c>
      <c r="C10" s="169" t="s">
        <v>44</v>
      </c>
      <c r="D10" s="170"/>
      <c r="E10" s="70">
        <f>+IF('2016 - 2019'!G12&gt;0,'2016 - 2019'!O12," -")</f>
        <v>1</v>
      </c>
      <c r="F10" s="70">
        <f>+IF('2016 - 2019'!H12&gt;0,'2016 - 2019'!P12," -")</f>
        <v>1</v>
      </c>
      <c r="G10" s="70">
        <f>+IF('2016 - 2019'!I12&gt;0,'2016 - 2019'!Q12," -")</f>
        <v>1</v>
      </c>
      <c r="H10" s="70">
        <f>+IF('2016 - 2019'!J12&gt;0,'2016 - 2019'!R12," -")</f>
        <v>0.89473684210526316</v>
      </c>
      <c r="I10" s="71">
        <f>+'2016 - 2019'!S12</f>
        <v>0.97368421052631582</v>
      </c>
      <c r="J10" s="72">
        <f t="shared" si="0"/>
        <v>0.97368421052631582</v>
      </c>
      <c r="K10" s="73">
        <f>+'2016 - 2019'!U12</f>
        <v>0</v>
      </c>
      <c r="L10" s="74">
        <f>+'2016 - 2019'!V12</f>
        <v>0</v>
      </c>
      <c r="M10" s="74">
        <f>+'2016 - 2019'!W12</f>
        <v>0</v>
      </c>
      <c r="N10" s="75" t="str">
        <f t="shared" si="2"/>
        <v>-</v>
      </c>
      <c r="O10" s="76" t="str">
        <f t="shared" si="3"/>
        <v xml:space="preserve"> -</v>
      </c>
    </row>
    <row r="11" spans="2:15" ht="24" customHeight="1" thickBot="1">
      <c r="C11" s="161" t="s">
        <v>45</v>
      </c>
      <c r="D11" s="162"/>
      <c r="E11" s="84">
        <f>+'2016 - 2019'!O13</f>
        <v>1</v>
      </c>
      <c r="F11" s="84">
        <f>+'2016 - 2019'!P13</f>
        <v>1</v>
      </c>
      <c r="G11" s="84">
        <f>+'2016 - 2019'!Q13</f>
        <v>1</v>
      </c>
      <c r="H11" s="84">
        <f>+'2016 - 2019'!R13</f>
        <v>0.89473684210526316</v>
      </c>
      <c r="I11" s="85">
        <f>+'2016 - 2019'!S13</f>
        <v>0.97368421052631582</v>
      </c>
      <c r="J11" s="86">
        <f t="shared" ref="J11" si="4">+I11</f>
        <v>0.97368421052631582</v>
      </c>
      <c r="K11" s="87">
        <f>+K8</f>
        <v>0</v>
      </c>
      <c r="L11" s="88">
        <f>+L8</f>
        <v>0</v>
      </c>
      <c r="M11" s="88">
        <f>+M8</f>
        <v>0</v>
      </c>
      <c r="N11" s="89" t="str">
        <f t="shared" ref="N11" si="5">IF(K11=0,"-",+L11/K11)</f>
        <v>-</v>
      </c>
      <c r="O11" s="90" t="str">
        <f t="shared" ref="O11" si="6">IF(M11=0," -",IF(L11=0,100%,M11/L11))</f>
        <v xml:space="preserve"> -</v>
      </c>
    </row>
    <row r="13" spans="2:15" ht="17">
      <c r="C13" s="91" t="str">
        <f>+'2016 - 2019'!C7</f>
        <v>FECHA CORTE</v>
      </c>
      <c r="D13" s="92"/>
      <c r="E13" s="93"/>
      <c r="F13" s="93"/>
      <c r="I13" s="95" t="s">
        <v>48</v>
      </c>
    </row>
    <row r="14" spans="2:15" ht="17">
      <c r="C14" s="94">
        <f>+'2016 - 2019'!C8</f>
        <v>43646</v>
      </c>
    </row>
  </sheetData>
  <mergeCells count="11">
    <mergeCell ref="C11:D11"/>
    <mergeCell ref="C7:D7"/>
    <mergeCell ref="I7:J7"/>
    <mergeCell ref="C8:D8"/>
    <mergeCell ref="C10:D10"/>
    <mergeCell ref="C9:D9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11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{7A7B666C-7C0C-D04E-9E6F-B9C6338BD497}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7B666C-7C0C-D04E-9E6F-B9C6338BD497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E8:H11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2019-07-09T20:41:29Z</dcterms:modified>
</cp:coreProperties>
</file>