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externalReferences>
    <externalReference r:id="rId7"/>
    <externalReference r:id="rId8"/>
  </externalReferenc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V12" i="11"/>
  <c r="W12" i="11"/>
  <c r="V13" i="11"/>
  <c r="W13" i="11"/>
  <c r="U13" i="11"/>
  <c r="U12" i="11"/>
  <c r="M10" i="12"/>
  <c r="M9" i="12"/>
  <c r="M8" i="12"/>
  <c r="K10" i="12"/>
  <c r="K9" i="12"/>
  <c r="K8" i="12"/>
  <c r="L10" i="12"/>
  <c r="L9" i="12"/>
  <c r="L8" i="12"/>
  <c r="I13" i="12"/>
  <c r="S12" i="11"/>
  <c r="S13" i="11"/>
  <c r="S14" i="11"/>
  <c r="J12" i="10"/>
  <c r="L12" i="10"/>
  <c r="N12" i="10"/>
  <c r="R12" i="11"/>
  <c r="J13" i="10"/>
  <c r="L13" i="10"/>
  <c r="N13" i="10"/>
  <c r="R13" i="11"/>
  <c r="R14" i="11"/>
  <c r="J12" i="9"/>
  <c r="L12" i="9"/>
  <c r="N12" i="9"/>
  <c r="Q12" i="11"/>
  <c r="J13" i="9"/>
  <c r="L13" i="9"/>
  <c r="N13" i="9"/>
  <c r="Q13" i="11"/>
  <c r="Q14" i="11"/>
  <c r="J12" i="8"/>
  <c r="L12" i="8"/>
  <c r="N12" i="8"/>
  <c r="P12" i="11"/>
  <c r="J13" i="8"/>
  <c r="L13" i="8"/>
  <c r="N13" i="8"/>
  <c r="P13" i="11"/>
  <c r="P14" i="11"/>
  <c r="J12" i="7"/>
  <c r="L12" i="7"/>
  <c r="N12" i="7"/>
  <c r="O12" i="11"/>
  <c r="J13" i="7"/>
  <c r="L13" i="7"/>
  <c r="N13" i="7"/>
  <c r="O13" i="11"/>
  <c r="O14" i="11"/>
  <c r="C14" i="12"/>
  <c r="C13" i="12"/>
  <c r="I11" i="12"/>
  <c r="I10" i="12"/>
  <c r="I9" i="12"/>
  <c r="I8" i="12"/>
  <c r="H12" i="11"/>
  <c r="H13" i="11"/>
  <c r="F8" i="12"/>
  <c r="I12" i="11"/>
  <c r="I13" i="11"/>
  <c r="G8" i="12"/>
  <c r="J12" i="11"/>
  <c r="J13" i="11"/>
  <c r="H8" i="12"/>
  <c r="F9" i="12"/>
  <c r="G9" i="12"/>
  <c r="H9" i="12"/>
  <c r="F10" i="12"/>
  <c r="G10" i="12"/>
  <c r="H10" i="12"/>
  <c r="F11" i="12"/>
  <c r="G11" i="12"/>
  <c r="H11" i="12"/>
  <c r="G12" i="11"/>
  <c r="G13" i="11"/>
  <c r="E10" i="12"/>
  <c r="E9" i="12"/>
  <c r="E8" i="12"/>
  <c r="E11" i="12"/>
  <c r="M11" i="12"/>
  <c r="L11" i="12"/>
  <c r="O11" i="12"/>
  <c r="J11" i="12"/>
  <c r="O10" i="12"/>
  <c r="N10" i="12"/>
  <c r="J10" i="12"/>
  <c r="O9" i="12"/>
  <c r="N9" i="12"/>
  <c r="J9" i="12"/>
  <c r="O8" i="12"/>
  <c r="J8" i="12"/>
  <c r="N12" i="11"/>
  <c r="N13" i="11"/>
  <c r="M12" i="11"/>
  <c r="M13" i="11"/>
  <c r="L12" i="11"/>
  <c r="L13" i="11"/>
  <c r="K12" i="11"/>
  <c r="K13" i="11"/>
  <c r="W14" i="11"/>
  <c r="Y14" i="11"/>
  <c r="U14" i="11"/>
  <c r="X14" i="11"/>
  <c r="V14" i="11"/>
  <c r="Y13" i="11"/>
  <c r="X13" i="11"/>
  <c r="T13" i="11"/>
  <c r="F13" i="11"/>
  <c r="Y12" i="11"/>
  <c r="X12" i="11"/>
  <c r="T12" i="11"/>
  <c r="F12" i="11"/>
  <c r="R14" i="7"/>
  <c r="T14" i="7"/>
  <c r="P14" i="7"/>
  <c r="S14" i="7"/>
  <c r="Q14" i="7"/>
  <c r="N14" i="7"/>
  <c r="M12" i="7"/>
  <c r="M13" i="7"/>
  <c r="M14" i="7"/>
  <c r="R14" i="10"/>
  <c r="T14" i="10"/>
  <c r="P14" i="10"/>
  <c r="S14" i="10"/>
  <c r="Q14" i="10"/>
  <c r="N14" i="10"/>
  <c r="M12" i="10"/>
  <c r="M13" i="10"/>
  <c r="M14" i="10"/>
  <c r="R14" i="9"/>
  <c r="T14" i="9"/>
  <c r="P14" i="9"/>
  <c r="S14" i="9"/>
  <c r="Q14" i="9"/>
  <c r="N14" i="9"/>
  <c r="M12" i="9"/>
  <c r="M13" i="9"/>
  <c r="M14" i="9"/>
  <c r="R14" i="8"/>
  <c r="Q14" i="8"/>
  <c r="P14" i="8"/>
  <c r="N14" i="8"/>
  <c r="M12" i="8"/>
  <c r="M13" i="8"/>
  <c r="M14" i="8"/>
  <c r="I13" i="8"/>
  <c r="I12" i="7"/>
  <c r="I12" i="8"/>
  <c r="I13" i="10"/>
  <c r="I13" i="9"/>
  <c r="I12" i="9"/>
  <c r="I12" i="10"/>
  <c r="T13" i="10"/>
  <c r="S13" i="10"/>
  <c r="O13" i="10"/>
  <c r="H13" i="10"/>
  <c r="T12" i="10"/>
  <c r="S12" i="10"/>
  <c r="O12" i="10"/>
  <c r="H12" i="10"/>
  <c r="T13" i="9"/>
  <c r="S13" i="9"/>
  <c r="O13" i="9"/>
  <c r="H13" i="9"/>
  <c r="T12" i="9"/>
  <c r="S12" i="9"/>
  <c r="O12" i="9"/>
  <c r="H12" i="9"/>
  <c r="T14" i="8"/>
  <c r="S14" i="8"/>
  <c r="T13" i="8"/>
  <c r="S13" i="8"/>
  <c r="O13" i="8"/>
  <c r="H13" i="8"/>
  <c r="T12" i="8"/>
  <c r="S12" i="8"/>
  <c r="O12" i="8"/>
  <c r="H12" i="8"/>
  <c r="I13" i="7"/>
  <c r="H12" i="7"/>
  <c r="H13" i="7"/>
  <c r="O12" i="7"/>
  <c r="O13" i="7"/>
  <c r="T13" i="7"/>
  <c r="S13" i="7"/>
  <c r="T12" i="7"/>
  <c r="S12" i="7"/>
  <c r="N8" i="12"/>
  <c r="K11" i="12"/>
  <c r="N11" i="12"/>
</calcChain>
</file>

<file path=xl/sharedStrings.xml><?xml version="1.0" encoding="utf-8"?>
<sst xmlns="http://schemas.openxmlformats.org/spreadsheetml/2006/main" count="184" uniqueCount="49">
  <si>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</si>
  <si>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</si>
  <si>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</si>
  <si>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</si>
  <si>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</si>
  <si>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</si>
  <si>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</si>
  <si>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</si>
  <si>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</si>
  <si>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</si>
  <si>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</si>
  <si>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</si>
  <si>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</si>
  <si>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</si>
  <si>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</si>
  <si>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</si>
  <si>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</si>
  <si>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</si>
  <si>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</si>
  <si>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</si>
  <si>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</si>
  <si>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</si>
  <si>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</si>
  <si>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</si>
  <si>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</si>
  <si>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</si>
  <si>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</si>
  <si>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OFICINA DE CONTROL INTERNO DISCIPLINARIO</t>
  </si>
  <si>
    <t>Número de capacitaciones realizadas dirigidas a servidores públicos en lo atinente al régimen disciplinario de los servidores públicos.</t>
  </si>
  <si>
    <t>Número de bases de datos creadas y mantenidas que permitan tener acceso ágil a la información de procesos que se adelantan.</t>
  </si>
  <si>
    <t>CULTURA DE LA LEGALIDAD Y LA ÉTICA PÚBLICA</t>
  </si>
  <si>
    <t>GOBIERNO LEGAL Y EFECTIVO</t>
  </si>
  <si>
    <t>1 - GOBERNANZA DEMOCRÁTICA</t>
  </si>
  <si>
    <t>2016 - 2019</t>
  </si>
  <si>
    <t>AVANCE EN CUMPLIMIENTO</t>
  </si>
  <si>
    <t>RECURSOS FINANCIEROS 2016 - 2017 (Miles de pesos)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</si>
  <si>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</si>
  <si>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</si>
  <si>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</si>
  <si>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</si>
  <si>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</si>
  <si>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</si>
  <si>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</si>
  <si>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</si>
  <si>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1.2</t>
  </si>
  <si>
    <t>1.2.8</t>
  </si>
  <si>
    <t>Cultura de la Legalidad y la Ética Pública</t>
  </si>
  <si>
    <t>PLAN DE DESARROLLO 2016 - 2019</t>
  </si>
  <si>
    <t>RESUMEN CUMPLIMIENTO OFICINA DE CONTROL INTERNO DISCIPLINARIO 2016 - 2019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</si>
</sst>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b/>
      <sz val="14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2"/>
      <color indexed="8"/>
      <name val="Arial"/>
      <family val="2"/>
    </font>
    <font>
      <sz val="14"/>
      <color theme="1"/>
      <name val="Arial"/>
    </font>
    <font>
      <b/>
      <sz val="1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96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164" fontId="3" fillId="0" borderId="17" xfId="0" applyNumberFormat="1" applyFont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9" fontId="6" fillId="2" borderId="38" xfId="0" applyNumberFormat="1" applyFont="1" applyFill="1" applyBorder="1" applyAlignment="1">
      <alignment horizontal="center" vertical="center"/>
    </xf>
    <xf numFmtId="9" fontId="6" fillId="2" borderId="29" xfId="0" applyNumberFormat="1" applyFont="1" applyFill="1" applyBorder="1" applyAlignment="1">
      <alignment horizontal="center" vertical="center"/>
    </xf>
    <xf numFmtId="0" fontId="5" fillId="0" borderId="27" xfId="0" quotePrefix="1" applyFont="1" applyFill="1" applyBorder="1"/>
    <xf numFmtId="3" fontId="6" fillId="2" borderId="30" xfId="0" applyNumberFormat="1" applyFont="1" applyFill="1" applyBorder="1" applyAlignment="1">
      <alignment horizontal="center" vertical="center"/>
    </xf>
    <xf numFmtId="9" fontId="6" fillId="2" borderId="30" xfId="0" applyNumberFormat="1" applyFont="1" applyFill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/>
    </xf>
    <xf numFmtId="3" fontId="5" fillId="0" borderId="39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9" fontId="7" fillId="0" borderId="40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9" fontId="5" fillId="0" borderId="30" xfId="0" applyNumberFormat="1" applyFont="1" applyBorder="1" applyAlignment="1">
      <alignment horizontal="center" vertical="center"/>
    </xf>
    <xf numFmtId="9" fontId="5" fillId="0" borderId="29" xfId="0" applyNumberFormat="1" applyFont="1" applyBorder="1" applyAlignment="1">
      <alignment horizontal="center" vertical="center"/>
    </xf>
    <xf numFmtId="9" fontId="7" fillId="0" borderId="41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9" fontId="5" fillId="3" borderId="2" xfId="0" applyNumberFormat="1" applyFont="1" applyFill="1" applyBorder="1" applyAlignment="1">
      <alignment horizontal="center" vertical="center"/>
    </xf>
    <xf numFmtId="9" fontId="5" fillId="3" borderId="14" xfId="0" applyNumberFormat="1" applyFont="1" applyFill="1" applyBorder="1" applyAlignment="1">
      <alignment horizontal="center" vertical="center"/>
    </xf>
    <xf numFmtId="9" fontId="5" fillId="3" borderId="6" xfId="0" applyNumberFormat="1" applyFont="1" applyFill="1" applyBorder="1" applyAlignment="1">
      <alignment horizontal="center" vertical="center"/>
    </xf>
    <xf numFmtId="9" fontId="5" fillId="3" borderId="43" xfId="0" applyNumberFormat="1" applyFont="1" applyFill="1" applyBorder="1" applyAlignment="1">
      <alignment horizontal="center" vertical="center"/>
    </xf>
    <xf numFmtId="9" fontId="5" fillId="3" borderId="3" xfId="0" applyNumberFormat="1" applyFont="1" applyFill="1" applyBorder="1" applyAlignment="1">
      <alignment horizontal="center" vertical="center"/>
    </xf>
    <xf numFmtId="9" fontId="5" fillId="3" borderId="7" xfId="0" applyNumberFormat="1" applyFont="1" applyFill="1" applyBorder="1" applyAlignment="1">
      <alignment horizontal="center" vertical="center"/>
    </xf>
    <xf numFmtId="9" fontId="6" fillId="2" borderId="46" xfId="0" applyNumberFormat="1" applyFont="1" applyFill="1" applyBorder="1" applyAlignment="1">
      <alignment horizontal="center" vertical="center"/>
    </xf>
    <xf numFmtId="9" fontId="10" fillId="2" borderId="46" xfId="0" applyNumberFormat="1" applyFont="1" applyFill="1" applyBorder="1" applyAlignment="1">
      <alignment horizontal="center" vertical="center"/>
    </xf>
    <xf numFmtId="9" fontId="10" fillId="2" borderId="45" xfId="0" applyNumberFormat="1" applyFont="1" applyFill="1" applyBorder="1" applyAlignment="1">
      <alignment horizontal="center" vertical="center"/>
    </xf>
    <xf numFmtId="9" fontId="6" fillId="2" borderId="47" xfId="0" applyNumberFormat="1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/>
    </xf>
    <xf numFmtId="3" fontId="5" fillId="0" borderId="24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26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9" fontId="6" fillId="3" borderId="8" xfId="0" applyNumberFormat="1" applyFont="1" applyFill="1" applyBorder="1" applyAlignment="1">
      <alignment horizontal="center" vertical="center"/>
    </xf>
    <xf numFmtId="9" fontId="6" fillId="3" borderId="10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9" fontId="5" fillId="0" borderId="19" xfId="0" applyNumberFormat="1" applyFont="1" applyBorder="1" applyAlignment="1">
      <alignment horizontal="center" vertical="center"/>
    </xf>
    <xf numFmtId="9" fontId="5" fillId="0" borderId="35" xfId="0" applyNumberFormat="1" applyFont="1" applyBorder="1" applyAlignment="1">
      <alignment horizontal="center" vertical="center"/>
    </xf>
    <xf numFmtId="3" fontId="6" fillId="2" borderId="45" xfId="0" applyNumberFormat="1" applyFont="1" applyFill="1" applyBorder="1" applyAlignment="1">
      <alignment horizontal="center" vertical="center"/>
    </xf>
    <xf numFmtId="3" fontId="6" fillId="2" borderId="46" xfId="0" applyNumberFormat="1" applyFont="1" applyFill="1" applyBorder="1" applyAlignment="1">
      <alignment horizontal="center" vertical="center"/>
    </xf>
    <xf numFmtId="3" fontId="5" fillId="0" borderId="52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48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9" fontId="13" fillId="5" borderId="46" xfId="0" applyNumberFormat="1" applyFont="1" applyFill="1" applyBorder="1" applyAlignment="1">
      <alignment horizontal="center" vertical="center"/>
    </xf>
    <xf numFmtId="9" fontId="14" fillId="5" borderId="53" xfId="0" applyNumberFormat="1" applyFont="1" applyFill="1" applyBorder="1" applyAlignment="1">
      <alignment horizontal="center" vertical="center"/>
    </xf>
    <xf numFmtId="9" fontId="15" fillId="5" borderId="54" xfId="0" applyNumberFormat="1" applyFont="1" applyFill="1" applyBorder="1" applyAlignment="1">
      <alignment horizontal="center" vertical="center"/>
    </xf>
    <xf numFmtId="3" fontId="13" fillId="5" borderId="45" xfId="0" applyNumberFormat="1" applyFont="1" applyFill="1" applyBorder="1" applyAlignment="1">
      <alignment horizontal="center" vertical="center"/>
    </xf>
    <xf numFmtId="3" fontId="13" fillId="5" borderId="46" xfId="0" applyNumberFormat="1" applyFont="1" applyFill="1" applyBorder="1" applyAlignment="1">
      <alignment horizontal="center" vertical="center"/>
    </xf>
    <xf numFmtId="9" fontId="16" fillId="5" borderId="60" xfId="0" applyNumberFormat="1" applyFont="1" applyFill="1" applyBorder="1" applyAlignment="1" applyProtection="1">
      <alignment horizontal="center" vertical="center"/>
    </xf>
    <xf numFmtId="9" fontId="16" fillId="5" borderId="47" xfId="0" applyNumberFormat="1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 wrapText="1"/>
    </xf>
    <xf numFmtId="9" fontId="21" fillId="0" borderId="25" xfId="0" applyNumberFormat="1" applyFont="1" applyBorder="1" applyAlignment="1">
      <alignment horizontal="center" vertical="center" wrapText="1"/>
    </xf>
    <xf numFmtId="9" fontId="19" fillId="0" borderId="63" xfId="0" applyNumberFormat="1" applyFont="1" applyBorder="1" applyAlignment="1">
      <alignment horizontal="center" vertical="center" wrapText="1"/>
    </xf>
    <xf numFmtId="9" fontId="17" fillId="6" borderId="5" xfId="0" applyNumberFormat="1" applyFont="1" applyFill="1" applyBorder="1" applyAlignment="1">
      <alignment horizontal="center" vertical="center" wrapText="1"/>
    </xf>
    <xf numFmtId="9" fontId="18" fillId="6" borderId="25" xfId="0" applyNumberFormat="1" applyFont="1" applyFill="1" applyBorder="1" applyAlignment="1">
      <alignment horizontal="center" vertical="center" wrapText="1"/>
    </xf>
    <xf numFmtId="9" fontId="19" fillId="6" borderId="63" xfId="0" applyNumberFormat="1" applyFont="1" applyFill="1" applyBorder="1" applyAlignment="1">
      <alignment horizontal="center" vertical="center" wrapText="1"/>
    </xf>
    <xf numFmtId="3" fontId="5" fillId="6" borderId="4" xfId="0" applyNumberFormat="1" applyFont="1" applyFill="1" applyBorder="1" applyAlignment="1">
      <alignment horizontal="center" vertical="center"/>
    </xf>
    <xf numFmtId="3" fontId="5" fillId="6" borderId="5" xfId="0" applyNumberFormat="1" applyFont="1" applyFill="1" applyBorder="1" applyAlignment="1">
      <alignment horizontal="center" vertical="center"/>
    </xf>
    <xf numFmtId="9" fontId="20" fillId="6" borderId="62" xfId="0" applyNumberFormat="1" applyFont="1" applyFill="1" applyBorder="1" applyAlignment="1" applyProtection="1">
      <alignment horizontal="center" vertical="center"/>
    </xf>
    <xf numFmtId="9" fontId="20" fillId="6" borderId="9" xfId="0" applyNumberFormat="1" applyFont="1" applyFill="1" applyBorder="1" applyAlignment="1" applyProtection="1">
      <alignment horizontal="center" vertical="center"/>
    </xf>
    <xf numFmtId="9" fontId="6" fillId="2" borderId="46" xfId="0" applyNumberFormat="1" applyFont="1" applyFill="1" applyBorder="1" applyAlignment="1">
      <alignment horizontal="center" vertical="center" wrapText="1"/>
    </xf>
    <xf numFmtId="9" fontId="6" fillId="2" borderId="53" xfId="0" applyNumberFormat="1" applyFont="1" applyFill="1" applyBorder="1" applyAlignment="1">
      <alignment horizontal="center" vertical="center" wrapText="1"/>
    </xf>
    <xf numFmtId="9" fontId="22" fillId="2" borderId="54" xfId="0" applyNumberFormat="1" applyFont="1" applyFill="1" applyBorder="1" applyAlignment="1">
      <alignment horizontal="center" vertical="center" wrapText="1"/>
    </xf>
    <xf numFmtId="9" fontId="4" fillId="2" borderId="46" xfId="0" applyNumberFormat="1" applyFont="1" applyFill="1" applyBorder="1" applyAlignment="1" applyProtection="1">
      <alignment horizontal="center" vertical="center"/>
    </xf>
    <xf numFmtId="9" fontId="4" fillId="2" borderId="47" xfId="0" applyNumberFormat="1" applyFont="1" applyFill="1" applyBorder="1" applyAlignment="1" applyProtection="1">
      <alignment horizontal="center" vertical="center"/>
    </xf>
    <xf numFmtId="0" fontId="6" fillId="0" borderId="0" xfId="0" applyFont="1"/>
    <xf numFmtId="0" fontId="21" fillId="0" borderId="0" xfId="0" applyFont="1"/>
    <xf numFmtId="0" fontId="6" fillId="0" borderId="0" xfId="0" applyFont="1" applyAlignment="1">
      <alignment vertical="center"/>
    </xf>
    <xf numFmtId="0" fontId="2" fillId="0" borderId="22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Fill="1" applyBorder="1" applyAlignment="1" applyProtection="1">
      <alignment horizontal="center" vertical="center" wrapText="1"/>
      <protection locked="0"/>
    </xf>
    <xf numFmtId="3" fontId="5" fillId="0" borderId="6" xfId="0" applyNumberFormat="1" applyFont="1" applyBorder="1" applyAlignment="1">
      <alignment horizontal="center" vertical="center"/>
    </xf>
    <xf numFmtId="9" fontId="20" fillId="0" borderId="13" xfId="0" applyNumberFormat="1" applyFont="1" applyBorder="1" applyAlignment="1" applyProtection="1">
      <alignment horizontal="center" vertical="center"/>
    </xf>
    <xf numFmtId="9" fontId="20" fillId="0" borderId="10" xfId="0" applyNumberFormat="1" applyFont="1" applyBorder="1" applyAlignment="1" applyProtection="1">
      <alignment horizontal="center" vertical="center"/>
    </xf>
    <xf numFmtId="164" fontId="21" fillId="0" borderId="0" xfId="0" applyNumberFormat="1" applyFont="1" applyAlignment="1">
      <alignment horizontal="left"/>
    </xf>
    <xf numFmtId="0" fontId="14" fillId="0" borderId="0" xfId="0" applyFont="1"/>
    <xf numFmtId="0" fontId="3" fillId="0" borderId="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justify" vertical="center" wrapText="1"/>
    </xf>
    <xf numFmtId="0" fontId="5" fillId="0" borderId="42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48" xfId="0" applyFont="1" applyBorder="1" applyAlignment="1" applyProtection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2" fillId="4" borderId="31" xfId="0" applyFont="1" applyFill="1" applyBorder="1" applyAlignment="1" applyProtection="1">
      <alignment horizontal="center" vertical="center" wrapText="1"/>
      <protection locked="0"/>
    </xf>
    <xf numFmtId="0" fontId="2" fillId="4" borderId="20" xfId="0" applyFont="1" applyFill="1" applyBorder="1" applyAlignment="1" applyProtection="1">
      <alignment horizontal="center" vertical="center" wrapText="1"/>
      <protection locked="0"/>
    </xf>
    <xf numFmtId="0" fontId="2" fillId="4" borderId="38" xfId="0" applyFont="1" applyFill="1" applyBorder="1" applyAlignment="1" applyProtection="1">
      <alignment horizontal="center" vertical="center" wrapText="1"/>
      <protection locked="0"/>
    </xf>
    <xf numFmtId="0" fontId="2" fillId="4" borderId="57" xfId="0" applyFont="1" applyFill="1" applyBorder="1" applyAlignment="1" applyProtection="1">
      <alignment horizontal="center" vertical="center" wrapText="1"/>
      <protection locked="0"/>
    </xf>
    <xf numFmtId="0" fontId="1" fillId="4" borderId="31" xfId="0" applyFont="1" applyFill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1" fillId="4" borderId="38" xfId="0" applyFont="1" applyFill="1" applyBorder="1" applyAlignment="1" applyProtection="1">
      <alignment horizontal="center" vertical="center" wrapText="1"/>
      <protection locked="0"/>
    </xf>
    <xf numFmtId="0" fontId="1" fillId="4" borderId="17" xfId="0" applyFont="1" applyFill="1" applyBorder="1" applyAlignment="1" applyProtection="1">
      <alignment horizontal="center" vertical="center" wrapText="1"/>
      <protection locked="0"/>
    </xf>
    <xf numFmtId="0" fontId="1" fillId="0" borderId="56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58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6" fillId="2" borderId="53" xfId="0" applyFont="1" applyFill="1" applyBorder="1" applyAlignment="1">
      <alignment horizontal="justify" vertical="center"/>
    </xf>
    <xf numFmtId="0" fontId="6" fillId="2" borderId="59" xfId="0" applyFont="1" applyFill="1" applyBorder="1" applyAlignment="1">
      <alignment horizontal="justify" vertical="center"/>
    </xf>
    <xf numFmtId="0" fontId="10" fillId="0" borderId="5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3" fillId="5" borderId="53" xfId="0" applyFont="1" applyFill="1" applyBorder="1" applyAlignment="1">
      <alignment horizontal="justify" vertical="center"/>
    </xf>
    <xf numFmtId="0" fontId="13" fillId="5" borderId="59" xfId="0" applyFont="1" applyFill="1" applyBorder="1" applyAlignment="1">
      <alignment horizontal="justify" vertical="center"/>
    </xf>
    <xf numFmtId="0" fontId="5" fillId="0" borderId="25" xfId="0" applyFont="1" applyBorder="1" applyAlignment="1">
      <alignment horizontal="justify" vertical="center"/>
    </xf>
    <xf numFmtId="0" fontId="5" fillId="0" borderId="61" xfId="0" applyFont="1" applyBorder="1" applyAlignment="1">
      <alignment horizontal="justify" vertical="center"/>
    </xf>
    <xf numFmtId="0" fontId="17" fillId="6" borderId="25" xfId="0" applyFont="1" applyFill="1" applyBorder="1" applyAlignment="1">
      <alignment horizontal="justify" vertical="center"/>
    </xf>
    <xf numFmtId="0" fontId="17" fillId="6" borderId="61" xfId="0" applyFont="1" applyFill="1" applyBorder="1" applyAlignment="1">
      <alignment horizontal="justify" vertical="center"/>
    </xf>
  </cellXfs>
  <cellStyles count="4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externalLink" Target="externalLinks/externalLink1.xml"/><Relationship Id="rId8" Type="http://schemas.openxmlformats.org/officeDocument/2006/relationships/externalLink" Target="externalLinks/externalLink2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266700</xdr:colOff>
      <xdr:row>1</xdr:row>
      <xdr:rowOff>177800</xdr:rowOff>
    </xdr:from>
    <xdr:to>
      <xdr:col>17</xdr:col>
      <xdr:colOff>596900</xdr:colOff>
      <xdr:row>5</xdr:row>
      <xdr:rowOff>114300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456400" y="368300"/>
          <a:ext cx="24257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609600</xdr:colOff>
      <xdr:row>1</xdr:row>
      <xdr:rowOff>215900</xdr:rowOff>
    </xdr:from>
    <xdr:to>
      <xdr:col>17</xdr:col>
      <xdr:colOff>1016000</xdr:colOff>
      <xdr:row>5</xdr:row>
      <xdr:rowOff>152400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799300" y="406400"/>
          <a:ext cx="25019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393700</xdr:colOff>
      <xdr:row>1</xdr:row>
      <xdr:rowOff>88900</xdr:rowOff>
    </xdr:from>
    <xdr:to>
      <xdr:col>4</xdr:col>
      <xdr:colOff>1778000</xdr:colOff>
      <xdr:row>6</xdr:row>
      <xdr:rowOff>114300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6300" y="2794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139700</xdr:colOff>
      <xdr:row>1</xdr:row>
      <xdr:rowOff>165100</xdr:rowOff>
    </xdr:from>
    <xdr:to>
      <xdr:col>21</xdr:col>
      <xdr:colOff>482600</xdr:colOff>
      <xdr:row>5</xdr:row>
      <xdr:rowOff>101600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3101300" y="3556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1371600</xdr:colOff>
      <xdr:row>3</xdr:row>
      <xdr:rowOff>12700</xdr:rowOff>
    </xdr:from>
    <xdr:to>
      <xdr:col>2</xdr:col>
      <xdr:colOff>2374900</xdr:colOff>
      <xdr:row>6</xdr:row>
      <xdr:rowOff>254000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6858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3162300</xdr:colOff>
      <xdr:row>3</xdr:row>
      <xdr:rowOff>76200</xdr:rowOff>
    </xdr:from>
    <xdr:to>
      <xdr:col>3</xdr:col>
      <xdr:colOff>952500</xdr:colOff>
      <xdr:row>6</xdr:row>
      <xdr:rowOff>254000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4152900" y="749300"/>
          <a:ext cx="18161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sfarizac/Documents/Alcald&#237;a/Planes%20Indicativos/2016%20-%202019/Plan%20Indicativo%202016%20-%20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sfarizac/Documents/Alcald&#237;a/PLANES%20DE%20DESARROLLO/PLAN%20DE%20DESARROLLO%202016%20-%202019/Seguimiento%20y%20Evaluaci&#243;n/Cumplimiento%20PDM%202016%20-%202019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ÍNEA 1"/>
      <sheetName val="LÍNEA 2"/>
      <sheetName val="LÍNEA 3"/>
      <sheetName val="LÍNEA 4"/>
      <sheetName val="LÍNEA 5"/>
      <sheetName val="LÍNEA 6"/>
      <sheetName val="RESUMEN"/>
    </sheetNames>
    <sheetDataSet>
      <sheetData sheetId="0">
        <row r="130">
          <cell r="P130" t="str">
            <v xml:space="preserve"> -</v>
          </cell>
          <cell r="S130">
            <v>8</v>
          </cell>
          <cell r="T130">
            <v>2</v>
          </cell>
          <cell r="U130">
            <v>2</v>
          </cell>
          <cell r="V130">
            <v>2</v>
          </cell>
          <cell r="W130">
            <v>2</v>
          </cell>
        </row>
        <row r="131">
          <cell r="P131" t="str">
            <v xml:space="preserve"> -</v>
          </cell>
          <cell r="S131">
            <v>1</v>
          </cell>
          <cell r="T131">
            <v>1</v>
          </cell>
          <cell r="U131">
            <v>1</v>
          </cell>
          <cell r="V131">
            <v>1</v>
          </cell>
          <cell r="W131">
            <v>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ICIO"/>
      <sheetName val="LÍNEA 1"/>
      <sheetName val="LÍNEA 2"/>
      <sheetName val="LÍNEA 3"/>
      <sheetName val="LÍNEA 4"/>
      <sheetName val="LÍNEA 5"/>
      <sheetName val="LÍNEA 6"/>
      <sheetName val="RESUMEN"/>
      <sheetName val="Gráficos"/>
    </sheetNames>
    <sheetDataSet>
      <sheetData sheetId="0"/>
      <sheetData sheetId="1">
        <row r="130">
          <cell r="BQ130">
            <v>1</v>
          </cell>
        </row>
        <row r="131">
          <cell r="BQ131">
            <v>1</v>
          </cell>
        </row>
      </sheetData>
      <sheetData sheetId="2"/>
      <sheetData sheetId="3"/>
      <sheetData sheetId="4"/>
      <sheetData sheetId="5"/>
      <sheetData sheetId="6"/>
      <sheetData sheetId="7">
        <row r="150">
          <cell r="I150" t="str">
            <v>META A JUNIO 2019: 83%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4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31" t="s">
        <v>16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</row>
    <row r="3" spans="2:20" ht="20" customHeight="1">
      <c r="B3" s="131" t="s">
        <v>19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</row>
    <row r="4" spans="2:20" ht="20" customHeight="1">
      <c r="B4" s="131" t="s">
        <v>27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8">
        <v>42735</v>
      </c>
      <c r="D8" s="132" t="s">
        <v>3</v>
      </c>
      <c r="E8" s="133"/>
      <c r="F8" s="133"/>
      <c r="G8" s="133"/>
      <c r="H8" s="133"/>
      <c r="I8" s="133"/>
      <c r="J8" s="133"/>
      <c r="K8" s="134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35" t="s">
        <v>17</v>
      </c>
      <c r="C9" s="138" t="s">
        <v>18</v>
      </c>
      <c r="D9" s="140" t="s">
        <v>0</v>
      </c>
      <c r="E9" s="143" t="s">
        <v>4</v>
      </c>
      <c r="F9" s="143"/>
      <c r="G9" s="143" t="s">
        <v>5</v>
      </c>
      <c r="H9" s="143"/>
      <c r="I9" s="143"/>
      <c r="J9" s="143"/>
      <c r="K9" s="145"/>
      <c r="L9" s="5"/>
      <c r="M9" s="140" t="s">
        <v>6</v>
      </c>
      <c r="N9" s="145"/>
      <c r="O9" s="117" t="s">
        <v>24</v>
      </c>
      <c r="P9" s="118"/>
      <c r="Q9" s="118"/>
      <c r="R9" s="118"/>
      <c r="S9" s="118"/>
      <c r="T9" s="119"/>
    </row>
    <row r="10" spans="2:20" ht="17" customHeight="1">
      <c r="B10" s="136"/>
      <c r="C10" s="139"/>
      <c r="D10" s="141"/>
      <c r="E10" s="144"/>
      <c r="F10" s="144"/>
      <c r="G10" s="144" t="s">
        <v>7</v>
      </c>
      <c r="H10" s="123" t="s">
        <v>25</v>
      </c>
      <c r="I10" s="123" t="s">
        <v>26</v>
      </c>
      <c r="J10" s="148" t="s">
        <v>1</v>
      </c>
      <c r="K10" s="146" t="s">
        <v>8</v>
      </c>
      <c r="L10" s="6"/>
      <c r="M10" s="113" t="s">
        <v>9</v>
      </c>
      <c r="N10" s="115" t="s">
        <v>10</v>
      </c>
      <c r="O10" s="120"/>
      <c r="P10" s="121"/>
      <c r="Q10" s="121"/>
      <c r="R10" s="121"/>
      <c r="S10" s="121"/>
      <c r="T10" s="122"/>
    </row>
    <row r="11" spans="2:20" ht="37.5" customHeight="1" thickBot="1">
      <c r="B11" s="137"/>
      <c r="C11" s="139"/>
      <c r="D11" s="142"/>
      <c r="E11" s="10" t="s">
        <v>11</v>
      </c>
      <c r="F11" s="10" t="s">
        <v>12</v>
      </c>
      <c r="G11" s="123"/>
      <c r="H11" s="124"/>
      <c r="I11" s="124"/>
      <c r="J11" s="149"/>
      <c r="K11" s="147"/>
      <c r="L11" s="11"/>
      <c r="M11" s="114"/>
      <c r="N11" s="116"/>
      <c r="O11" s="12" t="s">
        <v>23</v>
      </c>
      <c r="P11" s="13" t="s">
        <v>20</v>
      </c>
      <c r="Q11" s="14" t="s">
        <v>21</v>
      </c>
      <c r="R11" s="15" t="s">
        <v>22</v>
      </c>
      <c r="S11" s="15" t="s">
        <v>14</v>
      </c>
      <c r="T11" s="16" t="s">
        <v>15</v>
      </c>
    </row>
    <row r="12" spans="2:20" ht="46" customHeight="1">
      <c r="B12" s="125" t="s">
        <v>32</v>
      </c>
      <c r="C12" s="127" t="s">
        <v>31</v>
      </c>
      <c r="D12" s="129" t="s">
        <v>30</v>
      </c>
      <c r="E12" s="22">
        <v>42370</v>
      </c>
      <c r="F12" s="22">
        <v>42735</v>
      </c>
      <c r="G12" s="9" t="s">
        <v>28</v>
      </c>
      <c r="H12" s="24">
        <f>'[1]LÍNEA 1'!S130</f>
        <v>8</v>
      </c>
      <c r="I12" s="24">
        <f>'[1]LÍNEA 1'!T130</f>
        <v>2</v>
      </c>
      <c r="J12" s="24">
        <f>'[1]LÍNEA 1'!T130</f>
        <v>2</v>
      </c>
      <c r="K12" s="25">
        <v>3</v>
      </c>
      <c r="L12" s="28">
        <f>+K12/J12</f>
        <v>1.5</v>
      </c>
      <c r="M12" s="29">
        <f>DAYS360(E12,$C$8)/DAYS360(E12,F12)</f>
        <v>1</v>
      </c>
      <c r="N12" s="30">
        <f>IF(J12=0," -",IF(L12&gt;100%,100%,L12))</f>
        <v>1</v>
      </c>
      <c r="O12" s="32" t="str">
        <f>'[1]LÍNEA 1'!P130</f>
        <v xml:space="preserve"> -</v>
      </c>
      <c r="P12" s="24">
        <v>0</v>
      </c>
      <c r="Q12" s="24">
        <v>0</v>
      </c>
      <c r="R12" s="24">
        <v>0</v>
      </c>
      <c r="S12" s="31" t="str">
        <f>IF(P12=0," -",Q12/P12)</f>
        <v xml:space="preserve"> -</v>
      </c>
      <c r="T12" s="30" t="str">
        <f>IF(R12=0," -",IF(Q12=0,100%,R12/Q12))</f>
        <v xml:space="preserve"> -</v>
      </c>
    </row>
    <row r="13" spans="2:20" ht="46" thickBot="1">
      <c r="B13" s="126"/>
      <c r="C13" s="128"/>
      <c r="D13" s="130"/>
      <c r="E13" s="23">
        <v>42370</v>
      </c>
      <c r="F13" s="23">
        <v>42735</v>
      </c>
      <c r="G13" s="39" t="s">
        <v>29</v>
      </c>
      <c r="H13" s="26">
        <f>'[1]LÍNEA 1'!S131</f>
        <v>1</v>
      </c>
      <c r="I13" s="26">
        <f>'[1]LÍNEA 1'!T131</f>
        <v>1</v>
      </c>
      <c r="J13" s="26">
        <f>'[1]LÍNEA 1'!T131</f>
        <v>1</v>
      </c>
      <c r="K13" s="27">
        <v>1</v>
      </c>
      <c r="L13" s="36">
        <f>+K13/J13</f>
        <v>1</v>
      </c>
      <c r="M13" s="37">
        <f>DAYS360(E13,$C$8)/DAYS360(E13,F13)</f>
        <v>1</v>
      </c>
      <c r="N13" s="38">
        <f>IF(J13=0," -",IF(L13&gt;100%,100%,L13))</f>
        <v>1</v>
      </c>
      <c r="O13" s="33" t="str">
        <f>'[1]LÍNEA 1'!P131</f>
        <v xml:space="preserve"> -</v>
      </c>
      <c r="P13" s="26">
        <v>0</v>
      </c>
      <c r="Q13" s="26">
        <v>0</v>
      </c>
      <c r="R13" s="26">
        <v>0</v>
      </c>
      <c r="S13" s="34" t="str">
        <f t="shared" ref="S13:S14" si="0">IF(P13=0," -",Q13/P13)</f>
        <v xml:space="preserve"> -</v>
      </c>
      <c r="T13" s="35" t="str">
        <f t="shared" ref="T13:T14" si="1">IF(R13=0," -",IF(Q13=0,100%,R13/Q13))</f>
        <v xml:space="preserve"> -</v>
      </c>
    </row>
    <row r="14" spans="2:20" ht="21" customHeight="1" thickBot="1">
      <c r="M14" s="17">
        <f>+AVERAGE(M12:M13)</f>
        <v>1</v>
      </c>
      <c r="N14" s="18">
        <f>+AVERAGE(N12:N13)</f>
        <v>1</v>
      </c>
      <c r="O14" s="19"/>
      <c r="P14" s="20">
        <f>+SUM(P12:P13)</f>
        <v>0</v>
      </c>
      <c r="Q14" s="20">
        <f>+SUM(Q12:Q13)</f>
        <v>0</v>
      </c>
      <c r="R14" s="20">
        <f>+SUM(R12:R13)</f>
        <v>0</v>
      </c>
      <c r="S14" s="21" t="str">
        <f t="shared" si="0"/>
        <v xml:space="preserve"> -</v>
      </c>
      <c r="T14" s="18" t="str">
        <f t="shared" si="1"/>
        <v xml:space="preserve"> -</v>
      </c>
    </row>
  </sheetData>
  <mergeCells count="21">
    <mergeCell ref="B12:B13"/>
    <mergeCell ref="C12:C13"/>
    <mergeCell ref="D12:D13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O9:T10"/>
    <mergeCell ref="H10:H11"/>
    <mergeCell ref="I10:I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4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31" t="s">
        <v>16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</row>
    <row r="3" spans="2:20" ht="20" customHeight="1">
      <c r="B3" s="131" t="s">
        <v>19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</row>
    <row r="4" spans="2:20" ht="20" customHeight="1">
      <c r="B4" s="131" t="s">
        <v>27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8">
        <v>43100</v>
      </c>
      <c r="D8" s="132" t="s">
        <v>3</v>
      </c>
      <c r="E8" s="133"/>
      <c r="F8" s="133"/>
      <c r="G8" s="133"/>
      <c r="H8" s="133"/>
      <c r="I8" s="133"/>
      <c r="J8" s="133"/>
      <c r="K8" s="134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35" t="s">
        <v>17</v>
      </c>
      <c r="C9" s="138" t="s">
        <v>18</v>
      </c>
      <c r="D9" s="140" t="s">
        <v>0</v>
      </c>
      <c r="E9" s="143" t="s">
        <v>4</v>
      </c>
      <c r="F9" s="143"/>
      <c r="G9" s="143" t="s">
        <v>5</v>
      </c>
      <c r="H9" s="143"/>
      <c r="I9" s="143"/>
      <c r="J9" s="143"/>
      <c r="K9" s="145"/>
      <c r="L9" s="5"/>
      <c r="M9" s="140" t="s">
        <v>6</v>
      </c>
      <c r="N9" s="145"/>
      <c r="O9" s="117" t="s">
        <v>24</v>
      </c>
      <c r="P9" s="118"/>
      <c r="Q9" s="118"/>
      <c r="R9" s="118"/>
      <c r="S9" s="118"/>
      <c r="T9" s="119"/>
    </row>
    <row r="10" spans="2:20" ht="17" customHeight="1">
      <c r="B10" s="136"/>
      <c r="C10" s="139"/>
      <c r="D10" s="141"/>
      <c r="E10" s="144"/>
      <c r="F10" s="144"/>
      <c r="G10" s="144" t="s">
        <v>7</v>
      </c>
      <c r="H10" s="123" t="s">
        <v>25</v>
      </c>
      <c r="I10" s="123" t="s">
        <v>26</v>
      </c>
      <c r="J10" s="148" t="s">
        <v>1</v>
      </c>
      <c r="K10" s="146" t="s">
        <v>8</v>
      </c>
      <c r="L10" s="6"/>
      <c r="M10" s="113" t="s">
        <v>9</v>
      </c>
      <c r="N10" s="115" t="s">
        <v>10</v>
      </c>
      <c r="O10" s="120"/>
      <c r="P10" s="121"/>
      <c r="Q10" s="121"/>
      <c r="R10" s="121"/>
      <c r="S10" s="121"/>
      <c r="T10" s="122"/>
    </row>
    <row r="11" spans="2:20" ht="37.5" customHeight="1" thickBot="1">
      <c r="B11" s="137"/>
      <c r="C11" s="139"/>
      <c r="D11" s="142"/>
      <c r="E11" s="10" t="s">
        <v>11</v>
      </c>
      <c r="F11" s="10" t="s">
        <v>12</v>
      </c>
      <c r="G11" s="123"/>
      <c r="H11" s="124"/>
      <c r="I11" s="124"/>
      <c r="J11" s="149"/>
      <c r="K11" s="147"/>
      <c r="L11" s="11"/>
      <c r="M11" s="114"/>
      <c r="N11" s="116"/>
      <c r="O11" s="12" t="s">
        <v>23</v>
      </c>
      <c r="P11" s="13" t="s">
        <v>20</v>
      </c>
      <c r="Q11" s="14" t="s">
        <v>21</v>
      </c>
      <c r="R11" s="15" t="s">
        <v>22</v>
      </c>
      <c r="S11" s="15" t="s">
        <v>14</v>
      </c>
      <c r="T11" s="16" t="s">
        <v>15</v>
      </c>
    </row>
    <row r="12" spans="2:20" ht="46" customHeight="1">
      <c r="B12" s="125" t="s">
        <v>32</v>
      </c>
      <c r="C12" s="127" t="s">
        <v>31</v>
      </c>
      <c r="D12" s="129" t="s">
        <v>30</v>
      </c>
      <c r="E12" s="22">
        <v>42736</v>
      </c>
      <c r="F12" s="22">
        <v>43100</v>
      </c>
      <c r="G12" s="9" t="s">
        <v>28</v>
      </c>
      <c r="H12" s="24">
        <f>'[1]LÍNEA 1'!S130</f>
        <v>8</v>
      </c>
      <c r="I12" s="24">
        <f>+J12+('2016'!I12-'2016'!K12)</f>
        <v>1</v>
      </c>
      <c r="J12" s="24">
        <f>'[1]LÍNEA 1'!U130</f>
        <v>2</v>
      </c>
      <c r="K12" s="25">
        <v>3</v>
      </c>
      <c r="L12" s="28">
        <f>+K12/J12</f>
        <v>1.5</v>
      </c>
      <c r="M12" s="29">
        <f>DAYS360(E12,$C$8)/DAYS360(E12,F12)</f>
        <v>1</v>
      </c>
      <c r="N12" s="30">
        <f>IF(J12=0," -",IF(L12&gt;100%,100%,L12))</f>
        <v>1</v>
      </c>
      <c r="O12" s="32" t="str">
        <f>'[1]LÍNEA 1'!P130</f>
        <v xml:space="preserve"> -</v>
      </c>
      <c r="P12" s="24">
        <v>0</v>
      </c>
      <c r="Q12" s="24">
        <v>0</v>
      </c>
      <c r="R12" s="24">
        <v>0</v>
      </c>
      <c r="S12" s="31" t="str">
        <f>IF(P12=0," -",Q12/P12)</f>
        <v xml:space="preserve"> -</v>
      </c>
      <c r="T12" s="30" t="str">
        <f>IF(R12=0," -",IF(Q12=0,100%,R12/Q12))</f>
        <v xml:space="preserve"> -</v>
      </c>
    </row>
    <row r="13" spans="2:20" ht="46" thickBot="1">
      <c r="B13" s="126"/>
      <c r="C13" s="128"/>
      <c r="D13" s="130"/>
      <c r="E13" s="23">
        <v>42736</v>
      </c>
      <c r="F13" s="23">
        <v>43100</v>
      </c>
      <c r="G13" s="39" t="s">
        <v>29</v>
      </c>
      <c r="H13" s="26">
        <f>'[1]LÍNEA 1'!S131</f>
        <v>1</v>
      </c>
      <c r="I13" s="26">
        <f>+J13</f>
        <v>1</v>
      </c>
      <c r="J13" s="26">
        <f>'[1]LÍNEA 1'!U131</f>
        <v>1</v>
      </c>
      <c r="K13" s="27">
        <v>1</v>
      </c>
      <c r="L13" s="36">
        <f>+K13/J13</f>
        <v>1</v>
      </c>
      <c r="M13" s="37">
        <f>DAYS360(E13,$C$8)/DAYS360(E13,F13)</f>
        <v>1</v>
      </c>
      <c r="N13" s="38">
        <f>IF(J13=0," -",IF(L13&gt;100%,100%,L13))</f>
        <v>1</v>
      </c>
      <c r="O13" s="33" t="str">
        <f>'[1]LÍNEA 1'!P131</f>
        <v xml:space="preserve"> -</v>
      </c>
      <c r="P13" s="26">
        <v>0</v>
      </c>
      <c r="Q13" s="26">
        <v>0</v>
      </c>
      <c r="R13" s="26">
        <v>0</v>
      </c>
      <c r="S13" s="34" t="str">
        <f t="shared" ref="S13:S14" si="0">IF(P13=0," -",Q13/P13)</f>
        <v xml:space="preserve"> -</v>
      </c>
      <c r="T13" s="35" t="str">
        <f t="shared" ref="T13:T14" si="1">IF(R13=0," -",IF(Q13=0,100%,R13/Q13))</f>
        <v xml:space="preserve"> -</v>
      </c>
    </row>
    <row r="14" spans="2:20" ht="21" customHeight="1" thickBot="1">
      <c r="M14" s="17">
        <f>+AVERAGE(M12:M13)</f>
        <v>1</v>
      </c>
      <c r="N14" s="18">
        <f>+AVERAGE(N12:N13)</f>
        <v>1</v>
      </c>
      <c r="O14" s="19"/>
      <c r="P14" s="20">
        <f>+SUM(P12:P13)</f>
        <v>0</v>
      </c>
      <c r="Q14" s="20">
        <f>+SUM(Q12:Q13)</f>
        <v>0</v>
      </c>
      <c r="R14" s="20">
        <f>+SUM(R12:R13)</f>
        <v>0</v>
      </c>
      <c r="S14" s="21" t="str">
        <f t="shared" si="0"/>
        <v xml:space="preserve"> -</v>
      </c>
      <c r="T14" s="18" t="str">
        <f t="shared" si="1"/>
        <v xml:space="preserve"> -</v>
      </c>
    </row>
  </sheetData>
  <mergeCells count="21">
    <mergeCell ref="B12:B13"/>
    <mergeCell ref="C12:C13"/>
    <mergeCell ref="D12:D13"/>
    <mergeCell ref="O9:T10"/>
    <mergeCell ref="G10:G11"/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4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31" t="s">
        <v>16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</row>
    <row r="3" spans="2:20" ht="20" customHeight="1">
      <c r="B3" s="131" t="s">
        <v>19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</row>
    <row r="4" spans="2:20" ht="20" customHeight="1">
      <c r="B4" s="131" t="s">
        <v>27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8">
        <v>43465</v>
      </c>
      <c r="D8" s="132" t="s">
        <v>3</v>
      </c>
      <c r="E8" s="133"/>
      <c r="F8" s="133"/>
      <c r="G8" s="133"/>
      <c r="H8" s="133"/>
      <c r="I8" s="133"/>
      <c r="J8" s="133"/>
      <c r="K8" s="134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35" t="s">
        <v>17</v>
      </c>
      <c r="C9" s="138" t="s">
        <v>18</v>
      </c>
      <c r="D9" s="140" t="s">
        <v>0</v>
      </c>
      <c r="E9" s="143" t="s">
        <v>4</v>
      </c>
      <c r="F9" s="143"/>
      <c r="G9" s="143" t="s">
        <v>5</v>
      </c>
      <c r="H9" s="143"/>
      <c r="I9" s="143"/>
      <c r="J9" s="143"/>
      <c r="K9" s="145"/>
      <c r="L9" s="5"/>
      <c r="M9" s="140" t="s">
        <v>6</v>
      </c>
      <c r="N9" s="145"/>
      <c r="O9" s="117" t="s">
        <v>24</v>
      </c>
      <c r="P9" s="118"/>
      <c r="Q9" s="118"/>
      <c r="R9" s="118"/>
      <c r="S9" s="118"/>
      <c r="T9" s="119"/>
    </row>
    <row r="10" spans="2:20" ht="17" customHeight="1">
      <c r="B10" s="136"/>
      <c r="C10" s="139"/>
      <c r="D10" s="141"/>
      <c r="E10" s="144"/>
      <c r="F10" s="144"/>
      <c r="G10" s="144" t="s">
        <v>7</v>
      </c>
      <c r="H10" s="123" t="s">
        <v>25</v>
      </c>
      <c r="I10" s="123" t="s">
        <v>26</v>
      </c>
      <c r="J10" s="148" t="s">
        <v>1</v>
      </c>
      <c r="K10" s="146" t="s">
        <v>8</v>
      </c>
      <c r="L10" s="6"/>
      <c r="M10" s="113" t="s">
        <v>9</v>
      </c>
      <c r="N10" s="115" t="s">
        <v>10</v>
      </c>
      <c r="O10" s="120"/>
      <c r="P10" s="121"/>
      <c r="Q10" s="121"/>
      <c r="R10" s="121"/>
      <c r="S10" s="121"/>
      <c r="T10" s="122"/>
    </row>
    <row r="11" spans="2:20" ht="37.5" customHeight="1" thickBot="1">
      <c r="B11" s="137"/>
      <c r="C11" s="139"/>
      <c r="D11" s="142"/>
      <c r="E11" s="10" t="s">
        <v>11</v>
      </c>
      <c r="F11" s="10" t="s">
        <v>12</v>
      </c>
      <c r="G11" s="123"/>
      <c r="H11" s="124"/>
      <c r="I11" s="124"/>
      <c r="J11" s="149"/>
      <c r="K11" s="147"/>
      <c r="L11" s="11"/>
      <c r="M11" s="114"/>
      <c r="N11" s="116"/>
      <c r="O11" s="12" t="s">
        <v>23</v>
      </c>
      <c r="P11" s="13" t="s">
        <v>20</v>
      </c>
      <c r="Q11" s="14" t="s">
        <v>21</v>
      </c>
      <c r="R11" s="15" t="s">
        <v>22</v>
      </c>
      <c r="S11" s="15" t="s">
        <v>14</v>
      </c>
      <c r="T11" s="16" t="s">
        <v>15</v>
      </c>
    </row>
    <row r="12" spans="2:20" ht="46" customHeight="1">
      <c r="B12" s="125" t="s">
        <v>32</v>
      </c>
      <c r="C12" s="127" t="s">
        <v>31</v>
      </c>
      <c r="D12" s="129" t="s">
        <v>30</v>
      </c>
      <c r="E12" s="22">
        <v>43101</v>
      </c>
      <c r="F12" s="22">
        <v>43465</v>
      </c>
      <c r="G12" s="9" t="s">
        <v>28</v>
      </c>
      <c r="H12" s="24">
        <f>'[1]LÍNEA 1'!S130</f>
        <v>8</v>
      </c>
      <c r="I12" s="24">
        <f>+J12+('2017'!I12-'2017'!K12)</f>
        <v>0</v>
      </c>
      <c r="J12" s="24">
        <f>'[1]LÍNEA 1'!V130</f>
        <v>2</v>
      </c>
      <c r="K12" s="25">
        <v>12</v>
      </c>
      <c r="L12" s="28">
        <f>+K12/J12</f>
        <v>6</v>
      </c>
      <c r="M12" s="29">
        <f>DAYS360(E12,$C$8)/DAYS360(E12,F12)</f>
        <v>1</v>
      </c>
      <c r="N12" s="30">
        <f>IF(J12=0," -",IF(L12&gt;100%,100%,L12))</f>
        <v>1</v>
      </c>
      <c r="O12" s="32" t="str">
        <f>'[1]LÍNEA 1'!P130</f>
        <v xml:space="preserve"> -</v>
      </c>
      <c r="P12" s="24">
        <v>0</v>
      </c>
      <c r="Q12" s="24">
        <v>0</v>
      </c>
      <c r="R12" s="24">
        <v>0</v>
      </c>
      <c r="S12" s="31" t="str">
        <f>IF(P12=0," -",Q12/P12)</f>
        <v xml:space="preserve"> -</v>
      </c>
      <c r="T12" s="30" t="str">
        <f>IF(R12=0," -",IF(Q12=0,100%,R12/Q12))</f>
        <v xml:space="preserve"> -</v>
      </c>
    </row>
    <row r="13" spans="2:20" ht="46" thickBot="1">
      <c r="B13" s="126"/>
      <c r="C13" s="128"/>
      <c r="D13" s="130"/>
      <c r="E13" s="23">
        <v>43101</v>
      </c>
      <c r="F13" s="23">
        <v>43465</v>
      </c>
      <c r="G13" s="39" t="s">
        <v>29</v>
      </c>
      <c r="H13" s="26">
        <f>'[1]LÍNEA 1'!S131</f>
        <v>1</v>
      </c>
      <c r="I13" s="26">
        <f>+J13</f>
        <v>1</v>
      </c>
      <c r="J13" s="26">
        <f>'[1]LÍNEA 1'!V131</f>
        <v>1</v>
      </c>
      <c r="K13" s="27">
        <v>1</v>
      </c>
      <c r="L13" s="36">
        <f>+K13/J13</f>
        <v>1</v>
      </c>
      <c r="M13" s="37">
        <f>DAYS360(E13,$C$8)/DAYS360(E13,F13)</f>
        <v>1</v>
      </c>
      <c r="N13" s="38">
        <f>IF(J13=0," -",IF(L13&gt;100%,100%,L13))</f>
        <v>1</v>
      </c>
      <c r="O13" s="33" t="str">
        <f>'[1]LÍNEA 1'!P131</f>
        <v xml:space="preserve"> -</v>
      </c>
      <c r="P13" s="26">
        <v>0</v>
      </c>
      <c r="Q13" s="26">
        <v>0</v>
      </c>
      <c r="R13" s="26">
        <v>0</v>
      </c>
      <c r="S13" s="34" t="str">
        <f t="shared" ref="S13:S14" si="0">IF(P13=0," -",Q13/P13)</f>
        <v xml:space="preserve"> -</v>
      </c>
      <c r="T13" s="35" t="str">
        <f t="shared" ref="T13:T14" si="1">IF(R13=0," -",IF(Q13=0,100%,R13/Q13))</f>
        <v xml:space="preserve"> -</v>
      </c>
    </row>
    <row r="14" spans="2:20" ht="21" customHeight="1" thickBot="1">
      <c r="M14" s="17">
        <f>+AVERAGE(M12:M13)</f>
        <v>1</v>
      </c>
      <c r="N14" s="18">
        <f>+AVERAGE(N12:N13)</f>
        <v>1</v>
      </c>
      <c r="O14" s="19"/>
      <c r="P14" s="20">
        <f>+SUM(P12:P13)</f>
        <v>0</v>
      </c>
      <c r="Q14" s="20">
        <f>+SUM(Q12:Q13)</f>
        <v>0</v>
      </c>
      <c r="R14" s="20">
        <f>+SUM(R12:R13)</f>
        <v>0</v>
      </c>
      <c r="S14" s="21" t="str">
        <f t="shared" si="0"/>
        <v xml:space="preserve"> -</v>
      </c>
      <c r="T14" s="18" t="str">
        <f t="shared" si="1"/>
        <v xml:space="preserve"> -</v>
      </c>
    </row>
  </sheetData>
  <mergeCells count="21">
    <mergeCell ref="B12:B13"/>
    <mergeCell ref="C12:C13"/>
    <mergeCell ref="D12:D13"/>
    <mergeCell ref="O9:T10"/>
    <mergeCell ref="G10:G11"/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4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31" t="s">
        <v>16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</row>
    <row r="3" spans="2:20" ht="20" customHeight="1">
      <c r="B3" s="131" t="s">
        <v>19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</row>
    <row r="4" spans="2:20" ht="20" customHeight="1">
      <c r="B4" s="131" t="s">
        <v>27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8">
        <v>43830</v>
      </c>
      <c r="D8" s="132" t="s">
        <v>3</v>
      </c>
      <c r="E8" s="133"/>
      <c r="F8" s="133"/>
      <c r="G8" s="133"/>
      <c r="H8" s="133"/>
      <c r="I8" s="133"/>
      <c r="J8" s="133"/>
      <c r="K8" s="134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35" t="s">
        <v>17</v>
      </c>
      <c r="C9" s="138" t="s">
        <v>18</v>
      </c>
      <c r="D9" s="140" t="s">
        <v>0</v>
      </c>
      <c r="E9" s="143" t="s">
        <v>4</v>
      </c>
      <c r="F9" s="143"/>
      <c r="G9" s="143" t="s">
        <v>5</v>
      </c>
      <c r="H9" s="143"/>
      <c r="I9" s="143"/>
      <c r="J9" s="143"/>
      <c r="K9" s="145"/>
      <c r="L9" s="5"/>
      <c r="M9" s="140" t="s">
        <v>6</v>
      </c>
      <c r="N9" s="145"/>
      <c r="O9" s="117" t="s">
        <v>24</v>
      </c>
      <c r="P9" s="118"/>
      <c r="Q9" s="118"/>
      <c r="R9" s="118"/>
      <c r="S9" s="118"/>
      <c r="T9" s="119"/>
    </row>
    <row r="10" spans="2:20" ht="17" customHeight="1">
      <c r="B10" s="136"/>
      <c r="C10" s="139"/>
      <c r="D10" s="141"/>
      <c r="E10" s="144"/>
      <c r="F10" s="144"/>
      <c r="G10" s="144" t="s">
        <v>7</v>
      </c>
      <c r="H10" s="123" t="s">
        <v>25</v>
      </c>
      <c r="I10" s="123" t="s">
        <v>26</v>
      </c>
      <c r="J10" s="148" t="s">
        <v>1</v>
      </c>
      <c r="K10" s="146" t="s">
        <v>8</v>
      </c>
      <c r="L10" s="6"/>
      <c r="M10" s="113" t="s">
        <v>9</v>
      </c>
      <c r="N10" s="115" t="s">
        <v>10</v>
      </c>
      <c r="O10" s="120"/>
      <c r="P10" s="121"/>
      <c r="Q10" s="121"/>
      <c r="R10" s="121"/>
      <c r="S10" s="121"/>
      <c r="T10" s="122"/>
    </row>
    <row r="11" spans="2:20" ht="37.5" customHeight="1" thickBot="1">
      <c r="B11" s="137"/>
      <c r="C11" s="139"/>
      <c r="D11" s="142"/>
      <c r="E11" s="10" t="s">
        <v>11</v>
      </c>
      <c r="F11" s="10" t="s">
        <v>12</v>
      </c>
      <c r="G11" s="123"/>
      <c r="H11" s="124"/>
      <c r="I11" s="124"/>
      <c r="J11" s="149"/>
      <c r="K11" s="147"/>
      <c r="L11" s="11"/>
      <c r="M11" s="114"/>
      <c r="N11" s="116"/>
      <c r="O11" s="12" t="s">
        <v>23</v>
      </c>
      <c r="P11" s="13" t="s">
        <v>20</v>
      </c>
      <c r="Q11" s="14" t="s">
        <v>21</v>
      </c>
      <c r="R11" s="15" t="s">
        <v>22</v>
      </c>
      <c r="S11" s="15" t="s">
        <v>14</v>
      </c>
      <c r="T11" s="16" t="s">
        <v>15</v>
      </c>
    </row>
    <row r="12" spans="2:20" ht="46" customHeight="1">
      <c r="B12" s="125" t="s">
        <v>32</v>
      </c>
      <c r="C12" s="127" t="s">
        <v>31</v>
      </c>
      <c r="D12" s="129" t="s">
        <v>30</v>
      </c>
      <c r="E12" s="22">
        <v>43466</v>
      </c>
      <c r="F12" s="22">
        <v>43830</v>
      </c>
      <c r="G12" s="9" t="s">
        <v>28</v>
      </c>
      <c r="H12" s="24">
        <f>'[1]LÍNEA 1'!S130</f>
        <v>8</v>
      </c>
      <c r="I12" s="24">
        <f>+J12+('2018'!I12-'2018'!K12)</f>
        <v>-10</v>
      </c>
      <c r="J12" s="24">
        <f>'[1]LÍNEA 1'!W130</f>
        <v>2</v>
      </c>
      <c r="K12" s="25">
        <v>35</v>
      </c>
      <c r="L12" s="28">
        <f>+K12/J12</f>
        <v>17.5</v>
      </c>
      <c r="M12" s="29">
        <f>DAYS360(E12,$C$8)/DAYS360(E12,F12)</f>
        <v>1</v>
      </c>
      <c r="N12" s="30">
        <f>IF(J12=0," -",IF(L12&gt;100%,100%,L12))</f>
        <v>1</v>
      </c>
      <c r="O12" s="32" t="str">
        <f>'[1]LÍNEA 1'!P130</f>
        <v xml:space="preserve"> -</v>
      </c>
      <c r="P12" s="24">
        <v>0</v>
      </c>
      <c r="Q12" s="24">
        <v>0</v>
      </c>
      <c r="R12" s="24">
        <v>0</v>
      </c>
      <c r="S12" s="31" t="str">
        <f>IF(P12=0," -",Q12/P12)</f>
        <v xml:space="preserve"> -</v>
      </c>
      <c r="T12" s="30" t="str">
        <f>IF(R12=0," -",IF(Q12=0,100%,R12/Q12))</f>
        <v xml:space="preserve"> -</v>
      </c>
    </row>
    <row r="13" spans="2:20" ht="46" thickBot="1">
      <c r="B13" s="126"/>
      <c r="C13" s="128"/>
      <c r="D13" s="130"/>
      <c r="E13" s="23">
        <v>43466</v>
      </c>
      <c r="F13" s="23">
        <v>43830</v>
      </c>
      <c r="G13" s="39" t="s">
        <v>29</v>
      </c>
      <c r="H13" s="26">
        <f>'[1]LÍNEA 1'!S131</f>
        <v>1</v>
      </c>
      <c r="I13" s="26">
        <f>+J13</f>
        <v>1</v>
      </c>
      <c r="J13" s="26">
        <f>'[1]LÍNEA 1'!W131</f>
        <v>1</v>
      </c>
      <c r="K13" s="27">
        <v>1</v>
      </c>
      <c r="L13" s="36">
        <f>+K13/J13</f>
        <v>1</v>
      </c>
      <c r="M13" s="37">
        <f>DAYS360(E13,$C$8)/DAYS360(E13,F13)</f>
        <v>1</v>
      </c>
      <c r="N13" s="38">
        <f>IF(J13=0," -",IF(L13&gt;100%,100%,L13))</f>
        <v>1</v>
      </c>
      <c r="O13" s="33" t="str">
        <f>'[1]LÍNEA 1'!P131</f>
        <v xml:space="preserve"> -</v>
      </c>
      <c r="P13" s="26">
        <v>0</v>
      </c>
      <c r="Q13" s="26">
        <v>0</v>
      </c>
      <c r="R13" s="26">
        <v>0</v>
      </c>
      <c r="S13" s="34" t="str">
        <f t="shared" ref="S13:S14" si="0">IF(P13=0," -",Q13/P13)</f>
        <v xml:space="preserve"> -</v>
      </c>
      <c r="T13" s="35" t="str">
        <f t="shared" ref="T13:T14" si="1">IF(R13=0," -",IF(Q13=0,100%,R13/Q13))</f>
        <v xml:space="preserve"> -</v>
      </c>
    </row>
    <row r="14" spans="2:20" ht="21" customHeight="1" thickBot="1">
      <c r="M14" s="17">
        <f>+AVERAGE(M12:M13)</f>
        <v>1</v>
      </c>
      <c r="N14" s="18">
        <f>+AVERAGE(N12:N13)</f>
        <v>1</v>
      </c>
      <c r="O14" s="19"/>
      <c r="P14" s="20">
        <f>+SUM(P12:P13)</f>
        <v>0</v>
      </c>
      <c r="Q14" s="20">
        <f>+SUM(Q12:Q13)</f>
        <v>0</v>
      </c>
      <c r="R14" s="20">
        <f>+SUM(R12:R13)</f>
        <v>0</v>
      </c>
      <c r="S14" s="21" t="str">
        <f t="shared" si="0"/>
        <v xml:space="preserve"> -</v>
      </c>
      <c r="T14" s="18" t="str">
        <f t="shared" si="1"/>
        <v xml:space="preserve"> -</v>
      </c>
    </row>
  </sheetData>
  <mergeCells count="21">
    <mergeCell ref="B12:B13"/>
    <mergeCell ref="C12:C13"/>
    <mergeCell ref="D12:D13"/>
    <mergeCell ref="O9:T10"/>
    <mergeCell ref="G10:G11"/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4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4" width="9.5703125" style="1" customWidth="1"/>
    <col min="15" max="18" width="10.7109375" style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131" t="s">
        <v>16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</row>
    <row r="3" spans="2:25" ht="20" customHeight="1">
      <c r="B3" s="131" t="s">
        <v>19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</row>
    <row r="4" spans="2:25" ht="20" customHeight="1">
      <c r="B4" s="131" t="s">
        <v>27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33</v>
      </c>
      <c r="C8" s="8">
        <f>+'2019'!C8</f>
        <v>43830</v>
      </c>
      <c r="D8" s="132" t="s">
        <v>3</v>
      </c>
      <c r="E8" s="133"/>
      <c r="F8" s="133"/>
      <c r="G8" s="133"/>
      <c r="H8" s="150"/>
      <c r="I8" s="150"/>
      <c r="J8" s="150"/>
      <c r="K8" s="150"/>
      <c r="L8" s="150"/>
      <c r="M8" s="150"/>
      <c r="N8" s="13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135" t="s">
        <v>17</v>
      </c>
      <c r="C9" s="138" t="s">
        <v>18</v>
      </c>
      <c r="D9" s="140" t="s">
        <v>0</v>
      </c>
      <c r="E9" s="151" t="s">
        <v>5</v>
      </c>
      <c r="F9" s="152"/>
      <c r="G9" s="152"/>
      <c r="H9" s="152"/>
      <c r="I9" s="152"/>
      <c r="J9" s="152"/>
      <c r="K9" s="152"/>
      <c r="L9" s="152"/>
      <c r="M9" s="152"/>
      <c r="N9" s="153"/>
      <c r="O9" s="154" t="s">
        <v>34</v>
      </c>
      <c r="P9" s="155"/>
      <c r="Q9" s="155"/>
      <c r="R9" s="155"/>
      <c r="S9" s="156"/>
      <c r="T9" s="117" t="s">
        <v>35</v>
      </c>
      <c r="U9" s="118"/>
      <c r="V9" s="118"/>
      <c r="W9" s="118"/>
      <c r="X9" s="118"/>
      <c r="Y9" s="119"/>
    </row>
    <row r="10" spans="2:25" ht="17" customHeight="1">
      <c r="B10" s="136"/>
      <c r="C10" s="139"/>
      <c r="D10" s="141"/>
      <c r="E10" s="144" t="s">
        <v>7</v>
      </c>
      <c r="F10" s="123" t="s">
        <v>25</v>
      </c>
      <c r="G10" s="41" t="s">
        <v>1</v>
      </c>
      <c r="H10" s="42" t="s">
        <v>1</v>
      </c>
      <c r="I10" s="54" t="s">
        <v>1</v>
      </c>
      <c r="J10" s="54" t="s">
        <v>1</v>
      </c>
      <c r="K10" s="56" t="s">
        <v>8</v>
      </c>
      <c r="L10" s="54" t="s">
        <v>8</v>
      </c>
      <c r="M10" s="54" t="s">
        <v>8</v>
      </c>
      <c r="N10" s="40" t="s">
        <v>8</v>
      </c>
      <c r="O10" s="159">
        <v>2016</v>
      </c>
      <c r="P10" s="163">
        <v>2017</v>
      </c>
      <c r="Q10" s="165">
        <v>2018</v>
      </c>
      <c r="R10" s="157">
        <v>2019</v>
      </c>
      <c r="S10" s="161" t="s">
        <v>33</v>
      </c>
      <c r="T10" s="120"/>
      <c r="U10" s="121"/>
      <c r="V10" s="121"/>
      <c r="W10" s="121"/>
      <c r="X10" s="121"/>
      <c r="Y10" s="122"/>
    </row>
    <row r="11" spans="2:25" ht="37.5" customHeight="1" thickBot="1">
      <c r="B11" s="137"/>
      <c r="C11" s="139"/>
      <c r="D11" s="142"/>
      <c r="E11" s="123"/>
      <c r="F11" s="124"/>
      <c r="G11" s="57">
        <v>2016</v>
      </c>
      <c r="H11" s="58">
        <v>2017</v>
      </c>
      <c r="I11" s="55">
        <v>2018</v>
      </c>
      <c r="J11" s="55">
        <v>2019</v>
      </c>
      <c r="K11" s="59">
        <v>2016</v>
      </c>
      <c r="L11" s="58">
        <v>2017</v>
      </c>
      <c r="M11" s="55">
        <v>2018</v>
      </c>
      <c r="N11" s="60">
        <v>2019</v>
      </c>
      <c r="O11" s="160"/>
      <c r="P11" s="164"/>
      <c r="Q11" s="166"/>
      <c r="R11" s="158"/>
      <c r="S11" s="162"/>
      <c r="T11" s="43" t="s">
        <v>23</v>
      </c>
      <c r="U11" s="73" t="s">
        <v>20</v>
      </c>
      <c r="V11" s="73" t="s">
        <v>21</v>
      </c>
      <c r="W11" s="73" t="s">
        <v>22</v>
      </c>
      <c r="X11" s="15" t="s">
        <v>14</v>
      </c>
      <c r="Y11" s="16" t="s">
        <v>15</v>
      </c>
    </row>
    <row r="12" spans="2:25" ht="46" customHeight="1">
      <c r="B12" s="125" t="s">
        <v>32</v>
      </c>
      <c r="C12" s="127" t="s">
        <v>31</v>
      </c>
      <c r="D12" s="129" t="s">
        <v>30</v>
      </c>
      <c r="E12" s="9" t="s">
        <v>28</v>
      </c>
      <c r="F12" s="24">
        <f>'[1]LÍNEA 1'!S130</f>
        <v>8</v>
      </c>
      <c r="G12" s="24">
        <f>'2016'!J12</f>
        <v>2</v>
      </c>
      <c r="H12" s="25">
        <f>'2017'!J12</f>
        <v>2</v>
      </c>
      <c r="I12" s="25">
        <f>'2018'!J12</f>
        <v>2</v>
      </c>
      <c r="J12" s="25">
        <f>'2019'!J12</f>
        <v>2</v>
      </c>
      <c r="K12" s="61">
        <f>'2016'!K12</f>
        <v>3</v>
      </c>
      <c r="L12" s="25">
        <f>'2017'!K12</f>
        <v>3</v>
      </c>
      <c r="M12" s="25">
        <f>'2018'!K12</f>
        <v>12</v>
      </c>
      <c r="N12" s="62">
        <f>'2019'!K12</f>
        <v>35</v>
      </c>
      <c r="O12" s="44">
        <f>'2016'!N12</f>
        <v>1</v>
      </c>
      <c r="P12" s="45">
        <f>'2017'!N12</f>
        <v>1</v>
      </c>
      <c r="Q12" s="48">
        <f>'2018'!N12</f>
        <v>1</v>
      </c>
      <c r="R12" s="45">
        <f>'2019'!N12</f>
        <v>1</v>
      </c>
      <c r="S12" s="65">
        <f>'[2]LÍNEA 1'!BQ130</f>
        <v>1</v>
      </c>
      <c r="T12" s="32" t="str">
        <f>'[1]LÍNEA 1'!P130</f>
        <v xml:space="preserve"> -</v>
      </c>
      <c r="U12" s="72">
        <f>+'2016'!P12+'2017'!P12+'2018'!P12+'2019'!P12</f>
        <v>0</v>
      </c>
      <c r="V12" s="72">
        <f>+'2016'!Q12+'2017'!Q12+'2018'!Q12+'2019'!Q12</f>
        <v>0</v>
      </c>
      <c r="W12" s="72">
        <f>+'2016'!R12+'2017'!R12+'2018'!R12+'2019'!R12</f>
        <v>0</v>
      </c>
      <c r="X12" s="31" t="str">
        <f>IF(U12=0," -",V12/U12)</f>
        <v xml:space="preserve"> -</v>
      </c>
      <c r="Y12" s="30" t="str">
        <f>IF(W12=0," -",IF(V12=0,100%,W12/V12))</f>
        <v xml:space="preserve"> -</v>
      </c>
    </row>
    <row r="13" spans="2:25" ht="46" thickBot="1">
      <c r="B13" s="126"/>
      <c r="C13" s="128"/>
      <c r="D13" s="130"/>
      <c r="E13" s="39" t="s">
        <v>29</v>
      </c>
      <c r="F13" s="26">
        <f>'[1]LÍNEA 1'!S131</f>
        <v>1</v>
      </c>
      <c r="G13" s="26">
        <f>'2016'!J13</f>
        <v>1</v>
      </c>
      <c r="H13" s="27">
        <f>'2017'!J13</f>
        <v>1</v>
      </c>
      <c r="I13" s="27">
        <f>'2018'!J13</f>
        <v>1</v>
      </c>
      <c r="J13" s="27">
        <f>'2019'!J13</f>
        <v>1</v>
      </c>
      <c r="K13" s="63">
        <f>'2016'!K13</f>
        <v>1</v>
      </c>
      <c r="L13" s="27">
        <f>'2017'!K13</f>
        <v>1</v>
      </c>
      <c r="M13" s="27">
        <f>'2018'!K13</f>
        <v>1</v>
      </c>
      <c r="N13" s="64">
        <f>'2019'!K13</f>
        <v>1</v>
      </c>
      <c r="O13" s="46">
        <f>'2016'!N13</f>
        <v>1</v>
      </c>
      <c r="P13" s="47">
        <f>'2017'!N13</f>
        <v>1</v>
      </c>
      <c r="Q13" s="49">
        <f>'2018'!N13</f>
        <v>1</v>
      </c>
      <c r="R13" s="47">
        <f>'2019'!N13</f>
        <v>1</v>
      </c>
      <c r="S13" s="66">
        <f>'[2]LÍNEA 1'!BQ131</f>
        <v>1</v>
      </c>
      <c r="T13" s="33" t="str">
        <f>'[1]LÍNEA 1'!P131</f>
        <v xml:space="preserve"> -</v>
      </c>
      <c r="U13" s="67">
        <f>+'2016'!P13+'2017'!P13+'2018'!P13+'2019'!P13</f>
        <v>0</v>
      </c>
      <c r="V13" s="67">
        <f>+'2016'!Q13+'2017'!Q13+'2018'!Q13+'2019'!Q13</f>
        <v>0</v>
      </c>
      <c r="W13" s="67">
        <f>+'2016'!R13+'2017'!R13+'2018'!R13+'2019'!R13</f>
        <v>0</v>
      </c>
      <c r="X13" s="68" t="str">
        <f t="shared" ref="X13:X14" si="0">IF(U13=0," -",V13/U13)</f>
        <v xml:space="preserve"> -</v>
      </c>
      <c r="Y13" s="69" t="str">
        <f t="shared" ref="Y13:Y14" si="1">IF(W13=0," -",IF(V13=0,100%,W13/V13))</f>
        <v xml:space="preserve"> -</v>
      </c>
    </row>
    <row r="14" spans="2:25" ht="21" customHeight="1" thickBot="1">
      <c r="O14" s="52">
        <f>+AVERAGE(O12:O13)</f>
        <v>1</v>
      </c>
      <c r="P14" s="51">
        <f t="shared" ref="P14:R14" si="2">+AVERAGE(P12:P13)</f>
        <v>1</v>
      </c>
      <c r="Q14" s="51">
        <f t="shared" si="2"/>
        <v>1</v>
      </c>
      <c r="R14" s="51">
        <f t="shared" si="2"/>
        <v>1</v>
      </c>
      <c r="S14" s="53">
        <f>+AVERAGE(S12:S13)</f>
        <v>1</v>
      </c>
      <c r="T14" s="19"/>
      <c r="U14" s="70">
        <f>+SUM(U12:U13)</f>
        <v>0</v>
      </c>
      <c r="V14" s="71">
        <f>+SUM(V12:V13)</f>
        <v>0</v>
      </c>
      <c r="W14" s="71">
        <f>+SUM(W12:W13)</f>
        <v>0</v>
      </c>
      <c r="X14" s="50" t="str">
        <f t="shared" si="0"/>
        <v xml:space="preserve"> -</v>
      </c>
      <c r="Y14" s="53" t="str">
        <f t="shared" si="1"/>
        <v xml:space="preserve"> -</v>
      </c>
    </row>
  </sheetData>
  <mergeCells count="20">
    <mergeCell ref="B12:B13"/>
    <mergeCell ref="C12:C13"/>
    <mergeCell ref="D12:D13"/>
    <mergeCell ref="P10:P11"/>
    <mergeCell ref="Q10:Q11"/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R10:R11"/>
    <mergeCell ref="T9:Y10"/>
    <mergeCell ref="E10:E11"/>
    <mergeCell ref="F10:F11"/>
    <mergeCell ref="O10:O11"/>
    <mergeCell ref="S10:S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4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167" t="s">
        <v>48</v>
      </c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9"/>
    </row>
    <row r="4" spans="2:15" ht="16" thickBot="1">
      <c r="C4" s="74"/>
      <c r="D4" s="74"/>
      <c r="E4" s="74"/>
      <c r="F4" s="74"/>
      <c r="G4" s="74"/>
      <c r="H4" s="74"/>
      <c r="I4" s="74"/>
    </row>
    <row r="5" spans="2:15" ht="19" customHeight="1">
      <c r="C5" s="74"/>
      <c r="D5" s="74"/>
      <c r="E5" s="170" t="s">
        <v>36</v>
      </c>
      <c r="F5" s="171"/>
      <c r="G5" s="171"/>
      <c r="H5" s="171"/>
      <c r="I5" s="174" t="s">
        <v>34</v>
      </c>
      <c r="J5" s="175"/>
      <c r="K5" s="178" t="s">
        <v>37</v>
      </c>
      <c r="L5" s="179"/>
      <c r="M5" s="179"/>
      <c r="N5" s="179"/>
      <c r="O5" s="180"/>
    </row>
    <row r="6" spans="2:15" ht="19" customHeight="1" thickBot="1">
      <c r="E6" s="172"/>
      <c r="F6" s="173"/>
      <c r="G6" s="173"/>
      <c r="H6" s="173"/>
      <c r="I6" s="176"/>
      <c r="J6" s="177"/>
      <c r="K6" s="181" t="s">
        <v>33</v>
      </c>
      <c r="L6" s="182"/>
      <c r="M6" s="182"/>
      <c r="N6" s="182"/>
      <c r="O6" s="183"/>
    </row>
    <row r="7" spans="2:15" ht="32" customHeight="1" thickBot="1">
      <c r="C7" s="186"/>
      <c r="D7" s="187"/>
      <c r="E7" s="75">
        <v>2016</v>
      </c>
      <c r="F7" s="76">
        <v>2017</v>
      </c>
      <c r="G7" s="76">
        <v>2018</v>
      </c>
      <c r="H7" s="76">
        <v>2019</v>
      </c>
      <c r="I7" s="188" t="s">
        <v>33</v>
      </c>
      <c r="J7" s="189"/>
      <c r="K7" s="105" t="s">
        <v>38</v>
      </c>
      <c r="L7" s="106" t="s">
        <v>39</v>
      </c>
      <c r="M7" s="106" t="s">
        <v>40</v>
      </c>
      <c r="N7" s="106" t="s">
        <v>41</v>
      </c>
      <c r="O7" s="107" t="s">
        <v>42</v>
      </c>
    </row>
    <row r="8" spans="2:15" ht="22" customHeight="1" thickBot="1">
      <c r="B8" s="77">
        <v>1</v>
      </c>
      <c r="C8" s="190" t="s">
        <v>43</v>
      </c>
      <c r="D8" s="191"/>
      <c r="E8" s="78">
        <f>+IF(SUM('2016 - 2019'!G12:G13)&gt;0,AVERAGE('2016 - 2019'!O12:O13)," -")</f>
        <v>1</v>
      </c>
      <c r="F8" s="78">
        <f>+IF(SUM('2016 - 2019'!H12:H13)&gt;0,AVERAGE('2016 - 2019'!P12:P13)," -")</f>
        <v>1</v>
      </c>
      <c r="G8" s="78">
        <f>+IF(SUM('2016 - 2019'!I12:I13)&gt;0,AVERAGE('2016 - 2019'!Q12:Q13)," -")</f>
        <v>1</v>
      </c>
      <c r="H8" s="78">
        <f>+IF(SUM('2016 - 2019'!J12:J13)&gt;0,AVERAGE('2016 - 2019'!R12:R13)," -")</f>
        <v>1</v>
      </c>
      <c r="I8" s="79">
        <f>+AVERAGE('2016 - 2019'!S12:S13)</f>
        <v>1</v>
      </c>
      <c r="J8" s="80">
        <f t="shared" ref="J8:J10" si="0">+I8</f>
        <v>1</v>
      </c>
      <c r="K8" s="81">
        <f t="shared" ref="K8:M9" si="1">+K9</f>
        <v>0</v>
      </c>
      <c r="L8" s="82">
        <f t="shared" si="1"/>
        <v>0</v>
      </c>
      <c r="M8" s="82">
        <f t="shared" si="1"/>
        <v>0</v>
      </c>
      <c r="N8" s="83" t="str">
        <f t="shared" ref="N8:N10" si="2">IF(K8=0,"-",+L8/K8)</f>
        <v>-</v>
      </c>
      <c r="O8" s="84" t="str">
        <f>IF(M8=0," -",IF(L8=0,100%,M8/L8))</f>
        <v xml:space="preserve"> -</v>
      </c>
    </row>
    <row r="9" spans="2:15" ht="20" customHeight="1">
      <c r="B9" s="85" t="s">
        <v>44</v>
      </c>
      <c r="C9" s="194" t="s">
        <v>31</v>
      </c>
      <c r="D9" s="195"/>
      <c r="E9" s="90">
        <f>+IF(SUM('2016 - 2019'!G12:G13)&gt;0,AVERAGE('2016 - 2019'!O12:O13)," -")</f>
        <v>1</v>
      </c>
      <c r="F9" s="90">
        <f>+IF(SUM('2016 - 2019'!H12:H13)&gt;0,AVERAGE('2016 - 2019'!P12:P13)," -")</f>
        <v>1</v>
      </c>
      <c r="G9" s="90">
        <f>+IF(SUM('2016 - 2019'!I12:I13)&gt;0,AVERAGE('2016 - 2019'!Q12:Q13)," -")</f>
        <v>1</v>
      </c>
      <c r="H9" s="90">
        <f>+IF(SUM('2016 - 2019'!J12:J13)&gt;0,AVERAGE('2016 - 2019'!R12:R13)," -")</f>
        <v>1</v>
      </c>
      <c r="I9" s="91">
        <f>+AVERAGE('2016 - 2019'!S12:S13)</f>
        <v>1</v>
      </c>
      <c r="J9" s="92">
        <f t="shared" si="0"/>
        <v>1</v>
      </c>
      <c r="K9" s="93">
        <f t="shared" si="1"/>
        <v>0</v>
      </c>
      <c r="L9" s="94">
        <f t="shared" si="1"/>
        <v>0</v>
      </c>
      <c r="M9" s="94">
        <f t="shared" si="1"/>
        <v>0</v>
      </c>
      <c r="N9" s="95" t="str">
        <f t="shared" si="2"/>
        <v>-</v>
      </c>
      <c r="O9" s="96" t="str">
        <f t="shared" ref="O9:O10" si="3">IF(M9=0," -",IF(L9=0,100%,M9/L9))</f>
        <v xml:space="preserve"> -</v>
      </c>
    </row>
    <row r="10" spans="2:15" ht="18" customHeight="1" thickBot="1">
      <c r="B10" s="86" t="s">
        <v>45</v>
      </c>
      <c r="C10" s="192" t="s">
        <v>46</v>
      </c>
      <c r="D10" s="193"/>
      <c r="E10" s="87">
        <f>+IF(SUM('2016 - 2019'!G12:G13)&gt;0,AVERAGE('2016 - 2019'!O12:O13)," -")</f>
        <v>1</v>
      </c>
      <c r="F10" s="87">
        <f>+IF(SUM('2016 - 2019'!H12:H13)&gt;0,AVERAGE('2016 - 2019'!P12:P13)," -")</f>
        <v>1</v>
      </c>
      <c r="G10" s="87">
        <f>+IF(SUM('2016 - 2019'!I12:I13)&gt;0,AVERAGE('2016 - 2019'!Q12:Q13)," -")</f>
        <v>1</v>
      </c>
      <c r="H10" s="87">
        <f>+IF(SUM('2016 - 2019'!J12:J13)&gt;0,AVERAGE('2016 - 2019'!R12:R13)," -")</f>
        <v>1</v>
      </c>
      <c r="I10" s="88">
        <f>+AVERAGE('2016 - 2019'!S12:S13)</f>
        <v>1</v>
      </c>
      <c r="J10" s="89">
        <f t="shared" si="0"/>
        <v>1</v>
      </c>
      <c r="K10" s="108">
        <f>+SUM('2016 - 2019'!U12:U13)</f>
        <v>0</v>
      </c>
      <c r="L10" s="26">
        <f>+SUM('2016 - 2019'!V12:V13)</f>
        <v>0</v>
      </c>
      <c r="M10" s="26">
        <f>+SUM('2016 - 2019'!W12:W13)</f>
        <v>0</v>
      </c>
      <c r="N10" s="109" t="str">
        <f t="shared" si="2"/>
        <v>-</v>
      </c>
      <c r="O10" s="110" t="str">
        <f t="shared" si="3"/>
        <v xml:space="preserve"> -</v>
      </c>
    </row>
    <row r="11" spans="2:15" ht="24" customHeight="1" thickBot="1">
      <c r="C11" s="184" t="s">
        <v>47</v>
      </c>
      <c r="D11" s="185"/>
      <c r="E11" s="97">
        <f>+'2016 - 2019'!O14</f>
        <v>1</v>
      </c>
      <c r="F11" s="97">
        <f>+'2016 - 2019'!P14</f>
        <v>1</v>
      </c>
      <c r="G11" s="97">
        <f>+'2016 - 2019'!Q14</f>
        <v>1</v>
      </c>
      <c r="H11" s="97">
        <f>+'2016 - 2019'!R14</f>
        <v>1</v>
      </c>
      <c r="I11" s="98">
        <f>+'2016 - 2019'!S14</f>
        <v>1</v>
      </c>
      <c r="J11" s="99">
        <f t="shared" ref="J11" si="4">+I11</f>
        <v>1</v>
      </c>
      <c r="K11" s="70">
        <f>+K8</f>
        <v>0</v>
      </c>
      <c r="L11" s="71">
        <f>+L8</f>
        <v>0</v>
      </c>
      <c r="M11" s="71">
        <f>+M8</f>
        <v>0</v>
      </c>
      <c r="N11" s="100" t="str">
        <f t="shared" ref="N11" si="5">IF(K11=0,"-",+L11/K11)</f>
        <v>-</v>
      </c>
      <c r="O11" s="101" t="str">
        <f t="shared" ref="O11" si="6">IF(M11=0," -",IF(L11=0,100%,M11/L11))</f>
        <v xml:space="preserve"> -</v>
      </c>
    </row>
    <row r="13" spans="2:15" ht="17">
      <c r="C13" s="102" t="str">
        <f>+'2016 - 2019'!C7</f>
        <v>FECHA CORTE</v>
      </c>
      <c r="D13" s="103"/>
      <c r="E13" s="104"/>
      <c r="F13" s="104"/>
      <c r="I13" s="112" t="str">
        <f>+[2]RESUMEN!$I$150</f>
        <v>META A JUNIO 2019: 83%</v>
      </c>
    </row>
    <row r="14" spans="2:15" ht="17">
      <c r="C14" s="111">
        <f>+'2016 - 2019'!C8</f>
        <v>43830</v>
      </c>
    </row>
  </sheetData>
  <mergeCells count="11">
    <mergeCell ref="C11:D11"/>
    <mergeCell ref="C7:D7"/>
    <mergeCell ref="I7:J7"/>
    <mergeCell ref="C8:D8"/>
    <mergeCell ref="C10:D10"/>
    <mergeCell ref="C9:D9"/>
    <mergeCell ref="C3:O3"/>
    <mergeCell ref="E5:H6"/>
    <mergeCell ref="I5:J6"/>
    <mergeCell ref="K5:O5"/>
    <mergeCell ref="K6:O6"/>
  </mergeCells>
  <conditionalFormatting sqref="J1:J1048576">
    <cfRule type="iconSet" priority="2">
      <iconSet iconSet="4Arrows" showValue="0">
        <cfvo type="percent" val="0"/>
        <cfvo type="num" val="0.7"/>
        <cfvo type="num" val="0.75"/>
        <cfvo type="num" val="0.83" gte="0"/>
      </iconSet>
    </cfRule>
  </conditionalFormatting>
  <conditionalFormatting sqref="E8:H11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{9366D8EC-3B19-124D-88F1-A391B0E86562}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366D8EC-3B19-124D-88F1-A391B0E86562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E8:H11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2019-12-17T14:35:53Z</dcterms:modified>
</cp:coreProperties>
</file>