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M8" i="12"/>
  <c r="K8" i="12"/>
  <c r="L8" i="12"/>
  <c r="S14" i="11"/>
  <c r="L12" i="10"/>
  <c r="N12" i="10"/>
  <c r="R12" i="11"/>
  <c r="L13" i="10"/>
  <c r="N13" i="10"/>
  <c r="R13" i="11"/>
  <c r="R14" i="11"/>
  <c r="L12" i="9"/>
  <c r="N12" i="9"/>
  <c r="Q12" i="11"/>
  <c r="L13" i="9"/>
  <c r="N13" i="9"/>
  <c r="Q13" i="11"/>
  <c r="Q14" i="11"/>
  <c r="L12" i="8"/>
  <c r="N12" i="8"/>
  <c r="P12" i="11"/>
  <c r="L13" i="8"/>
  <c r="N13" i="8"/>
  <c r="P13" i="11"/>
  <c r="P14" i="11"/>
  <c r="L12" i="7"/>
  <c r="N12" i="7"/>
  <c r="O12" i="11"/>
  <c r="L13" i="7"/>
  <c r="N13" i="7"/>
  <c r="O13" i="11"/>
  <c r="O14" i="11"/>
  <c r="C14" i="12"/>
  <c r="C13" i="12"/>
  <c r="L10" i="12"/>
  <c r="M10" i="12"/>
  <c r="K10" i="12"/>
  <c r="I11" i="12"/>
  <c r="I10" i="12"/>
  <c r="I9" i="12"/>
  <c r="I8" i="12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F11" i="12"/>
  <c r="G11" i="12"/>
  <c r="H11" i="12"/>
  <c r="G12" i="11"/>
  <c r="G13" i="11"/>
  <c r="E10" i="12"/>
  <c r="E9" i="12"/>
  <c r="E8" i="12"/>
  <c r="E11" i="12"/>
  <c r="M9" i="12"/>
  <c r="L9" i="12"/>
  <c r="K9" i="12"/>
  <c r="M11" i="12"/>
  <c r="L11" i="12"/>
  <c r="O11" i="12"/>
  <c r="J11" i="12"/>
  <c r="O10" i="12"/>
  <c r="N10" i="12"/>
  <c r="J10" i="12"/>
  <c r="O9" i="12"/>
  <c r="N9" i="12"/>
  <c r="J9" i="12"/>
  <c r="O8" i="12"/>
  <c r="J8" i="12"/>
  <c r="N12" i="11"/>
  <c r="N13" i="11"/>
  <c r="M12" i="11"/>
  <c r="M13" i="11"/>
  <c r="L12" i="11"/>
  <c r="L13" i="11"/>
  <c r="K12" i="11"/>
  <c r="K13" i="11"/>
  <c r="V12" i="11"/>
  <c r="W12" i="11"/>
  <c r="V13" i="11"/>
  <c r="W13" i="11"/>
  <c r="U13" i="11"/>
  <c r="U12" i="11"/>
  <c r="W14" i="11"/>
  <c r="Y14" i="11"/>
  <c r="U14" i="11"/>
  <c r="X14" i="11"/>
  <c r="V14" i="11"/>
  <c r="Y13" i="11"/>
  <c r="X13" i="11"/>
  <c r="Y12" i="11"/>
  <c r="X12" i="11"/>
  <c r="R14" i="7"/>
  <c r="T14" i="7"/>
  <c r="P14" i="7"/>
  <c r="S14" i="7"/>
  <c r="Q14" i="7"/>
  <c r="N14" i="7"/>
  <c r="M12" i="7"/>
  <c r="M13" i="7"/>
  <c r="M14" i="7"/>
  <c r="R14" i="10"/>
  <c r="T14" i="10"/>
  <c r="P14" i="10"/>
  <c r="S14" i="10"/>
  <c r="Q14" i="10"/>
  <c r="N14" i="10"/>
  <c r="M14" i="10"/>
  <c r="R14" i="9"/>
  <c r="T14" i="9"/>
  <c r="P14" i="9"/>
  <c r="S14" i="9"/>
  <c r="Q14" i="9"/>
  <c r="N14" i="9"/>
  <c r="M12" i="9"/>
  <c r="M13" i="9"/>
  <c r="M14" i="9"/>
  <c r="R14" i="8"/>
  <c r="Q14" i="8"/>
  <c r="P14" i="8"/>
  <c r="N14" i="8"/>
  <c r="M12" i="8"/>
  <c r="M13" i="8"/>
  <c r="M14" i="8"/>
  <c r="I13" i="8"/>
  <c r="I12" i="8"/>
  <c r="I13" i="10"/>
  <c r="I13" i="9"/>
  <c r="I12" i="9"/>
  <c r="I12" i="10"/>
  <c r="M13" i="10"/>
  <c r="T13" i="10"/>
  <c r="S13" i="10"/>
  <c r="T12" i="10"/>
  <c r="S12" i="10"/>
  <c r="M12" i="10"/>
  <c r="T13" i="9"/>
  <c r="S13" i="9"/>
  <c r="T12" i="9"/>
  <c r="S12" i="9"/>
  <c r="T14" i="8"/>
  <c r="S14" i="8"/>
  <c r="T13" i="8"/>
  <c r="S13" i="8"/>
  <c r="T12" i="8"/>
  <c r="S12" i="8"/>
  <c r="T13" i="7"/>
  <c r="S13" i="7"/>
  <c r="T12" i="7"/>
  <c r="S12" i="7"/>
  <c r="N8" i="12"/>
  <c r="K11" i="12"/>
  <c r="N11" i="12"/>
</calcChain>
</file>

<file path=xl/sharedStrings.xml><?xml version="1.0" encoding="utf-8"?>
<sst xmlns="http://schemas.openxmlformats.org/spreadsheetml/2006/main" count="195" uniqueCount="51">
  <si>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</si>
  <si>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</si>
  <si>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</si>
  <si>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</si>
  <si>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</si>
  <si>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</si>
  <si>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</si>
  <si>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</si>
  <si>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</si>
  <si>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</si>
  <si>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</si>
  <si>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</si>
  <si>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</si>
  <si>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</si>
  <si>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</si>
  <si>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</si>
  <si>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</si>
  <si>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</si>
  <si>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</si>
  <si>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</si>
  <si>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</si>
  <si>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</si>
  <si>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</si>
  <si>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</si>
  <si>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</si>
  <si>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</si>
  <si>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</si>
  <si>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</si>
  <si>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</si>
  <si>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</si>
  <si>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</si>
  <si>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</si>
  <si>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</si>
  <si>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</si>
  <si>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</si>
  <si>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</si>
  <si>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</si>
  <si>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</si>
  <si>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</si>
  <si>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</si>
  <si>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</si>
  <si>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</si>
  <si>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</si>
  <si>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</si>
  <si>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</si>
  <si>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</si>
  <si>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</si>
  <si>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</si>
  <si>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DISCIPLINARIO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</si>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</sst>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4" xfId="0" applyNumberFormat="1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7" xfId="0" applyNumberFormat="1" applyFont="1" applyFill="1" applyBorder="1" applyAlignment="1">
      <alignment horizontal="center" vertical="center"/>
    </xf>
    <xf numFmtId="9" fontId="6" fillId="2" borderId="46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9" fontId="10" fillId="2" borderId="45" xfId="0" applyNumberFormat="1" applyFont="1" applyFill="1" applyBorder="1" applyAlignment="1">
      <alignment horizontal="center" vertical="center"/>
    </xf>
    <xf numFmtId="9" fontId="6" fillId="2" borderId="47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6" fillId="3" borderId="8" xfId="0" applyNumberFormat="1" applyFont="1" applyFill="1" applyBorder="1" applyAlignment="1">
      <alignment horizontal="center" vertical="center"/>
    </xf>
    <xf numFmtId="9" fontId="6" fillId="3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3" fontId="6" fillId="2" borderId="46" xfId="0" applyNumberFormat="1" applyFont="1" applyFill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5" borderId="46" xfId="0" applyNumberFormat="1" applyFont="1" applyFill="1" applyBorder="1" applyAlignment="1">
      <alignment horizontal="center" vertical="center"/>
    </xf>
    <xf numFmtId="9" fontId="14" fillId="5" borderId="53" xfId="0" applyNumberFormat="1" applyFont="1" applyFill="1" applyBorder="1" applyAlignment="1">
      <alignment horizontal="center" vertical="center"/>
    </xf>
    <xf numFmtId="9" fontId="15" fillId="5" borderId="54" xfId="0" applyNumberFormat="1" applyFont="1" applyFill="1" applyBorder="1" applyAlignment="1">
      <alignment horizontal="center" vertical="center"/>
    </xf>
    <xf numFmtId="3" fontId="13" fillId="5" borderId="45" xfId="0" applyNumberFormat="1" applyFont="1" applyFill="1" applyBorder="1" applyAlignment="1">
      <alignment horizontal="center" vertical="center"/>
    </xf>
    <xf numFmtId="3" fontId="13" fillId="5" borderId="46" xfId="0" applyNumberFormat="1" applyFont="1" applyFill="1" applyBorder="1" applyAlignment="1">
      <alignment horizontal="center" vertical="center"/>
    </xf>
    <xf numFmtId="9" fontId="16" fillId="5" borderId="60" xfId="0" applyNumberFormat="1" applyFont="1" applyFill="1" applyBorder="1" applyAlignment="1" applyProtection="1">
      <alignment horizontal="center" vertical="center"/>
    </xf>
    <xf numFmtId="9" fontId="16" fillId="5" borderId="4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19" fillId="0" borderId="63" xfId="0" applyNumberFormat="1" applyFont="1" applyBorder="1" applyAlignment="1">
      <alignment horizontal="center" vertical="center" wrapText="1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5" xfId="0" applyNumberFormat="1" applyFont="1" applyFill="1" applyBorder="1" applyAlignment="1">
      <alignment horizontal="center" vertical="center" wrapText="1"/>
    </xf>
    <xf numFmtId="9" fontId="19" fillId="6" borderId="63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62" xfId="0" applyNumberFormat="1" applyFont="1" applyFill="1" applyBorder="1" applyAlignment="1" applyProtection="1">
      <alignment horizontal="center" vertical="center"/>
    </xf>
    <xf numFmtId="9" fontId="20" fillId="6" borderId="9" xfId="0" applyNumberFormat="1" applyFont="1" applyFill="1" applyBorder="1" applyAlignment="1" applyProtection="1">
      <alignment horizontal="center" vertical="center"/>
    </xf>
    <xf numFmtId="9" fontId="6" fillId="2" borderId="46" xfId="0" applyNumberFormat="1" applyFont="1" applyFill="1" applyBorder="1" applyAlignment="1">
      <alignment horizontal="center" vertical="center" wrapText="1"/>
    </xf>
    <xf numFmtId="9" fontId="6" fillId="2" borderId="53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3" xfId="0" applyNumberFormat="1" applyFont="1" applyBorder="1" applyAlignment="1" applyProtection="1">
      <alignment horizontal="center" vertical="center"/>
    </xf>
    <xf numFmtId="9" fontId="20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>
      <alignment horizontal="justify" vertical="center"/>
    </xf>
    <xf numFmtId="0" fontId="6" fillId="2" borderId="59" xfId="0" applyFont="1" applyFill="1" applyBorder="1" applyAlignment="1">
      <alignment horizontal="justify" vertical="center"/>
    </xf>
    <xf numFmtId="0" fontId="10" fillId="0" borderId="5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3" fillId="5" borderId="53" xfId="0" applyFont="1" applyFill="1" applyBorder="1" applyAlignment="1">
      <alignment horizontal="justify" vertical="center"/>
    </xf>
    <xf numFmtId="0" fontId="13" fillId="5" borderId="59" xfId="0" applyFont="1" applyFill="1" applyBorder="1" applyAlignment="1">
      <alignment horizontal="justify" vertical="center"/>
    </xf>
    <xf numFmtId="0" fontId="5" fillId="0" borderId="25" xfId="0" applyFont="1" applyBorder="1" applyAlignment="1">
      <alignment horizontal="justify" vertical="center"/>
    </xf>
    <xf numFmtId="0" fontId="5" fillId="0" borderId="61" xfId="0" applyFont="1" applyBorder="1" applyAlignment="1">
      <alignment horizontal="justify" vertical="center"/>
    </xf>
    <xf numFmtId="0" fontId="17" fillId="6" borderId="25" xfId="0" applyFont="1" applyFill="1" applyBorder="1" applyAlignment="1">
      <alignment horizontal="justify" vertical="center"/>
    </xf>
    <xf numFmtId="0" fontId="17" fillId="6" borderId="61" xfId="0" applyFont="1" applyFill="1" applyBorder="1" applyAlignment="1">
      <alignment horizontal="justify" vertical="center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</xdr:row>
      <xdr:rowOff>88900</xdr:rowOff>
    </xdr:from>
    <xdr:to>
      <xdr:col>4</xdr:col>
      <xdr:colOff>1778000</xdr:colOff>
      <xdr:row>6</xdr:row>
      <xdr:rowOff>114300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0" y="279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3</xdr:row>
      <xdr:rowOff>12700</xdr:rowOff>
    </xdr:from>
    <xdr:to>
      <xdr:col>2</xdr:col>
      <xdr:colOff>2374900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2806699</xdr:colOff>
      <xdr:row>3</xdr:row>
      <xdr:rowOff>25400</xdr:rowOff>
    </xdr:from>
    <xdr:to>
      <xdr:col>3</xdr:col>
      <xdr:colOff>1130299</xdr:colOff>
      <xdr:row>6</xdr:row>
      <xdr:rowOff>266700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299" y="6985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31" t="s">
        <v>3</v>
      </c>
      <c r="E8" s="132"/>
      <c r="F8" s="132"/>
      <c r="G8" s="132"/>
      <c r="H8" s="132"/>
      <c r="I8" s="132"/>
      <c r="J8" s="132"/>
      <c r="K8" s="13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4" t="s">
        <v>17</v>
      </c>
      <c r="C9" s="137" t="s">
        <v>18</v>
      </c>
      <c r="D9" s="139" t="s">
        <v>0</v>
      </c>
      <c r="E9" s="142" t="s">
        <v>4</v>
      </c>
      <c r="F9" s="142"/>
      <c r="G9" s="142" t="s">
        <v>5</v>
      </c>
      <c r="H9" s="142"/>
      <c r="I9" s="142"/>
      <c r="J9" s="142"/>
      <c r="K9" s="144"/>
      <c r="L9" s="5"/>
      <c r="M9" s="139" t="s">
        <v>6</v>
      </c>
      <c r="N9" s="144"/>
      <c r="O9" s="116" t="s">
        <v>24</v>
      </c>
      <c r="P9" s="117"/>
      <c r="Q9" s="117"/>
      <c r="R9" s="117"/>
      <c r="S9" s="117"/>
      <c r="T9" s="118"/>
    </row>
    <row r="10" spans="2:20" ht="17" customHeight="1">
      <c r="B10" s="135"/>
      <c r="C10" s="138"/>
      <c r="D10" s="140"/>
      <c r="E10" s="143"/>
      <c r="F10" s="143"/>
      <c r="G10" s="143" t="s">
        <v>7</v>
      </c>
      <c r="H10" s="122" t="s">
        <v>25</v>
      </c>
      <c r="I10" s="122" t="s">
        <v>26</v>
      </c>
      <c r="J10" s="147" t="s">
        <v>1</v>
      </c>
      <c r="K10" s="145" t="s">
        <v>8</v>
      </c>
      <c r="L10" s="6"/>
      <c r="M10" s="112" t="s">
        <v>9</v>
      </c>
      <c r="N10" s="114" t="s">
        <v>10</v>
      </c>
      <c r="O10" s="119"/>
      <c r="P10" s="120"/>
      <c r="Q10" s="120"/>
      <c r="R10" s="120"/>
      <c r="S10" s="120"/>
      <c r="T10" s="121"/>
    </row>
    <row r="11" spans="2:20" ht="37.5" customHeight="1" thickBot="1">
      <c r="B11" s="136"/>
      <c r="C11" s="138"/>
      <c r="D11" s="141"/>
      <c r="E11" s="10" t="s">
        <v>11</v>
      </c>
      <c r="F11" s="10" t="s">
        <v>12</v>
      </c>
      <c r="G11" s="122"/>
      <c r="H11" s="123"/>
      <c r="I11" s="123"/>
      <c r="J11" s="148"/>
      <c r="K11" s="146"/>
      <c r="L11" s="11"/>
      <c r="M11" s="113"/>
      <c r="N11" s="115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4" t="s">
        <v>32</v>
      </c>
      <c r="C12" s="126" t="s">
        <v>31</v>
      </c>
      <c r="D12" s="128" t="s">
        <v>30</v>
      </c>
      <c r="E12" s="22">
        <v>42370</v>
      </c>
      <c r="F12" s="22">
        <v>42735</v>
      </c>
      <c r="G12" s="9" t="s">
        <v>28</v>
      </c>
      <c r="H12" s="24">
        <v>8</v>
      </c>
      <c r="I12" s="24">
        <v>2</v>
      </c>
      <c r="J12" s="24"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5"/>
      <c r="C13" s="127"/>
      <c r="D13" s="129"/>
      <c r="E13" s="23">
        <v>42370</v>
      </c>
      <c r="F13" s="23">
        <v>42735</v>
      </c>
      <c r="G13" s="39" t="s">
        <v>29</v>
      </c>
      <c r="H13" s="26">
        <v>1</v>
      </c>
      <c r="I13" s="26"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31" t="s">
        <v>3</v>
      </c>
      <c r="E8" s="132"/>
      <c r="F8" s="132"/>
      <c r="G8" s="132"/>
      <c r="H8" s="132"/>
      <c r="I8" s="132"/>
      <c r="J8" s="132"/>
      <c r="K8" s="13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4" t="s">
        <v>17</v>
      </c>
      <c r="C9" s="137" t="s">
        <v>18</v>
      </c>
      <c r="D9" s="139" t="s">
        <v>0</v>
      </c>
      <c r="E9" s="142" t="s">
        <v>4</v>
      </c>
      <c r="F9" s="142"/>
      <c r="G9" s="142" t="s">
        <v>5</v>
      </c>
      <c r="H9" s="142"/>
      <c r="I9" s="142"/>
      <c r="J9" s="142"/>
      <c r="K9" s="144"/>
      <c r="L9" s="5"/>
      <c r="M9" s="139" t="s">
        <v>6</v>
      </c>
      <c r="N9" s="144"/>
      <c r="O9" s="116" t="s">
        <v>24</v>
      </c>
      <c r="P9" s="117"/>
      <c r="Q9" s="117"/>
      <c r="R9" s="117"/>
      <c r="S9" s="117"/>
      <c r="T9" s="118"/>
    </row>
    <row r="10" spans="2:20" ht="17" customHeight="1">
      <c r="B10" s="135"/>
      <c r="C10" s="138"/>
      <c r="D10" s="140"/>
      <c r="E10" s="143"/>
      <c r="F10" s="143"/>
      <c r="G10" s="143" t="s">
        <v>7</v>
      </c>
      <c r="H10" s="122" t="s">
        <v>25</v>
      </c>
      <c r="I10" s="122" t="s">
        <v>26</v>
      </c>
      <c r="J10" s="147" t="s">
        <v>1</v>
      </c>
      <c r="K10" s="145" t="s">
        <v>8</v>
      </c>
      <c r="L10" s="6"/>
      <c r="M10" s="112" t="s">
        <v>9</v>
      </c>
      <c r="N10" s="114" t="s">
        <v>10</v>
      </c>
      <c r="O10" s="119"/>
      <c r="P10" s="120"/>
      <c r="Q10" s="120"/>
      <c r="R10" s="120"/>
      <c r="S10" s="120"/>
      <c r="T10" s="121"/>
    </row>
    <row r="11" spans="2:20" ht="37.5" customHeight="1" thickBot="1">
      <c r="B11" s="136"/>
      <c r="C11" s="138"/>
      <c r="D11" s="141"/>
      <c r="E11" s="10" t="s">
        <v>11</v>
      </c>
      <c r="F11" s="10" t="s">
        <v>12</v>
      </c>
      <c r="G11" s="122"/>
      <c r="H11" s="123"/>
      <c r="I11" s="123"/>
      <c r="J11" s="148"/>
      <c r="K11" s="146"/>
      <c r="L11" s="11"/>
      <c r="M11" s="113"/>
      <c r="N11" s="115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4" t="s">
        <v>32</v>
      </c>
      <c r="C12" s="126" t="s">
        <v>31</v>
      </c>
      <c r="D12" s="128" t="s">
        <v>30</v>
      </c>
      <c r="E12" s="22">
        <v>42736</v>
      </c>
      <c r="F12" s="22">
        <v>43100</v>
      </c>
      <c r="G12" s="9" t="s">
        <v>28</v>
      </c>
      <c r="H12" s="24">
        <v>8</v>
      </c>
      <c r="I12" s="24">
        <f>+J12+('2016'!I12-'2016'!K12)</f>
        <v>1</v>
      </c>
      <c r="J12" s="24"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5"/>
      <c r="C13" s="127"/>
      <c r="D13" s="129"/>
      <c r="E13" s="23">
        <v>42736</v>
      </c>
      <c r="F13" s="23">
        <v>43100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43434</v>
      </c>
      <c r="D8" s="131" t="s">
        <v>3</v>
      </c>
      <c r="E8" s="132"/>
      <c r="F8" s="132"/>
      <c r="G8" s="132"/>
      <c r="H8" s="132"/>
      <c r="I8" s="132"/>
      <c r="J8" s="132"/>
      <c r="K8" s="13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4" t="s">
        <v>17</v>
      </c>
      <c r="C9" s="137" t="s">
        <v>18</v>
      </c>
      <c r="D9" s="139" t="s">
        <v>0</v>
      </c>
      <c r="E9" s="142" t="s">
        <v>4</v>
      </c>
      <c r="F9" s="142"/>
      <c r="G9" s="142" t="s">
        <v>5</v>
      </c>
      <c r="H9" s="142"/>
      <c r="I9" s="142"/>
      <c r="J9" s="142"/>
      <c r="K9" s="144"/>
      <c r="L9" s="5"/>
      <c r="M9" s="139" t="s">
        <v>6</v>
      </c>
      <c r="N9" s="144"/>
      <c r="O9" s="116" t="s">
        <v>24</v>
      </c>
      <c r="P9" s="117"/>
      <c r="Q9" s="117"/>
      <c r="R9" s="117"/>
      <c r="S9" s="117"/>
      <c r="T9" s="118"/>
    </row>
    <row r="10" spans="2:20" ht="17" customHeight="1">
      <c r="B10" s="135"/>
      <c r="C10" s="138"/>
      <c r="D10" s="140"/>
      <c r="E10" s="143"/>
      <c r="F10" s="143"/>
      <c r="G10" s="143" t="s">
        <v>7</v>
      </c>
      <c r="H10" s="122" t="s">
        <v>25</v>
      </c>
      <c r="I10" s="122" t="s">
        <v>26</v>
      </c>
      <c r="J10" s="147" t="s">
        <v>1</v>
      </c>
      <c r="K10" s="145" t="s">
        <v>8</v>
      </c>
      <c r="L10" s="6"/>
      <c r="M10" s="112" t="s">
        <v>9</v>
      </c>
      <c r="N10" s="114" t="s">
        <v>10</v>
      </c>
      <c r="O10" s="119"/>
      <c r="P10" s="120"/>
      <c r="Q10" s="120"/>
      <c r="R10" s="120"/>
      <c r="S10" s="120"/>
      <c r="T10" s="121"/>
    </row>
    <row r="11" spans="2:20" ht="37.5" customHeight="1" thickBot="1">
      <c r="B11" s="136"/>
      <c r="C11" s="138"/>
      <c r="D11" s="141"/>
      <c r="E11" s="10" t="s">
        <v>11</v>
      </c>
      <c r="F11" s="10" t="s">
        <v>12</v>
      </c>
      <c r="G11" s="122"/>
      <c r="H11" s="123"/>
      <c r="I11" s="123"/>
      <c r="J11" s="148"/>
      <c r="K11" s="146"/>
      <c r="L11" s="11"/>
      <c r="M11" s="113"/>
      <c r="N11" s="115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4" t="s">
        <v>32</v>
      </c>
      <c r="C12" s="126" t="s">
        <v>31</v>
      </c>
      <c r="D12" s="128" t="s">
        <v>30</v>
      </c>
      <c r="E12" s="22">
        <v>43101</v>
      </c>
      <c r="F12" s="22">
        <v>43465</v>
      </c>
      <c r="G12" s="9" t="s">
        <v>28</v>
      </c>
      <c r="H12" s="24">
        <v>8</v>
      </c>
      <c r="I12" s="24">
        <f>+J12+('2017'!I12-'2017'!K12)</f>
        <v>0</v>
      </c>
      <c r="J12" s="24">
        <v>2</v>
      </c>
      <c r="K12" s="25">
        <v>11</v>
      </c>
      <c r="L12" s="28">
        <f>+K12/J12</f>
        <v>5.5</v>
      </c>
      <c r="M12" s="29">
        <f>DAYS360(E12,$C$8)/DAYS360(E12,F12)</f>
        <v>0.91388888888888886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5"/>
      <c r="C13" s="127"/>
      <c r="D13" s="129"/>
      <c r="E13" s="23">
        <v>43101</v>
      </c>
      <c r="F13" s="23">
        <v>43465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0.91388888888888886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0.91388888888888886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131" t="s">
        <v>3</v>
      </c>
      <c r="E8" s="132"/>
      <c r="F8" s="132"/>
      <c r="G8" s="132"/>
      <c r="H8" s="132"/>
      <c r="I8" s="132"/>
      <c r="J8" s="132"/>
      <c r="K8" s="13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4" t="s">
        <v>17</v>
      </c>
      <c r="C9" s="137" t="s">
        <v>18</v>
      </c>
      <c r="D9" s="139" t="s">
        <v>0</v>
      </c>
      <c r="E9" s="142" t="s">
        <v>4</v>
      </c>
      <c r="F9" s="142"/>
      <c r="G9" s="142" t="s">
        <v>5</v>
      </c>
      <c r="H9" s="142"/>
      <c r="I9" s="142"/>
      <c r="J9" s="142"/>
      <c r="K9" s="144"/>
      <c r="L9" s="5"/>
      <c r="M9" s="139" t="s">
        <v>6</v>
      </c>
      <c r="N9" s="144"/>
      <c r="O9" s="116" t="s">
        <v>24</v>
      </c>
      <c r="P9" s="117"/>
      <c r="Q9" s="117"/>
      <c r="R9" s="117"/>
      <c r="S9" s="117"/>
      <c r="T9" s="118"/>
    </row>
    <row r="10" spans="2:20" ht="17" customHeight="1">
      <c r="B10" s="135"/>
      <c r="C10" s="138"/>
      <c r="D10" s="140"/>
      <c r="E10" s="143"/>
      <c r="F10" s="143"/>
      <c r="G10" s="143" t="s">
        <v>7</v>
      </c>
      <c r="H10" s="122" t="s">
        <v>25</v>
      </c>
      <c r="I10" s="122" t="s">
        <v>26</v>
      </c>
      <c r="J10" s="147" t="s">
        <v>1</v>
      </c>
      <c r="K10" s="145" t="s">
        <v>8</v>
      </c>
      <c r="L10" s="6"/>
      <c r="M10" s="112" t="s">
        <v>9</v>
      </c>
      <c r="N10" s="114" t="s">
        <v>10</v>
      </c>
      <c r="O10" s="119"/>
      <c r="P10" s="120"/>
      <c r="Q10" s="120"/>
      <c r="R10" s="120"/>
      <c r="S10" s="120"/>
      <c r="T10" s="121"/>
    </row>
    <row r="11" spans="2:20" ht="37.5" customHeight="1" thickBot="1">
      <c r="B11" s="136"/>
      <c r="C11" s="138"/>
      <c r="D11" s="141"/>
      <c r="E11" s="10" t="s">
        <v>11</v>
      </c>
      <c r="F11" s="10" t="s">
        <v>12</v>
      </c>
      <c r="G11" s="122"/>
      <c r="H11" s="123"/>
      <c r="I11" s="123"/>
      <c r="J11" s="148"/>
      <c r="K11" s="146"/>
      <c r="L11" s="11"/>
      <c r="M11" s="113"/>
      <c r="N11" s="115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4" t="s">
        <v>32</v>
      </c>
      <c r="C12" s="126" t="s">
        <v>31</v>
      </c>
      <c r="D12" s="128" t="s">
        <v>30</v>
      </c>
      <c r="E12" s="22">
        <v>43466</v>
      </c>
      <c r="F12" s="22">
        <v>43830</v>
      </c>
      <c r="G12" s="9" t="s">
        <v>28</v>
      </c>
      <c r="H12" s="24">
        <v>8</v>
      </c>
      <c r="I12" s="24">
        <f>+J12+('2018'!I12-'2018'!K12)</f>
        <v>-9</v>
      </c>
      <c r="J12" s="24">
        <v>2</v>
      </c>
      <c r="K12" s="25"/>
      <c r="L12" s="28">
        <f>+K12/J12</f>
        <v>0</v>
      </c>
      <c r="M12" s="29">
        <f>DAYS360(E12,$C$8)/DAYS360(E12,F12)</f>
        <v>-119.00277777777778</v>
      </c>
      <c r="N12" s="30">
        <f>IF(J12=0," -",IF(L12&gt;100%,100%,L12))</f>
        <v>0</v>
      </c>
      <c r="O12" s="32" t="s">
        <v>49</v>
      </c>
      <c r="P12" s="24">
        <v>0</v>
      </c>
      <c r="Q12" s="24"/>
      <c r="R12" s="24"/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5"/>
      <c r="C13" s="127"/>
      <c r="D13" s="129"/>
      <c r="E13" s="23">
        <v>43466</v>
      </c>
      <c r="F13" s="23">
        <v>43830</v>
      </c>
      <c r="G13" s="39" t="s">
        <v>29</v>
      </c>
      <c r="H13" s="26">
        <v>1</v>
      </c>
      <c r="I13" s="26">
        <f>+J13</f>
        <v>1</v>
      </c>
      <c r="J13" s="26">
        <v>1</v>
      </c>
      <c r="K13" s="27"/>
      <c r="L13" s="36">
        <f>+K13/J13</f>
        <v>0</v>
      </c>
      <c r="M13" s="37">
        <f>DAYS360(E13,$C$8)/DAYS360(E13,F13)</f>
        <v>-119.00277777777778</v>
      </c>
      <c r="N13" s="38">
        <f>IF(J13=0," -",IF(L13&gt;100%,100%,L13))</f>
        <v>0</v>
      </c>
      <c r="O13" s="33" t="s">
        <v>49</v>
      </c>
      <c r="P13" s="26">
        <v>0</v>
      </c>
      <c r="Q13" s="26"/>
      <c r="R13" s="26"/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-119.00277777777778</v>
      </c>
      <c r="N14" s="18">
        <f>+AVERAGE(N12:N13)</f>
        <v>0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2:25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5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33</v>
      </c>
      <c r="C8" s="8">
        <f>+'2018'!C8</f>
        <v>43434</v>
      </c>
      <c r="D8" s="131" t="s">
        <v>3</v>
      </c>
      <c r="E8" s="132"/>
      <c r="F8" s="132"/>
      <c r="G8" s="132"/>
      <c r="H8" s="149"/>
      <c r="I8" s="149"/>
      <c r="J8" s="149"/>
      <c r="K8" s="149"/>
      <c r="L8" s="149"/>
      <c r="M8" s="149"/>
      <c r="N8" s="13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34" t="s">
        <v>17</v>
      </c>
      <c r="C9" s="137" t="s">
        <v>18</v>
      </c>
      <c r="D9" s="139" t="s">
        <v>0</v>
      </c>
      <c r="E9" s="150" t="s">
        <v>5</v>
      </c>
      <c r="F9" s="151"/>
      <c r="G9" s="151"/>
      <c r="H9" s="151"/>
      <c r="I9" s="151"/>
      <c r="J9" s="151"/>
      <c r="K9" s="151"/>
      <c r="L9" s="151"/>
      <c r="M9" s="151"/>
      <c r="N9" s="152"/>
      <c r="O9" s="153" t="s">
        <v>34</v>
      </c>
      <c r="P9" s="154"/>
      <c r="Q9" s="154"/>
      <c r="R9" s="154"/>
      <c r="S9" s="155"/>
      <c r="T9" s="116" t="s">
        <v>35</v>
      </c>
      <c r="U9" s="117"/>
      <c r="V9" s="117"/>
      <c r="W9" s="117"/>
      <c r="X9" s="117"/>
      <c r="Y9" s="118"/>
    </row>
    <row r="10" spans="2:25" ht="17" customHeight="1">
      <c r="B10" s="135"/>
      <c r="C10" s="138"/>
      <c r="D10" s="140"/>
      <c r="E10" s="143" t="s">
        <v>7</v>
      </c>
      <c r="F10" s="122" t="s">
        <v>25</v>
      </c>
      <c r="G10" s="41" t="s">
        <v>1</v>
      </c>
      <c r="H10" s="42" t="s">
        <v>1</v>
      </c>
      <c r="I10" s="54" t="s">
        <v>1</v>
      </c>
      <c r="J10" s="54" t="s">
        <v>1</v>
      </c>
      <c r="K10" s="56" t="s">
        <v>8</v>
      </c>
      <c r="L10" s="54" t="s">
        <v>8</v>
      </c>
      <c r="M10" s="54" t="s">
        <v>8</v>
      </c>
      <c r="N10" s="40" t="s">
        <v>8</v>
      </c>
      <c r="O10" s="158">
        <v>2016</v>
      </c>
      <c r="P10" s="162">
        <v>2017</v>
      </c>
      <c r="Q10" s="164">
        <v>2018</v>
      </c>
      <c r="R10" s="156">
        <v>2019</v>
      </c>
      <c r="S10" s="160" t="s">
        <v>33</v>
      </c>
      <c r="T10" s="119"/>
      <c r="U10" s="120"/>
      <c r="V10" s="120"/>
      <c r="W10" s="120"/>
      <c r="X10" s="120"/>
      <c r="Y10" s="121"/>
    </row>
    <row r="11" spans="2:25" ht="37.5" customHeight="1" thickBot="1">
      <c r="B11" s="136"/>
      <c r="C11" s="138"/>
      <c r="D11" s="141"/>
      <c r="E11" s="122"/>
      <c r="F11" s="123"/>
      <c r="G11" s="57">
        <v>2016</v>
      </c>
      <c r="H11" s="58">
        <v>2017</v>
      </c>
      <c r="I11" s="55">
        <v>2018</v>
      </c>
      <c r="J11" s="55">
        <v>2019</v>
      </c>
      <c r="K11" s="59">
        <v>2016</v>
      </c>
      <c r="L11" s="58">
        <v>2017</v>
      </c>
      <c r="M11" s="55">
        <v>2018</v>
      </c>
      <c r="N11" s="60">
        <v>2019</v>
      </c>
      <c r="O11" s="159"/>
      <c r="P11" s="163"/>
      <c r="Q11" s="165"/>
      <c r="R11" s="157"/>
      <c r="S11" s="161"/>
      <c r="T11" s="43" t="s">
        <v>23</v>
      </c>
      <c r="U11" s="73" t="s">
        <v>20</v>
      </c>
      <c r="V11" s="73" t="s">
        <v>21</v>
      </c>
      <c r="W11" s="73" t="s">
        <v>22</v>
      </c>
      <c r="X11" s="15" t="s">
        <v>14</v>
      </c>
      <c r="Y11" s="16" t="s">
        <v>15</v>
      </c>
    </row>
    <row r="12" spans="2:25" ht="46" customHeight="1">
      <c r="B12" s="124" t="s">
        <v>32</v>
      </c>
      <c r="C12" s="126" t="s">
        <v>31</v>
      </c>
      <c r="D12" s="128" t="s">
        <v>30</v>
      </c>
      <c r="E12" s="9" t="s">
        <v>28</v>
      </c>
      <c r="F12" s="24">
        <v>8</v>
      </c>
      <c r="G12" s="24">
        <f>'2016'!J12</f>
        <v>2</v>
      </c>
      <c r="H12" s="25">
        <f>'2017'!J12</f>
        <v>2</v>
      </c>
      <c r="I12" s="25">
        <f>'2018'!J12</f>
        <v>2</v>
      </c>
      <c r="J12" s="25">
        <f>'2019'!J12</f>
        <v>2</v>
      </c>
      <c r="K12" s="61">
        <f>'2016'!K12</f>
        <v>3</v>
      </c>
      <c r="L12" s="25">
        <f>'2017'!K12</f>
        <v>3</v>
      </c>
      <c r="M12" s="25">
        <f>'2018'!K12</f>
        <v>11</v>
      </c>
      <c r="N12" s="62">
        <f>'2019'!K12</f>
        <v>0</v>
      </c>
      <c r="O12" s="44">
        <f>'2016'!N12</f>
        <v>1</v>
      </c>
      <c r="P12" s="45">
        <f>'2017'!N12</f>
        <v>1</v>
      </c>
      <c r="Q12" s="48">
        <f>'2018'!N12</f>
        <v>1</v>
      </c>
      <c r="R12" s="45">
        <f>'2019'!N12</f>
        <v>0</v>
      </c>
      <c r="S12" s="65">
        <v>1</v>
      </c>
      <c r="T12" s="32" t="s">
        <v>49</v>
      </c>
      <c r="U12" s="72">
        <f>+'2016'!P12+'2017'!P12</f>
        <v>0</v>
      </c>
      <c r="V12" s="72">
        <f>+'2016'!Q12+'2017'!Q12</f>
        <v>0</v>
      </c>
      <c r="W12" s="72">
        <f>+'2016'!R12+'2017'!R12</f>
        <v>0</v>
      </c>
      <c r="X12" s="31" t="str">
        <f>IF(U12=0," -",V12/U12)</f>
        <v xml:space="preserve"> -</v>
      </c>
      <c r="Y12" s="30" t="str">
        <f>IF(W12=0," -",IF(V12=0,100%,W12/V12))</f>
        <v xml:space="preserve"> -</v>
      </c>
    </row>
    <row r="13" spans="2:25" ht="46" thickBot="1">
      <c r="B13" s="125"/>
      <c r="C13" s="127"/>
      <c r="D13" s="129"/>
      <c r="E13" s="39" t="s">
        <v>29</v>
      </c>
      <c r="F13" s="26">
        <v>1</v>
      </c>
      <c r="G13" s="26">
        <f>'2016'!J13</f>
        <v>1</v>
      </c>
      <c r="H13" s="27">
        <f>'2017'!J13</f>
        <v>1</v>
      </c>
      <c r="I13" s="27">
        <f>'2018'!J13</f>
        <v>1</v>
      </c>
      <c r="J13" s="27">
        <f>'2019'!J13</f>
        <v>1</v>
      </c>
      <c r="K13" s="63">
        <f>'2016'!K13</f>
        <v>1</v>
      </c>
      <c r="L13" s="27">
        <f>'2017'!K13</f>
        <v>1</v>
      </c>
      <c r="M13" s="27">
        <f>'2018'!K13</f>
        <v>1</v>
      </c>
      <c r="N13" s="64">
        <f>'2019'!K13</f>
        <v>0</v>
      </c>
      <c r="O13" s="46">
        <f>'2016'!N13</f>
        <v>1</v>
      </c>
      <c r="P13" s="47">
        <f>'2017'!N13</f>
        <v>1</v>
      </c>
      <c r="Q13" s="49">
        <f>'2018'!N13</f>
        <v>1</v>
      </c>
      <c r="R13" s="47">
        <f>'2019'!N13</f>
        <v>0</v>
      </c>
      <c r="S13" s="66">
        <v>0.75</v>
      </c>
      <c r="T13" s="33" t="s">
        <v>49</v>
      </c>
      <c r="U13" s="67">
        <f>+'2016'!P13+'2017'!P13</f>
        <v>0</v>
      </c>
      <c r="V13" s="67">
        <f>+'2016'!Q13+'2017'!Q13</f>
        <v>0</v>
      </c>
      <c r="W13" s="67">
        <f>+'2016'!R13+'2017'!R13</f>
        <v>0</v>
      </c>
      <c r="X13" s="68" t="str">
        <f t="shared" ref="X13:X14" si="0">IF(U13=0," -",V13/U13)</f>
        <v xml:space="preserve"> -</v>
      </c>
      <c r="Y13" s="69" t="str">
        <f t="shared" ref="Y13:Y14" si="1">IF(W13=0," -",IF(V13=0,100%,W13/V13))</f>
        <v xml:space="preserve"> -</v>
      </c>
    </row>
    <row r="14" spans="2:25" ht="21" customHeight="1" thickBot="1">
      <c r="O14" s="52">
        <f>+AVERAGE(O12:O13)</f>
        <v>1</v>
      </c>
      <c r="P14" s="51">
        <f t="shared" ref="P14:R14" si="2">+AVERAGE(P12:P13)</f>
        <v>1</v>
      </c>
      <c r="Q14" s="51">
        <f t="shared" si="2"/>
        <v>1</v>
      </c>
      <c r="R14" s="51">
        <f t="shared" si="2"/>
        <v>0</v>
      </c>
      <c r="S14" s="53">
        <f>+AVERAGE(S12:S13)</f>
        <v>0.875</v>
      </c>
      <c r="T14" s="19"/>
      <c r="U14" s="70">
        <f>+SUM(U12:U13)</f>
        <v>0</v>
      </c>
      <c r="V14" s="71">
        <f>+SUM(V12:V13)</f>
        <v>0</v>
      </c>
      <c r="W14" s="71">
        <f>+SUM(W12:W13)</f>
        <v>0</v>
      </c>
      <c r="X14" s="50" t="str">
        <f t="shared" si="0"/>
        <v xml:space="preserve"> -</v>
      </c>
      <c r="Y14" s="53" t="str">
        <f t="shared" si="1"/>
        <v xml:space="preserve"> -</v>
      </c>
    </row>
  </sheetData>
  <mergeCells count="20">
    <mergeCell ref="B12:B13"/>
    <mergeCell ref="C12:C13"/>
    <mergeCell ref="D12:D13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66" t="s">
        <v>48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</row>
    <row r="4" spans="2:15" ht="16" thickBot="1">
      <c r="C4" s="74"/>
      <c r="D4" s="74"/>
      <c r="E4" s="74"/>
      <c r="F4" s="74"/>
      <c r="G4" s="74"/>
      <c r="H4" s="74"/>
      <c r="I4" s="74"/>
    </row>
    <row r="5" spans="2:15" ht="19" customHeight="1">
      <c r="C5" s="74"/>
      <c r="D5" s="74"/>
      <c r="E5" s="169" t="s">
        <v>36</v>
      </c>
      <c r="F5" s="170"/>
      <c r="G5" s="170"/>
      <c r="H5" s="170"/>
      <c r="I5" s="173" t="s">
        <v>34</v>
      </c>
      <c r="J5" s="174"/>
      <c r="K5" s="177" t="s">
        <v>37</v>
      </c>
      <c r="L5" s="178"/>
      <c r="M5" s="178"/>
      <c r="N5" s="178"/>
      <c r="O5" s="179"/>
    </row>
    <row r="6" spans="2:15" ht="19" customHeight="1" thickBot="1">
      <c r="E6" s="171"/>
      <c r="F6" s="172"/>
      <c r="G6" s="172"/>
      <c r="H6" s="172"/>
      <c r="I6" s="175"/>
      <c r="J6" s="176"/>
      <c r="K6" s="180" t="s">
        <v>33</v>
      </c>
      <c r="L6" s="181"/>
      <c r="M6" s="181"/>
      <c r="N6" s="181"/>
      <c r="O6" s="182"/>
    </row>
    <row r="7" spans="2:15" ht="32" customHeight="1" thickBot="1">
      <c r="C7" s="185"/>
      <c r="D7" s="186"/>
      <c r="E7" s="75">
        <v>2016</v>
      </c>
      <c r="F7" s="76">
        <v>2017</v>
      </c>
      <c r="G7" s="76">
        <v>2018</v>
      </c>
      <c r="H7" s="76">
        <v>2019</v>
      </c>
      <c r="I7" s="187" t="s">
        <v>33</v>
      </c>
      <c r="J7" s="188"/>
      <c r="K7" s="105" t="s">
        <v>38</v>
      </c>
      <c r="L7" s="106" t="s">
        <v>39</v>
      </c>
      <c r="M7" s="106" t="s">
        <v>40</v>
      </c>
      <c r="N7" s="106" t="s">
        <v>41</v>
      </c>
      <c r="O7" s="107" t="s">
        <v>42</v>
      </c>
    </row>
    <row r="8" spans="2:15" ht="22" customHeight="1" thickBot="1">
      <c r="B8" s="77">
        <v>1</v>
      </c>
      <c r="C8" s="189" t="s">
        <v>43</v>
      </c>
      <c r="D8" s="190"/>
      <c r="E8" s="78">
        <f>+IF(SUM('2016 - 2019'!G12:G13)&gt;0,AVERAGE('2016 - 2019'!O12:O13)," -")</f>
        <v>1</v>
      </c>
      <c r="F8" s="78">
        <f>+IF(SUM('2016 - 2019'!H12:H13)&gt;0,AVERAGE('2016 - 2019'!P12:P13)," -")</f>
        <v>1</v>
      </c>
      <c r="G8" s="78">
        <f>+IF(SUM('2016 - 2019'!I12:I13)&gt;0,AVERAGE('2016 - 2019'!Q12:Q13)," -")</f>
        <v>1</v>
      </c>
      <c r="H8" s="78">
        <f>+IF(SUM('2016 - 2019'!J12:J13)&gt;0,AVERAGE('2016 - 2019'!R12:R13)," -")</f>
        <v>0</v>
      </c>
      <c r="I8" s="79">
        <f>+AVERAGE('2016 - 2019'!S12:S13)</f>
        <v>0.875</v>
      </c>
      <c r="J8" s="80">
        <f t="shared" ref="J8:J10" si="0">+I8</f>
        <v>0.875</v>
      </c>
      <c r="K8" s="81">
        <f t="shared" ref="K8:M9" si="1">+K9</f>
        <v>0</v>
      </c>
      <c r="L8" s="82">
        <f t="shared" si="1"/>
        <v>0</v>
      </c>
      <c r="M8" s="82">
        <f t="shared" si="1"/>
        <v>0</v>
      </c>
      <c r="N8" s="83" t="str">
        <f t="shared" ref="N8:N10" si="2">IF(K8=0,"-",+L8/K8)</f>
        <v>-</v>
      </c>
      <c r="O8" s="84" t="str">
        <f>IF(M8=0," -",IF(L8=0,100%,M8/L8))</f>
        <v xml:space="preserve"> -</v>
      </c>
    </row>
    <row r="9" spans="2:15" ht="20" customHeight="1">
      <c r="B9" s="85" t="s">
        <v>44</v>
      </c>
      <c r="C9" s="193" t="s">
        <v>31</v>
      </c>
      <c r="D9" s="194"/>
      <c r="E9" s="90">
        <f>+IF(SUM('2016 - 2019'!G12:G13)&gt;0,AVERAGE('2016 - 2019'!O12:O13)," -")</f>
        <v>1</v>
      </c>
      <c r="F9" s="90">
        <f>+IF(SUM('2016 - 2019'!H12:H13)&gt;0,AVERAGE('2016 - 2019'!P12:P13)," -")</f>
        <v>1</v>
      </c>
      <c r="G9" s="90">
        <f>+IF(SUM('2016 - 2019'!I12:I13)&gt;0,AVERAGE('2016 - 2019'!Q12:Q13)," -")</f>
        <v>1</v>
      </c>
      <c r="H9" s="90">
        <f>+IF(SUM('2016 - 2019'!J12:J13)&gt;0,AVERAGE('2016 - 2019'!R12:R13)," -")</f>
        <v>0</v>
      </c>
      <c r="I9" s="91">
        <f>+AVERAGE('2016 - 2019'!S12:S13)</f>
        <v>0.875</v>
      </c>
      <c r="J9" s="92">
        <f t="shared" si="0"/>
        <v>0.875</v>
      </c>
      <c r="K9" s="93">
        <f t="shared" si="1"/>
        <v>0</v>
      </c>
      <c r="L9" s="94">
        <f t="shared" si="1"/>
        <v>0</v>
      </c>
      <c r="M9" s="94">
        <f t="shared" si="1"/>
        <v>0</v>
      </c>
      <c r="N9" s="95" t="str">
        <f t="shared" si="2"/>
        <v>-</v>
      </c>
      <c r="O9" s="96" t="str">
        <f t="shared" ref="O9:O10" si="3">IF(M9=0," -",IF(L9=0,100%,M9/L9))</f>
        <v xml:space="preserve"> -</v>
      </c>
    </row>
    <row r="10" spans="2:15" ht="18" customHeight="1" thickBot="1">
      <c r="B10" s="86" t="s">
        <v>45</v>
      </c>
      <c r="C10" s="191" t="s">
        <v>46</v>
      </c>
      <c r="D10" s="192"/>
      <c r="E10" s="87">
        <f>+IF(SUM('2016 - 2019'!G12:G13)&gt;0,AVERAGE('2016 - 2019'!O12:O13)," -")</f>
        <v>1</v>
      </c>
      <c r="F10" s="87">
        <f>+IF(SUM('2016 - 2019'!H12:H13)&gt;0,AVERAGE('2016 - 2019'!P12:P13)," -")</f>
        <v>1</v>
      </c>
      <c r="G10" s="87">
        <f>+IF(SUM('2016 - 2019'!I12:I13)&gt;0,AVERAGE('2016 - 2019'!Q12:Q13)," -")</f>
        <v>1</v>
      </c>
      <c r="H10" s="87">
        <f>+IF(SUM('2016 - 2019'!J12:J13)&gt;0,AVERAGE('2016 - 2019'!R12:R13)," -")</f>
        <v>0</v>
      </c>
      <c r="I10" s="88">
        <f>+AVERAGE('2016 - 2019'!S12:S13)</f>
        <v>0.875</v>
      </c>
      <c r="J10" s="89">
        <f t="shared" si="0"/>
        <v>0.875</v>
      </c>
      <c r="K10" s="108">
        <f>+SUM('2016 - 2019'!U12:U13)</f>
        <v>0</v>
      </c>
      <c r="L10" s="26">
        <f>+SUM('2016 - 2019'!V12:V13)</f>
        <v>0</v>
      </c>
      <c r="M10" s="26">
        <f>+SUM('2016 - 2019'!W12:W13)</f>
        <v>0</v>
      </c>
      <c r="N10" s="109" t="str">
        <f t="shared" si="2"/>
        <v>-</v>
      </c>
      <c r="O10" s="110" t="str">
        <f t="shared" si="3"/>
        <v xml:space="preserve"> -</v>
      </c>
    </row>
    <row r="11" spans="2:15" ht="24" customHeight="1" thickBot="1">
      <c r="C11" s="183" t="s">
        <v>47</v>
      </c>
      <c r="D11" s="184"/>
      <c r="E11" s="97">
        <f>+'2016 - 2019'!O14</f>
        <v>1</v>
      </c>
      <c r="F11" s="97">
        <f>+'2016 - 2019'!P14</f>
        <v>1</v>
      </c>
      <c r="G11" s="97">
        <f>+'2016 - 2019'!Q14</f>
        <v>1</v>
      </c>
      <c r="H11" s="97">
        <f>+'2016 - 2019'!R14</f>
        <v>0</v>
      </c>
      <c r="I11" s="98">
        <f>+'2016 - 2019'!S14</f>
        <v>0.875</v>
      </c>
      <c r="J11" s="99">
        <f t="shared" ref="J11" si="4">+I11</f>
        <v>0.875</v>
      </c>
      <c r="K11" s="70">
        <f>+K8</f>
        <v>0</v>
      </c>
      <c r="L11" s="71">
        <f>+L8</f>
        <v>0</v>
      </c>
      <c r="M11" s="71">
        <f>+M8</f>
        <v>0</v>
      </c>
      <c r="N11" s="100" t="str">
        <f t="shared" ref="N11" si="5">IF(K11=0,"-",+L11/K11)</f>
        <v>-</v>
      </c>
      <c r="O11" s="101" t="str">
        <f t="shared" ref="O11" si="6">IF(M11=0," -",IF(L11=0,100%,M11/L11))</f>
        <v xml:space="preserve"> -</v>
      </c>
    </row>
    <row r="13" spans="2:15" ht="17">
      <c r="C13" s="102" t="str">
        <f>+'2016 - 2019'!C7</f>
        <v>FECHA CORTE</v>
      </c>
      <c r="D13" s="103"/>
      <c r="E13" s="104"/>
      <c r="F13" s="104"/>
      <c r="I13" s="102" t="s">
        <v>50</v>
      </c>
    </row>
    <row r="14" spans="2:15" ht="17">
      <c r="C14" s="111">
        <f>+'2016 - 2019'!C8</f>
        <v>43434</v>
      </c>
    </row>
  </sheetData>
  <mergeCells count="11">
    <mergeCell ref="C11:D11"/>
    <mergeCell ref="C7:D7"/>
    <mergeCell ref="I7:J7"/>
    <mergeCell ref="C8:D8"/>
    <mergeCell ref="C10:D10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{9366D8EC-3B19-124D-88F1-A391B0E86562}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66D8EC-3B19-124D-88F1-A391B0E8656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2018-12-13T20:05:01Z</dcterms:modified>
</cp:coreProperties>
</file>