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L13" i="9"/>
  <c r="N13" i="9"/>
  <c r="L14" i="9"/>
  <c r="N14" i="9"/>
  <c r="L15" i="9"/>
  <c r="N15" i="9"/>
  <c r="N17" i="9"/>
  <c r="L18" i="9"/>
  <c r="N18" i="9"/>
  <c r="L19" i="9"/>
  <c r="N19" i="9"/>
  <c r="L20" i="9"/>
  <c r="N20" i="9"/>
  <c r="L21" i="9"/>
  <c r="N21" i="9"/>
  <c r="N23" i="9"/>
  <c r="N24" i="9"/>
  <c r="R24" i="9"/>
  <c r="T24" i="9"/>
  <c r="P24" i="9"/>
  <c r="Q24" i="9"/>
  <c r="S24" i="9"/>
  <c r="M12" i="9"/>
  <c r="M13" i="9"/>
  <c r="M14" i="9"/>
  <c r="M15" i="9"/>
  <c r="M17" i="9"/>
  <c r="M18" i="9"/>
  <c r="M19" i="9"/>
  <c r="M20" i="9"/>
  <c r="M21" i="9"/>
  <c r="M23" i="9"/>
  <c r="M24" i="9"/>
  <c r="I13" i="9"/>
  <c r="I14" i="9"/>
  <c r="I15" i="9"/>
  <c r="I17" i="9"/>
  <c r="I20" i="9"/>
  <c r="I21" i="9"/>
  <c r="I23" i="9"/>
  <c r="I19" i="9"/>
  <c r="I18" i="9"/>
  <c r="I12" i="9"/>
  <c r="T23" i="9"/>
  <c r="S23" i="9"/>
  <c r="L23" i="9"/>
  <c r="T21" i="9"/>
  <c r="S21" i="9"/>
  <c r="T20" i="9"/>
  <c r="S20" i="9"/>
  <c r="T19" i="9"/>
  <c r="S19" i="9"/>
  <c r="T18" i="9"/>
  <c r="S18" i="9"/>
  <c r="T17" i="9"/>
  <c r="S17" i="9"/>
  <c r="L17" i="9"/>
  <c r="T15" i="9"/>
  <c r="S15" i="9"/>
  <c r="T14" i="9"/>
  <c r="S14" i="9"/>
  <c r="T13" i="9"/>
  <c r="S13" i="9"/>
  <c r="T12" i="9"/>
  <c r="S12" i="9"/>
</calcChain>
</file>

<file path=xl/sharedStrings.xml><?xml version="1.0" encoding="utf-8"?>
<sst xmlns="http://schemas.openxmlformats.org/spreadsheetml/2006/main" count="55" uniqueCount="47">
  <si>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</si>
  <si>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</si>
  <si>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</si>
  <si>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</si>
  <si>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</si>
  <si>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</si>
  <si>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</si>
  <si>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</si>
  <si>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</si>
  <si>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</si>
  <si>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</si>
  <si>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</si>
  <si>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</si>
  <si>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</si>
  <si>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</si>
  <si>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</si>
  <si>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</si>
  <si>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</si>
  <si>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</si>
  <si>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</si>
  <si>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</si>
  <si>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</si>
  <si>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</si>
  <si>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</si>
  <si>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Número de audiencias de participación metropolitana realizadas en conjunto con la Alcaldía de Floridablanca.</t>
  </si>
  <si>
    <t>Número de audiencias de participación metropolitana realizadas en conjunto con la Alcaldía de Piedecuesta.</t>
  </si>
  <si>
    <t>Número de audiencias de participación metropolitana realizadas en conjunto con la Alcaldía de Girón.</t>
  </si>
  <si>
    <t>Número de juntas abiertas del Área Metropolitana de Bucaramanga realizadas con presencia de los integrantes de la junta metropolitana y participación de la comunidad para una discusión pública sobre asuntos metropolitanos.</t>
  </si>
  <si>
    <t>Número de planes de acción formulados para el desarrollo y el mejoramiento de la infraestructura pública en el sur de Bucaramanga, norte de Floridablanca en coordinación con el Área Metropolitana y la Alcaldía de dicho municipio.</t>
  </si>
  <si>
    <t>Número de estrategias de mejoramiento del ornato implementadas y mantenidas en sectores limítrofes con los municipios de Girón y Floridablanca en coordinación con el Área Metropolitana de Bucaramanga.</t>
  </si>
  <si>
    <t>Número de centros de estudios urbanos y territoriales creados y mantenidos en el Área Metropolitana de Bucaramanga.</t>
  </si>
  <si>
    <t>Número de espacios de encuentro generados entre gabinetes para el diálogo y coordinación institucional con el gobierno del municipio de Girón.</t>
  </si>
  <si>
    <t>Número de espacios de encuentro generados entre gabinetes para el diálogo y coordinación institucional con el gobierno del municipio de Floridablanca.</t>
  </si>
  <si>
    <t>PLAN DE ACCIÓN - ÁREA METROPOLITANA DE BUCARAMANGA</t>
  </si>
  <si>
    <t>Número de Sistemas Integrados de Transporte Público Metropolitano con apoyo para la evaluación de viabilidad.</t>
  </si>
  <si>
    <t>SITM EFICIENTE Y CONFIABLE</t>
  </si>
  <si>
    <t>6 - INFRAESTRUCTURA Y CONECTIVIDAD</t>
  </si>
  <si>
    <t>1 - GOBERNANZA DEMOCRÁTICA</t>
  </si>
  <si>
    <t>GOBIERNO PARTICIPATIVO Y ABIERTO</t>
  </si>
  <si>
    <t>GOBERNANZA URBANA</t>
  </si>
  <si>
    <t>TERRITORIOS METROPOLITANOS, PLANES CONJUNTOS</t>
  </si>
  <si>
    <t>CULTURA METROPOLITANA Y CIUDAD REGIÓN: PARTICIPACIÓN QUE ATRAVIESA FRONTERAS</t>
  </si>
  <si>
    <t>MOVILIDAD</t>
  </si>
  <si>
    <t>META CUATRIENIO</t>
  </si>
  <si>
    <t>META REAL</t>
  </si>
  <si>
    <t>RECURSOS FINANCIEROS (Miles de pesos)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</si>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</sst>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10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39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29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2" borderId="35" xfId="0" applyFont="1" applyFill="1" applyBorder="1" applyAlignment="1">
      <alignment horizontal="center" vertical="center" wrapText="1"/>
    </xf>
    <xf numFmtId="3" fontId="5" fillId="2" borderId="35" xfId="0" applyNumberFormat="1" applyFont="1" applyFill="1" applyBorder="1" applyAlignment="1">
      <alignment horizontal="center" vertical="center" wrapText="1"/>
    </xf>
    <xf numFmtId="9" fontId="5" fillId="2" borderId="3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164" fontId="5" fillId="2" borderId="35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3" fillId="0" borderId="25" xfId="0" applyFont="1" applyFill="1" applyBorder="1" applyAlignment="1">
      <alignment horizontal="justify" vertical="center" wrapText="1"/>
    </xf>
    <xf numFmtId="3" fontId="5" fillId="0" borderId="25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164" fontId="5" fillId="0" borderId="41" xfId="0" applyNumberFormat="1" applyFont="1" applyBorder="1" applyAlignment="1">
      <alignment horizontal="center" vertical="center"/>
    </xf>
    <xf numFmtId="0" fontId="3" fillId="0" borderId="41" xfId="0" applyFont="1" applyFill="1" applyBorder="1" applyAlignment="1">
      <alignment horizontal="justify" vertical="center" wrapText="1"/>
    </xf>
    <xf numFmtId="3" fontId="5" fillId="0" borderId="41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 wrapText="1"/>
    </xf>
    <xf numFmtId="16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6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45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6" fillId="0" borderId="51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3" borderId="35" xfId="0" applyNumberFormat="1" applyFont="1" applyFill="1" applyBorder="1" applyAlignment="1">
      <alignment horizontal="center" vertical="center"/>
    </xf>
    <xf numFmtId="9" fontId="6" fillId="2" borderId="35" xfId="0" applyNumberFormat="1" applyFont="1" applyFill="1" applyBorder="1" applyAlignment="1">
      <alignment horizontal="center" vertical="center" wrapText="1"/>
    </xf>
    <xf numFmtId="9" fontId="6" fillId="0" borderId="50" xfId="0" applyNumberFormat="1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center" vertical="center" wrapText="1"/>
    </xf>
    <xf numFmtId="9" fontId="5" fillId="2" borderId="17" xfId="0" applyNumberFormat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3" fontId="5" fillId="0" borderId="47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54" xfId="0" applyNumberFormat="1" applyFont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horizontal="center" vertical="center" wrapText="1"/>
    </xf>
    <xf numFmtId="9" fontId="5" fillId="3" borderId="55" xfId="0" applyNumberFormat="1" applyFont="1" applyFill="1" applyBorder="1" applyAlignment="1">
      <alignment horizontal="center" vertical="center"/>
    </xf>
    <xf numFmtId="9" fontId="5" fillId="0" borderId="56" xfId="0" applyNumberFormat="1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justify" vertical="center"/>
    </xf>
    <xf numFmtId="0" fontId="5" fillId="0" borderId="50" xfId="0" applyFont="1" applyBorder="1" applyAlignment="1">
      <alignment horizontal="center" vertical="center" wrapText="1"/>
    </xf>
    <xf numFmtId="3" fontId="5" fillId="3" borderId="35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3" fillId="0" borderId="41" xfId="0" applyNumberFormat="1" applyFont="1" applyFill="1" applyBorder="1" applyAlignment="1">
      <alignment horizontal="center" vertical="center" wrapText="1"/>
    </xf>
    <xf numFmtId="3" fontId="3" fillId="0" borderId="2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164" fontId="3" fillId="0" borderId="14" xfId="0" applyNumberFormat="1" applyFont="1" applyBorder="1" applyAlignment="1" applyProtection="1">
      <alignment horizontal="center" vertical="center" wrapText="1"/>
    </xf>
    <xf numFmtId="9" fontId="5" fillId="3" borderId="42" xfId="0" applyNumberFormat="1" applyFont="1" applyFill="1" applyBorder="1" applyAlignment="1">
      <alignment horizontal="center" vertical="center"/>
    </xf>
    <xf numFmtId="9" fontId="5" fillId="2" borderId="42" xfId="0" applyNumberFormat="1" applyFont="1" applyFill="1" applyBorder="1" applyAlignment="1">
      <alignment horizontal="center" vertical="center" wrapText="1"/>
    </xf>
    <xf numFmtId="9" fontId="9" fillId="4" borderId="34" xfId="0" applyNumberFormat="1" applyFont="1" applyFill="1" applyBorder="1" applyAlignment="1">
      <alignment horizontal="center" vertical="center"/>
    </xf>
    <xf numFmtId="3" fontId="9" fillId="4" borderId="47" xfId="0" applyNumberFormat="1" applyFont="1" applyFill="1" applyBorder="1" applyAlignment="1">
      <alignment horizontal="center" vertical="center"/>
    </xf>
    <xf numFmtId="9" fontId="9" fillId="4" borderId="47" xfId="0" applyNumberFormat="1" applyFont="1" applyFill="1" applyBorder="1" applyAlignment="1">
      <alignment horizontal="center" vertical="center"/>
    </xf>
    <xf numFmtId="9" fontId="9" fillId="4" borderId="46" xfId="0" applyNumberFormat="1" applyFont="1" applyFill="1" applyBorder="1" applyAlignment="1">
      <alignment horizontal="center" vertical="center"/>
    </xf>
    <xf numFmtId="0" fontId="5" fillId="0" borderId="11" xfId="0" quotePrefix="1" applyFont="1" applyFill="1" applyBorder="1"/>
    <xf numFmtId="165" fontId="5" fillId="0" borderId="26" xfId="0" applyNumberFormat="1" applyFont="1" applyBorder="1" applyAlignment="1">
      <alignment horizontal="center" vertical="center"/>
    </xf>
    <xf numFmtId="165" fontId="5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justify" vertical="center"/>
    </xf>
    <xf numFmtId="0" fontId="5" fillId="0" borderId="24" xfId="0" applyFont="1" applyBorder="1" applyAlignment="1">
      <alignment horizontal="justify" vertical="center"/>
    </xf>
    <xf numFmtId="0" fontId="5" fillId="0" borderId="39" xfId="0" applyFont="1" applyBorder="1" applyAlignment="1">
      <alignment horizontal="justify" vertical="center"/>
    </xf>
    <xf numFmtId="0" fontId="5" fillId="0" borderId="19" xfId="0" applyFont="1" applyBorder="1" applyAlignment="1">
      <alignment horizontal="justify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</cellXfs>
  <cellStyles count="13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749300</xdr:colOff>
      <xdr:row>0</xdr:row>
      <xdr:rowOff>88900</xdr:rowOff>
    </xdr:from>
    <xdr:to>
      <xdr:col>6</xdr:col>
      <xdr:colOff>1041400</xdr:colOff>
      <xdr:row>5</xdr:row>
      <xdr:rowOff>190500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88900"/>
          <a:ext cx="1384300" cy="124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1397000</xdr:colOff>
      <xdr:row>1</xdr:row>
      <xdr:rowOff>76200</xdr:rowOff>
    </xdr:from>
    <xdr:to>
      <xdr:col>16</xdr:col>
      <xdr:colOff>1930400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088100" y="266700"/>
          <a:ext cx="26289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24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43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91" t="s">
        <v>16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</row>
    <row r="3" spans="2:20" ht="20.100000000000001" customHeight="1" x14ac:dyDescent="0.2">
      <c r="B3" s="91" t="s">
        <v>19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</row>
    <row r="4" spans="2:20" ht="20.100000000000001" customHeight="1" x14ac:dyDescent="0.2">
      <c r="B4" s="91" t="s">
        <v>33</v>
      </c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80">
        <v>2018</v>
      </c>
      <c r="C8" s="81">
        <v>43465</v>
      </c>
      <c r="D8" s="92" t="s">
        <v>3</v>
      </c>
      <c r="E8" s="93"/>
      <c r="F8" s="93"/>
      <c r="G8" s="93"/>
      <c r="H8" s="93"/>
      <c r="I8" s="93"/>
      <c r="J8" s="93"/>
      <c r="K8" s="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95" t="s">
        <v>17</v>
      </c>
      <c r="C9" s="98" t="s">
        <v>18</v>
      </c>
      <c r="D9" s="100" t="s">
        <v>0</v>
      </c>
      <c r="E9" s="103" t="s">
        <v>4</v>
      </c>
      <c r="F9" s="103"/>
      <c r="G9" s="103" t="s">
        <v>5</v>
      </c>
      <c r="H9" s="103"/>
      <c r="I9" s="103"/>
      <c r="J9" s="103"/>
      <c r="K9" s="105"/>
      <c r="L9" s="47"/>
      <c r="M9" s="100" t="s">
        <v>6</v>
      </c>
      <c r="N9" s="105"/>
      <c r="O9" s="115" t="s">
        <v>45</v>
      </c>
      <c r="P9" s="116"/>
      <c r="Q9" s="116"/>
      <c r="R9" s="116"/>
      <c r="S9" s="116"/>
      <c r="T9" s="117"/>
    </row>
    <row r="10" spans="2:20" ht="17.100000000000001" customHeight="1" x14ac:dyDescent="0.2">
      <c r="B10" s="96"/>
      <c r="C10" s="99"/>
      <c r="D10" s="101"/>
      <c r="E10" s="104"/>
      <c r="F10" s="104"/>
      <c r="G10" s="104" t="s">
        <v>7</v>
      </c>
      <c r="H10" s="108" t="s">
        <v>43</v>
      </c>
      <c r="I10" s="108" t="s">
        <v>44</v>
      </c>
      <c r="J10" s="109" t="s">
        <v>1</v>
      </c>
      <c r="K10" s="106" t="s">
        <v>8</v>
      </c>
      <c r="L10" s="48"/>
      <c r="M10" s="111" t="s">
        <v>9</v>
      </c>
      <c r="N10" s="113" t="s">
        <v>10</v>
      </c>
      <c r="O10" s="118"/>
      <c r="P10" s="119"/>
      <c r="Q10" s="119"/>
      <c r="R10" s="119"/>
      <c r="S10" s="119"/>
      <c r="T10" s="120"/>
    </row>
    <row r="11" spans="2:20" ht="37.5" customHeight="1" thickBot="1" x14ac:dyDescent="0.25">
      <c r="B11" s="97"/>
      <c r="C11" s="99"/>
      <c r="D11" s="102"/>
      <c r="E11" s="12" t="s">
        <v>11</v>
      </c>
      <c r="F11" s="12" t="s">
        <v>12</v>
      </c>
      <c r="G11" s="108"/>
      <c r="H11" s="121"/>
      <c r="I11" s="121"/>
      <c r="J11" s="110"/>
      <c r="K11" s="107"/>
      <c r="L11" s="49"/>
      <c r="M11" s="112"/>
      <c r="N11" s="114"/>
      <c r="O11" s="13" t="s">
        <v>23</v>
      </c>
      <c r="P11" s="14" t="s">
        <v>20</v>
      </c>
      <c r="Q11" s="50" t="s">
        <v>21</v>
      </c>
      <c r="R11" s="15" t="s">
        <v>22</v>
      </c>
      <c r="S11" s="15" t="s">
        <v>14</v>
      </c>
      <c r="T11" s="16" t="s">
        <v>15</v>
      </c>
    </row>
    <row r="12" spans="2:20" ht="45" x14ac:dyDescent="0.2">
      <c r="B12" s="126" t="s">
        <v>37</v>
      </c>
      <c r="C12" s="126" t="s">
        <v>38</v>
      </c>
      <c r="D12" s="122" t="s">
        <v>41</v>
      </c>
      <c r="E12" s="19">
        <v>43101</v>
      </c>
      <c r="F12" s="19">
        <v>43465</v>
      </c>
      <c r="G12" s="5" t="s">
        <v>24</v>
      </c>
      <c r="H12" s="75">
        <v>4</v>
      </c>
      <c r="I12" s="78" t="e">
        <f>+J12+(#REF!-#REF!)</f>
        <v>#REF!</v>
      </c>
      <c r="J12" s="20">
        <v>2</v>
      </c>
      <c r="K12" s="37">
        <v>0</v>
      </c>
      <c r="L12" s="51">
        <f>+K12/J12</f>
        <v>0</v>
      </c>
      <c r="M12" s="41">
        <f>DAYS360(E12,$C$8)/DAYS360(E12,F12)</f>
        <v>1</v>
      </c>
      <c r="N12" s="42">
        <f>IF(J12=0," -",IF(L12&gt;100%,100%,L12))</f>
        <v>0</v>
      </c>
      <c r="O12" s="62" t="s">
        <v>46</v>
      </c>
      <c r="P12" s="20">
        <v>0</v>
      </c>
      <c r="Q12" s="20">
        <v>0</v>
      </c>
      <c r="R12" s="20">
        <v>0</v>
      </c>
      <c r="S12" s="21" t="str">
        <f>IF(P12=0," -",Q12/P12)</f>
        <v xml:space="preserve"> -</v>
      </c>
      <c r="T12" s="42" t="str">
        <f>IF(R12=0," -",IF(Q12=0,100%,R12/Q12))</f>
        <v xml:space="preserve"> -</v>
      </c>
    </row>
    <row r="13" spans="2:20" ht="45" x14ac:dyDescent="0.2">
      <c r="B13" s="127"/>
      <c r="C13" s="127"/>
      <c r="D13" s="123"/>
      <c r="E13" s="17">
        <v>43101</v>
      </c>
      <c r="F13" s="17">
        <v>43465</v>
      </c>
      <c r="G13" s="6" t="s">
        <v>25</v>
      </c>
      <c r="H13" s="76">
        <v>4</v>
      </c>
      <c r="I13" s="78" t="e">
        <f>+J13+(#REF!-#REF!)</f>
        <v>#REF!</v>
      </c>
      <c r="J13" s="18">
        <v>1</v>
      </c>
      <c r="K13" s="38">
        <v>4</v>
      </c>
      <c r="L13" s="52">
        <f>+K13/J13</f>
        <v>4</v>
      </c>
      <c r="M13" s="43">
        <f>DAYS360(E13,$C$8)/DAYS360(E13,F13)</f>
        <v>1</v>
      </c>
      <c r="N13" s="44">
        <f>IF(J13=0," -",IF(L13&gt;100%,100%,L13))</f>
        <v>1</v>
      </c>
      <c r="O13" s="63" t="s">
        <v>46</v>
      </c>
      <c r="P13" s="18">
        <v>0</v>
      </c>
      <c r="Q13" s="31">
        <v>0</v>
      </c>
      <c r="R13" s="18">
        <v>0</v>
      </c>
      <c r="S13" s="32" t="str">
        <f t="shared" ref="S13:S24" si="0">IF(P13=0," -",Q13/P13)</f>
        <v xml:space="preserve"> -</v>
      </c>
      <c r="T13" s="66" t="str">
        <f t="shared" ref="T13:T24" si="1">IF(R13=0," -",IF(Q13=0,100%,R13/Q13))</f>
        <v xml:space="preserve"> -</v>
      </c>
    </row>
    <row r="14" spans="2:20" ht="45" x14ac:dyDescent="0.2">
      <c r="B14" s="127"/>
      <c r="C14" s="127"/>
      <c r="D14" s="123"/>
      <c r="E14" s="17">
        <v>43101</v>
      </c>
      <c r="F14" s="17">
        <v>43465</v>
      </c>
      <c r="G14" s="6" t="s">
        <v>26</v>
      </c>
      <c r="H14" s="76">
        <v>4</v>
      </c>
      <c r="I14" s="78" t="e">
        <f>+J14+(#REF!-#REF!)</f>
        <v>#REF!</v>
      </c>
      <c r="J14" s="18">
        <v>1</v>
      </c>
      <c r="K14" s="38">
        <v>4</v>
      </c>
      <c r="L14" s="52">
        <f t="shared" ref="L14:L15" si="2">+K14/J14</f>
        <v>4</v>
      </c>
      <c r="M14" s="43">
        <f t="shared" ref="M14:M23" si="3">DAYS360(E14,$C$8)/DAYS360(E14,F14)</f>
        <v>1</v>
      </c>
      <c r="N14" s="44">
        <f t="shared" ref="N14:N21" si="4">IF(J14=0," -",IF(L14&gt;100%,100%,L14))</f>
        <v>1</v>
      </c>
      <c r="O14" s="63" t="s">
        <v>46</v>
      </c>
      <c r="P14" s="18">
        <v>0</v>
      </c>
      <c r="Q14" s="31">
        <v>0</v>
      </c>
      <c r="R14" s="18">
        <v>0</v>
      </c>
      <c r="S14" s="32" t="str">
        <f t="shared" si="0"/>
        <v xml:space="preserve"> -</v>
      </c>
      <c r="T14" s="66" t="str">
        <f t="shared" si="1"/>
        <v xml:space="preserve"> -</v>
      </c>
    </row>
    <row r="15" spans="2:20" ht="90.75" thickBot="1" x14ac:dyDescent="0.25">
      <c r="B15" s="127"/>
      <c r="C15" s="128"/>
      <c r="D15" s="124"/>
      <c r="E15" s="22">
        <v>43101</v>
      </c>
      <c r="F15" s="22">
        <v>43465</v>
      </c>
      <c r="G15" s="23" t="s">
        <v>27</v>
      </c>
      <c r="H15" s="77">
        <v>8</v>
      </c>
      <c r="I15" s="78" t="e">
        <f>+J15+(#REF!-#REF!)</f>
        <v>#REF!</v>
      </c>
      <c r="J15" s="24">
        <v>3</v>
      </c>
      <c r="K15" s="39">
        <v>0</v>
      </c>
      <c r="L15" s="52">
        <f t="shared" si="2"/>
        <v>0</v>
      </c>
      <c r="M15" s="43">
        <f t="shared" si="3"/>
        <v>1</v>
      </c>
      <c r="N15" s="44">
        <f t="shared" si="4"/>
        <v>0</v>
      </c>
      <c r="O15" s="64" t="s">
        <v>46</v>
      </c>
      <c r="P15" s="65">
        <v>0</v>
      </c>
      <c r="Q15" s="27">
        <v>0</v>
      </c>
      <c r="R15" s="65">
        <v>0</v>
      </c>
      <c r="S15" s="28" t="str">
        <f t="shared" si="0"/>
        <v xml:space="preserve"> -</v>
      </c>
      <c r="T15" s="70" t="str">
        <f t="shared" si="1"/>
        <v xml:space="preserve"> -</v>
      </c>
    </row>
    <row r="16" spans="2:20" ht="12.95" customHeight="1" thickBot="1" x14ac:dyDescent="0.25">
      <c r="B16" s="127"/>
      <c r="C16" s="33"/>
      <c r="D16" s="33"/>
      <c r="E16" s="34"/>
      <c r="F16" s="35"/>
      <c r="G16" s="36"/>
      <c r="H16" s="74"/>
      <c r="I16" s="74"/>
      <c r="J16" s="74"/>
      <c r="K16" s="74"/>
      <c r="L16" s="53"/>
      <c r="M16" s="36"/>
      <c r="N16" s="36"/>
      <c r="O16" s="67"/>
      <c r="P16" s="68"/>
      <c r="Q16" s="68"/>
      <c r="R16" s="68"/>
      <c r="S16" s="69"/>
      <c r="T16" s="82"/>
    </row>
    <row r="17" spans="2:20" ht="90" x14ac:dyDescent="0.2">
      <c r="B17" s="127"/>
      <c r="C17" s="126" t="s">
        <v>39</v>
      </c>
      <c r="D17" s="125" t="s">
        <v>40</v>
      </c>
      <c r="E17" s="29">
        <v>43101</v>
      </c>
      <c r="F17" s="29">
        <v>43465</v>
      </c>
      <c r="G17" s="30" t="s">
        <v>28</v>
      </c>
      <c r="H17" s="78">
        <v>1</v>
      </c>
      <c r="I17" s="78" t="e">
        <f>+J17+(#REF!-#REF!)</f>
        <v>#REF!</v>
      </c>
      <c r="J17" s="31">
        <v>0</v>
      </c>
      <c r="K17" s="40">
        <v>0.93</v>
      </c>
      <c r="L17" s="51" t="e">
        <f>+K17/J17</f>
        <v>#DIV/0!</v>
      </c>
      <c r="M17" s="43">
        <f t="shared" si="3"/>
        <v>1</v>
      </c>
      <c r="N17" s="44" t="str">
        <f t="shared" si="4"/>
        <v xml:space="preserve"> -</v>
      </c>
      <c r="O17" s="62">
        <v>0</v>
      </c>
      <c r="P17" s="20">
        <v>505440</v>
      </c>
      <c r="Q17" s="20">
        <v>505440</v>
      </c>
      <c r="R17" s="20">
        <v>0</v>
      </c>
      <c r="S17" s="21">
        <f t="shared" si="0"/>
        <v>1</v>
      </c>
      <c r="T17" s="42" t="str">
        <f t="shared" si="1"/>
        <v xml:space="preserve"> -</v>
      </c>
    </row>
    <row r="18" spans="2:20" ht="75" x14ac:dyDescent="0.2">
      <c r="B18" s="127"/>
      <c r="C18" s="127"/>
      <c r="D18" s="123"/>
      <c r="E18" s="17">
        <v>43101</v>
      </c>
      <c r="F18" s="17">
        <v>43465</v>
      </c>
      <c r="G18" s="6" t="s">
        <v>29</v>
      </c>
      <c r="H18" s="76">
        <v>1</v>
      </c>
      <c r="I18" s="78">
        <f>+J18</f>
        <v>1</v>
      </c>
      <c r="J18" s="18">
        <v>1</v>
      </c>
      <c r="K18" s="89">
        <v>0.93</v>
      </c>
      <c r="L18" s="52">
        <f>+K18/J18</f>
        <v>0.93</v>
      </c>
      <c r="M18" s="43">
        <f t="shared" si="3"/>
        <v>1</v>
      </c>
      <c r="N18" s="44">
        <f t="shared" si="4"/>
        <v>0.93</v>
      </c>
      <c r="O18" s="63" t="s">
        <v>46</v>
      </c>
      <c r="P18" s="18">
        <v>505440</v>
      </c>
      <c r="Q18" s="31">
        <v>505440</v>
      </c>
      <c r="R18" s="18">
        <v>0</v>
      </c>
      <c r="S18" s="32">
        <f t="shared" si="0"/>
        <v>1</v>
      </c>
      <c r="T18" s="66" t="str">
        <f t="shared" si="1"/>
        <v xml:space="preserve"> -</v>
      </c>
    </row>
    <row r="19" spans="2:20" ht="45" x14ac:dyDescent="0.2">
      <c r="B19" s="127"/>
      <c r="C19" s="127"/>
      <c r="D19" s="123"/>
      <c r="E19" s="17">
        <v>43101</v>
      </c>
      <c r="F19" s="17">
        <v>43465</v>
      </c>
      <c r="G19" s="6" t="s">
        <v>30</v>
      </c>
      <c r="H19" s="76">
        <v>1</v>
      </c>
      <c r="I19" s="78">
        <f>+J19</f>
        <v>1</v>
      </c>
      <c r="J19" s="18">
        <v>1</v>
      </c>
      <c r="K19" s="89">
        <v>0.7</v>
      </c>
      <c r="L19" s="52">
        <f t="shared" ref="L19:L21" si="5">+K19/J19</f>
        <v>0.7</v>
      </c>
      <c r="M19" s="43">
        <f t="shared" si="3"/>
        <v>1</v>
      </c>
      <c r="N19" s="44">
        <f t="shared" si="4"/>
        <v>0.7</v>
      </c>
      <c r="O19" s="63" t="s">
        <v>46</v>
      </c>
      <c r="P19" s="18">
        <v>500000</v>
      </c>
      <c r="Q19" s="31">
        <v>500000</v>
      </c>
      <c r="R19" s="18">
        <v>0</v>
      </c>
      <c r="S19" s="32">
        <f t="shared" si="0"/>
        <v>1</v>
      </c>
      <c r="T19" s="66" t="str">
        <f t="shared" si="1"/>
        <v xml:space="preserve"> -</v>
      </c>
    </row>
    <row r="20" spans="2:20" ht="60" x14ac:dyDescent="0.2">
      <c r="B20" s="127"/>
      <c r="C20" s="127"/>
      <c r="D20" s="123"/>
      <c r="E20" s="17">
        <v>43101</v>
      </c>
      <c r="F20" s="17">
        <v>43465</v>
      </c>
      <c r="G20" s="6" t="s">
        <v>31</v>
      </c>
      <c r="H20" s="76">
        <v>8</v>
      </c>
      <c r="I20" s="78" t="e">
        <f>+J20+(#REF!-#REF!)</f>
        <v>#REF!</v>
      </c>
      <c r="J20" s="18">
        <v>3</v>
      </c>
      <c r="K20" s="38">
        <v>2</v>
      </c>
      <c r="L20" s="52">
        <f t="shared" si="5"/>
        <v>0.66666666666666663</v>
      </c>
      <c r="M20" s="43">
        <f t="shared" si="3"/>
        <v>1</v>
      </c>
      <c r="N20" s="44">
        <f t="shared" si="4"/>
        <v>0.66666666666666663</v>
      </c>
      <c r="O20" s="63" t="s">
        <v>46</v>
      </c>
      <c r="P20" s="18">
        <v>0</v>
      </c>
      <c r="Q20" s="31">
        <v>0</v>
      </c>
      <c r="R20" s="18">
        <v>0</v>
      </c>
      <c r="S20" s="32" t="str">
        <f t="shared" si="0"/>
        <v xml:space="preserve"> -</v>
      </c>
      <c r="T20" s="66" t="str">
        <f t="shared" si="1"/>
        <v xml:space="preserve"> -</v>
      </c>
    </row>
    <row r="21" spans="2:20" ht="60.75" thickBot="1" x14ac:dyDescent="0.25">
      <c r="B21" s="128"/>
      <c r="C21" s="128"/>
      <c r="D21" s="124"/>
      <c r="E21" s="22">
        <v>43101</v>
      </c>
      <c r="F21" s="22">
        <v>43465</v>
      </c>
      <c r="G21" s="23" t="s">
        <v>32</v>
      </c>
      <c r="H21" s="77">
        <v>8</v>
      </c>
      <c r="I21" s="78" t="e">
        <f>+J21+(#REF!-#REF!)</f>
        <v>#REF!</v>
      </c>
      <c r="J21" s="24">
        <v>3</v>
      </c>
      <c r="K21" s="39">
        <v>2</v>
      </c>
      <c r="L21" s="52">
        <f t="shared" si="5"/>
        <v>0.66666666666666663</v>
      </c>
      <c r="M21" s="43">
        <f t="shared" si="3"/>
        <v>1</v>
      </c>
      <c r="N21" s="44">
        <f t="shared" si="4"/>
        <v>0.66666666666666663</v>
      </c>
      <c r="O21" s="64" t="s">
        <v>46</v>
      </c>
      <c r="P21" s="65">
        <v>0</v>
      </c>
      <c r="Q21" s="27">
        <v>0</v>
      </c>
      <c r="R21" s="65">
        <v>0</v>
      </c>
      <c r="S21" s="28" t="str">
        <f t="shared" si="0"/>
        <v xml:space="preserve"> -</v>
      </c>
      <c r="T21" s="70" t="str">
        <f t="shared" si="1"/>
        <v xml:space="preserve"> -</v>
      </c>
    </row>
    <row r="22" spans="2:20" ht="12.95" customHeight="1" thickBot="1" x14ac:dyDescent="0.25">
      <c r="B22" s="10"/>
      <c r="C22" s="7"/>
      <c r="D22" s="7"/>
      <c r="E22" s="11"/>
      <c r="F22" s="11"/>
      <c r="G22" s="7"/>
      <c r="H22" s="8"/>
      <c r="I22" s="8"/>
      <c r="J22" s="8"/>
      <c r="K22" s="8"/>
      <c r="L22" s="54"/>
      <c r="M22" s="9"/>
      <c r="N22" s="9"/>
      <c r="O22" s="56"/>
      <c r="P22" s="57"/>
      <c r="Q22" s="57"/>
      <c r="R22" s="57"/>
      <c r="S22" s="58"/>
      <c r="T22" s="83"/>
    </row>
    <row r="23" spans="2:20" ht="45.75" thickBot="1" x14ac:dyDescent="0.25">
      <c r="B23" s="71" t="s">
        <v>36</v>
      </c>
      <c r="C23" s="73" t="s">
        <v>42</v>
      </c>
      <c r="D23" s="72" t="s">
        <v>35</v>
      </c>
      <c r="E23" s="25">
        <v>43101</v>
      </c>
      <c r="F23" s="25">
        <v>43465</v>
      </c>
      <c r="G23" s="26" t="s">
        <v>34</v>
      </c>
      <c r="H23" s="79">
        <v>1</v>
      </c>
      <c r="I23" s="79" t="e">
        <f>+J23+(#REF!-#REF!)</f>
        <v>#REF!</v>
      </c>
      <c r="J23" s="27">
        <v>0</v>
      </c>
      <c r="K23" s="90">
        <v>0.7</v>
      </c>
      <c r="L23" s="55" t="e">
        <f>+K23/J23</f>
        <v>#DIV/0!</v>
      </c>
      <c r="M23" s="45">
        <f t="shared" si="3"/>
        <v>1</v>
      </c>
      <c r="N23" s="46" t="str">
        <f>IF(J23=0," -",IF(L23&gt;100%,100%,L23))</f>
        <v xml:space="preserve"> -</v>
      </c>
      <c r="O23" s="59" t="s">
        <v>46</v>
      </c>
      <c r="P23" s="60">
        <v>280000</v>
      </c>
      <c r="Q23" s="60">
        <v>0</v>
      </c>
      <c r="R23" s="60">
        <v>0</v>
      </c>
      <c r="S23" s="61">
        <f t="shared" si="0"/>
        <v>0</v>
      </c>
      <c r="T23" s="46" t="str">
        <f t="shared" si="1"/>
        <v xml:space="preserve"> -</v>
      </c>
    </row>
    <row r="24" spans="2:20" ht="21" customHeight="1" thickBot="1" x14ac:dyDescent="0.25">
      <c r="M24" s="84">
        <f>+AVERAGE(M12:M15,M17:M21,M23)</f>
        <v>1</v>
      </c>
      <c r="N24" s="87">
        <f>+AVERAGE(N12:N15,N17:N21,N23)</f>
        <v>0.62041666666666673</v>
      </c>
      <c r="O24" s="88"/>
      <c r="P24" s="85">
        <f>+SUM(P12:P15,P17:P21,P23)</f>
        <v>1790880</v>
      </c>
      <c r="Q24" s="85">
        <f t="shared" ref="Q24:R24" si="6">+SUM(Q12:Q15,Q17:Q21,Q23)</f>
        <v>1510880</v>
      </c>
      <c r="R24" s="85">
        <f t="shared" si="6"/>
        <v>0</v>
      </c>
      <c r="S24" s="86">
        <f t="shared" si="0"/>
        <v>0.84365228267667292</v>
      </c>
      <c r="T24" s="87" t="str">
        <f t="shared" si="1"/>
        <v xml:space="preserve"> -</v>
      </c>
    </row>
  </sheetData>
  <mergeCells count="23">
    <mergeCell ref="M10:M11"/>
    <mergeCell ref="N10:N11"/>
    <mergeCell ref="B12:B21"/>
    <mergeCell ref="C12:C15"/>
    <mergeCell ref="D12:D15"/>
    <mergeCell ref="C17:C21"/>
    <mergeCell ref="D17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dataValidations count="1">
    <dataValidation type="whole" operator="lessThanOrEqual" allowBlank="1" showErrorMessage="1" errorTitle="Error" error="¡El valor ejecutado no puede superar el programado!" sqref="Q12:Q15 Q17:Q21 Q23">
      <formula1>P12</formula1>
    </dataValidation>
  </dataValidation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2019-03-19T14:42:17Z</dcterms:modified>
</cp:coreProperties>
</file>