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3"/>
  </bookViews>
  <sheets>
    <sheet name="2016" sheetId="7" r:id="rId1"/>
    <sheet name="2017" sheetId="8" r:id="rId2"/>
    <sheet name="2018" sheetId="9" r:id="rId3"/>
    <sheet name="2019" sheetId="10" r:id="rId4"/>
    <sheet name="2016 - 2019" sheetId="12" r:id="rId5"/>
    <sheet name="RESUMEN" sheetId="13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2" l="1"/>
  <c r="V18" i="12"/>
  <c r="W18" i="12"/>
  <c r="V19" i="12"/>
  <c r="W19" i="12"/>
  <c r="V20" i="12"/>
  <c r="W20" i="12"/>
  <c r="V21" i="12"/>
  <c r="W21" i="12"/>
  <c r="V22" i="12"/>
  <c r="W22" i="12"/>
  <c r="V23" i="12"/>
  <c r="W23" i="12"/>
  <c r="V24" i="12"/>
  <c r="W24" i="12"/>
  <c r="V25" i="12"/>
  <c r="W25" i="12"/>
  <c r="V26" i="12"/>
  <c r="W26" i="12"/>
  <c r="V27" i="12"/>
  <c r="W27" i="12"/>
  <c r="V28" i="12"/>
  <c r="W28" i="12"/>
  <c r="V29" i="12"/>
  <c r="W29" i="12"/>
  <c r="V30" i="12"/>
  <c r="W30" i="12"/>
  <c r="U30" i="12"/>
  <c r="U29" i="12"/>
  <c r="U28" i="12"/>
  <c r="U27" i="12"/>
  <c r="U26" i="12"/>
  <c r="U25" i="12"/>
  <c r="U24" i="12"/>
  <c r="U23" i="12"/>
  <c r="U22" i="12"/>
  <c r="U21" i="12"/>
  <c r="U20" i="12"/>
  <c r="U19" i="12"/>
  <c r="U18" i="12"/>
  <c r="W12" i="12"/>
  <c r="W13" i="12"/>
  <c r="W14" i="12"/>
  <c r="W15" i="12"/>
  <c r="W16" i="12"/>
  <c r="V12" i="12"/>
  <c r="V13" i="12"/>
  <c r="V14" i="12"/>
  <c r="V15" i="12"/>
  <c r="V16" i="12"/>
  <c r="U16" i="12"/>
  <c r="U15" i="12"/>
  <c r="U14" i="12"/>
  <c r="U13" i="12"/>
  <c r="U12" i="12"/>
  <c r="S31" i="12"/>
  <c r="N12" i="9"/>
  <c r="Q12" i="12"/>
  <c r="N13" i="9"/>
  <c r="Q13" i="12"/>
  <c r="N14" i="9"/>
  <c r="Q14" i="12"/>
  <c r="L15" i="9"/>
  <c r="N15" i="9"/>
  <c r="Q15" i="12"/>
  <c r="N16" i="9"/>
  <c r="Q16" i="12"/>
  <c r="L18" i="9"/>
  <c r="N18" i="9"/>
  <c r="Q18" i="12"/>
  <c r="N19" i="9"/>
  <c r="Q19" i="12"/>
  <c r="L20" i="9"/>
  <c r="N20" i="9"/>
  <c r="Q20" i="12"/>
  <c r="L21" i="9"/>
  <c r="N21" i="9"/>
  <c r="Q21" i="12"/>
  <c r="L22" i="9"/>
  <c r="N22" i="9"/>
  <c r="Q22" i="12"/>
  <c r="L23" i="9"/>
  <c r="N23" i="9"/>
  <c r="Q23" i="12"/>
  <c r="L24" i="9"/>
  <c r="N24" i="9"/>
  <c r="Q24" i="12"/>
  <c r="N25" i="9"/>
  <c r="Q25" i="12"/>
  <c r="L26" i="9"/>
  <c r="N26" i="9"/>
  <c r="Q26" i="12"/>
  <c r="L27" i="9"/>
  <c r="N27" i="9"/>
  <c r="Q27" i="12"/>
  <c r="L28" i="9"/>
  <c r="N28" i="9"/>
  <c r="Q28" i="12"/>
  <c r="L29" i="9"/>
  <c r="N29" i="9"/>
  <c r="Q29" i="12"/>
  <c r="N30" i="9"/>
  <c r="Q30" i="12"/>
  <c r="Q31" i="12"/>
  <c r="N12" i="10"/>
  <c r="R12" i="12"/>
  <c r="N13" i="10"/>
  <c r="R13" i="12"/>
  <c r="N14" i="10"/>
  <c r="R14" i="12"/>
  <c r="L15" i="10"/>
  <c r="N15" i="10"/>
  <c r="R15" i="12"/>
  <c r="N16" i="10"/>
  <c r="R16" i="12"/>
  <c r="L18" i="10"/>
  <c r="N18" i="10"/>
  <c r="R18" i="12"/>
  <c r="N19" i="10"/>
  <c r="R19" i="12"/>
  <c r="L20" i="10"/>
  <c r="N20" i="10"/>
  <c r="R20" i="12"/>
  <c r="N21" i="10"/>
  <c r="R21" i="12"/>
  <c r="L22" i="10"/>
  <c r="N22" i="10"/>
  <c r="R22" i="12"/>
  <c r="L23" i="10"/>
  <c r="N23" i="10"/>
  <c r="R23" i="12"/>
  <c r="L24" i="10"/>
  <c r="N24" i="10"/>
  <c r="R24" i="12"/>
  <c r="N25" i="10"/>
  <c r="R25" i="12"/>
  <c r="L26" i="10"/>
  <c r="N26" i="10"/>
  <c r="R26" i="12"/>
  <c r="L27" i="10"/>
  <c r="N27" i="10"/>
  <c r="R27" i="12"/>
  <c r="L28" i="10"/>
  <c r="N28" i="10"/>
  <c r="R28" i="12"/>
  <c r="L29" i="10"/>
  <c r="N29" i="10"/>
  <c r="R29" i="12"/>
  <c r="N30" i="10"/>
  <c r="R30" i="12"/>
  <c r="R31" i="12"/>
  <c r="L12" i="8"/>
  <c r="N12" i="8"/>
  <c r="P12" i="12"/>
  <c r="L13" i="8"/>
  <c r="N13" i="8"/>
  <c r="P13" i="12"/>
  <c r="L14" i="8"/>
  <c r="N14" i="8"/>
  <c r="P14" i="12"/>
  <c r="L15" i="8"/>
  <c r="N15" i="8"/>
  <c r="P15" i="12"/>
  <c r="L16" i="8"/>
  <c r="N16" i="8"/>
  <c r="P16" i="12"/>
  <c r="L18" i="8"/>
  <c r="N18" i="8"/>
  <c r="P18" i="12"/>
  <c r="L19" i="8"/>
  <c r="N19" i="8"/>
  <c r="P19" i="12"/>
  <c r="L20" i="8"/>
  <c r="N20" i="8"/>
  <c r="P20" i="12"/>
  <c r="L21" i="8"/>
  <c r="N21" i="8"/>
  <c r="P21" i="12"/>
  <c r="L22" i="8"/>
  <c r="N22" i="8"/>
  <c r="P22" i="12"/>
  <c r="L23" i="8"/>
  <c r="N23" i="8"/>
  <c r="P23" i="12"/>
  <c r="N24" i="8"/>
  <c r="P24" i="12"/>
  <c r="L25" i="8"/>
  <c r="N25" i="8"/>
  <c r="P25" i="12"/>
  <c r="L26" i="8"/>
  <c r="N26" i="8"/>
  <c r="P26" i="12"/>
  <c r="L27" i="8"/>
  <c r="N27" i="8"/>
  <c r="P27" i="12"/>
  <c r="L28" i="8"/>
  <c r="N28" i="8"/>
  <c r="P28" i="12"/>
  <c r="L29" i="8"/>
  <c r="N29" i="8"/>
  <c r="P29" i="12"/>
  <c r="L30" i="8"/>
  <c r="N30" i="8"/>
  <c r="P30" i="12"/>
  <c r="P31" i="12"/>
  <c r="N12" i="7"/>
  <c r="O12" i="12"/>
  <c r="N13" i="7"/>
  <c r="O13" i="12"/>
  <c r="N14" i="7"/>
  <c r="O14" i="12"/>
  <c r="L15" i="7"/>
  <c r="N15" i="7"/>
  <c r="O15" i="12"/>
  <c r="N16" i="7"/>
  <c r="O16" i="12"/>
  <c r="N18" i="7"/>
  <c r="O18" i="12"/>
  <c r="N19" i="7"/>
  <c r="O19" i="12"/>
  <c r="L20" i="7"/>
  <c r="N20" i="7"/>
  <c r="O20" i="12"/>
  <c r="N21" i="7"/>
  <c r="O21" i="12"/>
  <c r="L22" i="7"/>
  <c r="N22" i="7"/>
  <c r="O22" i="12"/>
  <c r="L23" i="7"/>
  <c r="N23" i="7"/>
  <c r="O23" i="12"/>
  <c r="L24" i="7"/>
  <c r="N24" i="7"/>
  <c r="O24" i="12"/>
  <c r="N25" i="7"/>
  <c r="O25" i="12"/>
  <c r="L26" i="7"/>
  <c r="N26" i="7"/>
  <c r="O26" i="12"/>
  <c r="L27" i="7"/>
  <c r="N27" i="7"/>
  <c r="O27" i="12"/>
  <c r="L28" i="7"/>
  <c r="N28" i="7"/>
  <c r="O28" i="12"/>
  <c r="L29" i="7"/>
  <c r="N29" i="7"/>
  <c r="O29" i="12"/>
  <c r="N30" i="7"/>
  <c r="O30" i="12"/>
  <c r="O31" i="12"/>
  <c r="C19" i="13"/>
  <c r="C18" i="13"/>
  <c r="L10" i="13"/>
  <c r="L11" i="13"/>
  <c r="L12" i="13"/>
  <c r="L9" i="13"/>
  <c r="L14" i="13"/>
  <c r="L15" i="13"/>
  <c r="L13" i="13"/>
  <c r="L8" i="13"/>
  <c r="M10" i="13"/>
  <c r="M11" i="13"/>
  <c r="M12" i="13"/>
  <c r="M9" i="13"/>
  <c r="M14" i="13"/>
  <c r="M15" i="13"/>
  <c r="M13" i="13"/>
  <c r="M8" i="13"/>
  <c r="L16" i="13"/>
  <c r="M16" i="13"/>
  <c r="K14" i="13"/>
  <c r="K15" i="13"/>
  <c r="K13" i="13"/>
  <c r="K10" i="13"/>
  <c r="K11" i="13"/>
  <c r="K12" i="13"/>
  <c r="K9" i="13"/>
  <c r="K8" i="13"/>
  <c r="K16" i="13"/>
  <c r="N10" i="13"/>
  <c r="N11" i="13"/>
  <c r="N12" i="13"/>
  <c r="N8" i="13"/>
  <c r="N9" i="13"/>
  <c r="N13" i="13"/>
  <c r="N14" i="13"/>
  <c r="N15" i="13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F13" i="13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G13" i="13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H13" i="13"/>
  <c r="F14" i="13"/>
  <c r="G14" i="13"/>
  <c r="H14" i="13"/>
  <c r="F15" i="13"/>
  <c r="G15" i="13"/>
  <c r="H15" i="13"/>
  <c r="G22" i="12"/>
  <c r="G23" i="12"/>
  <c r="G24" i="12"/>
  <c r="G25" i="12"/>
  <c r="G26" i="12"/>
  <c r="G27" i="12"/>
  <c r="G28" i="12"/>
  <c r="G29" i="12"/>
  <c r="G30" i="12"/>
  <c r="E15" i="13"/>
  <c r="G18" i="12"/>
  <c r="G19" i="12"/>
  <c r="G20" i="12"/>
  <c r="G21" i="12"/>
  <c r="E14" i="13"/>
  <c r="E13" i="13"/>
  <c r="H16" i="12"/>
  <c r="F12" i="13"/>
  <c r="I16" i="12"/>
  <c r="G12" i="13"/>
  <c r="J16" i="12"/>
  <c r="H12" i="13"/>
  <c r="G16" i="12"/>
  <c r="E12" i="13"/>
  <c r="H14" i="12"/>
  <c r="H15" i="12"/>
  <c r="F11" i="13"/>
  <c r="I14" i="12"/>
  <c r="I15" i="12"/>
  <c r="G11" i="13"/>
  <c r="J14" i="12"/>
  <c r="J15" i="12"/>
  <c r="H11" i="13"/>
  <c r="G14" i="12"/>
  <c r="G15" i="12"/>
  <c r="E11" i="13"/>
  <c r="I8" i="13"/>
  <c r="I9" i="13"/>
  <c r="H12" i="12"/>
  <c r="H13" i="12"/>
  <c r="F10" i="13"/>
  <c r="I12" i="12"/>
  <c r="I13" i="12"/>
  <c r="G10" i="13"/>
  <c r="J12" i="12"/>
  <c r="J13" i="12"/>
  <c r="H10" i="13"/>
  <c r="I10" i="13"/>
  <c r="G12" i="12"/>
  <c r="G13" i="12"/>
  <c r="E10" i="13"/>
  <c r="F9" i="13"/>
  <c r="G9" i="13"/>
  <c r="H9" i="13"/>
  <c r="E9" i="13"/>
  <c r="F8" i="13"/>
  <c r="G8" i="13"/>
  <c r="H8" i="13"/>
  <c r="E8" i="13"/>
  <c r="I16" i="13"/>
  <c r="H16" i="13"/>
  <c r="G16" i="13"/>
  <c r="F16" i="13"/>
  <c r="I15" i="13"/>
  <c r="I14" i="13"/>
  <c r="I13" i="13"/>
  <c r="I12" i="13"/>
  <c r="I11" i="13"/>
  <c r="E16" i="13"/>
  <c r="O16" i="13"/>
  <c r="N16" i="13"/>
  <c r="J16" i="13"/>
  <c r="O15" i="13"/>
  <c r="J15" i="13"/>
  <c r="O14" i="13"/>
  <c r="J14" i="13"/>
  <c r="O13" i="13"/>
  <c r="J13" i="13"/>
  <c r="O12" i="13"/>
  <c r="J12" i="13"/>
  <c r="O11" i="13"/>
  <c r="J11" i="13"/>
  <c r="O10" i="13"/>
  <c r="J10" i="13"/>
  <c r="O9" i="13"/>
  <c r="J9" i="13"/>
  <c r="O8" i="13"/>
  <c r="J8" i="13"/>
  <c r="N31" i="10"/>
  <c r="N31" i="9"/>
  <c r="N31" i="8"/>
  <c r="N31" i="7"/>
  <c r="K28" i="12"/>
  <c r="L28" i="12"/>
  <c r="M28" i="12"/>
  <c r="N28" i="12"/>
  <c r="K27" i="12"/>
  <c r="L27" i="12"/>
  <c r="M27" i="12"/>
  <c r="N27" i="12"/>
  <c r="K26" i="12"/>
  <c r="L26" i="12"/>
  <c r="M26" i="12"/>
  <c r="N26" i="12"/>
  <c r="K23" i="12"/>
  <c r="L23" i="12"/>
  <c r="M23" i="12"/>
  <c r="N23" i="12"/>
  <c r="K22" i="12"/>
  <c r="L22" i="12"/>
  <c r="M22" i="12"/>
  <c r="N22" i="12"/>
  <c r="K20" i="12"/>
  <c r="L20" i="12"/>
  <c r="M20" i="12"/>
  <c r="N20" i="12"/>
  <c r="K30" i="12"/>
  <c r="L30" i="12"/>
  <c r="M30" i="12"/>
  <c r="N30" i="12"/>
  <c r="K21" i="12"/>
  <c r="L21" i="12"/>
  <c r="M21" i="12"/>
  <c r="N21" i="12"/>
  <c r="K24" i="12"/>
  <c r="L24" i="12"/>
  <c r="M24" i="12"/>
  <c r="N24" i="12"/>
  <c r="K25" i="12"/>
  <c r="L25" i="12"/>
  <c r="M25" i="12"/>
  <c r="N25" i="12"/>
  <c r="K29" i="12"/>
  <c r="L29" i="12"/>
  <c r="M29" i="12"/>
  <c r="N29" i="12"/>
  <c r="K19" i="12"/>
  <c r="L19" i="12"/>
  <c r="M19" i="12"/>
  <c r="N19" i="12"/>
  <c r="L18" i="12"/>
  <c r="M18" i="12"/>
  <c r="N18" i="12"/>
  <c r="K16" i="12"/>
  <c r="L16" i="12"/>
  <c r="M16" i="12"/>
  <c r="N16" i="12"/>
  <c r="K15" i="12"/>
  <c r="L15" i="12"/>
  <c r="M15" i="12"/>
  <c r="N15" i="12"/>
  <c r="K14" i="12"/>
  <c r="L14" i="12"/>
  <c r="M14" i="12"/>
  <c r="N14" i="12"/>
  <c r="K12" i="12"/>
  <c r="L12" i="12"/>
  <c r="M12" i="12"/>
  <c r="N12" i="12"/>
  <c r="K13" i="12"/>
  <c r="L13" i="12"/>
  <c r="M13" i="12"/>
  <c r="N13" i="12"/>
  <c r="K18" i="12"/>
  <c r="W31" i="12"/>
  <c r="Y31" i="12"/>
  <c r="U31" i="12"/>
  <c r="V31" i="12"/>
  <c r="X31" i="12"/>
  <c r="Y30" i="12"/>
  <c r="X30" i="12"/>
  <c r="I30" i="8"/>
  <c r="I30" i="9"/>
  <c r="Y29" i="12"/>
  <c r="X29" i="12"/>
  <c r="I29" i="8"/>
  <c r="I29" i="9"/>
  <c r="Y28" i="12"/>
  <c r="X28" i="12"/>
  <c r="Y27" i="12"/>
  <c r="X27" i="12"/>
  <c r="Y26" i="12"/>
  <c r="X26" i="12"/>
  <c r="Y25" i="12"/>
  <c r="X25" i="12"/>
  <c r="I25" i="8"/>
  <c r="I25" i="9"/>
  <c r="Y24" i="12"/>
  <c r="X24" i="12"/>
  <c r="I24" i="8"/>
  <c r="I24" i="9"/>
  <c r="Y23" i="12"/>
  <c r="X23" i="12"/>
  <c r="Y22" i="12"/>
  <c r="X22" i="12"/>
  <c r="Y21" i="12"/>
  <c r="X21" i="12"/>
  <c r="I21" i="8"/>
  <c r="I21" i="9"/>
  <c r="Y20" i="12"/>
  <c r="X20" i="12"/>
  <c r="Y19" i="12"/>
  <c r="X19" i="12"/>
  <c r="I19" i="8"/>
  <c r="I19" i="9"/>
  <c r="Y18" i="12"/>
  <c r="X18" i="12"/>
  <c r="Y16" i="12"/>
  <c r="X16" i="12"/>
  <c r="I16" i="8"/>
  <c r="I16" i="9"/>
  <c r="Y15" i="12"/>
  <c r="X15" i="12"/>
  <c r="Y14" i="12"/>
  <c r="X14" i="12"/>
  <c r="I14" i="8"/>
  <c r="I14" i="9"/>
  <c r="Y13" i="12"/>
  <c r="X13" i="12"/>
  <c r="I13" i="8"/>
  <c r="I13" i="9"/>
  <c r="Y12" i="12"/>
  <c r="X12" i="12"/>
  <c r="I12" i="8"/>
  <c r="I12" i="9"/>
  <c r="I28" i="10"/>
  <c r="I27" i="10"/>
  <c r="I26" i="10"/>
  <c r="I23" i="10"/>
  <c r="I22" i="10"/>
  <c r="I20" i="10"/>
  <c r="I18" i="10"/>
  <c r="I15" i="10"/>
  <c r="I13" i="10"/>
  <c r="I14" i="10"/>
  <c r="I16" i="10"/>
  <c r="I19" i="10"/>
  <c r="I21" i="10"/>
  <c r="I24" i="10"/>
  <c r="I25" i="10"/>
  <c r="I29" i="10"/>
  <c r="I30" i="10"/>
  <c r="I28" i="9"/>
  <c r="I27" i="9"/>
  <c r="I26" i="9"/>
  <c r="I23" i="9"/>
  <c r="I22" i="9"/>
  <c r="I20" i="9"/>
  <c r="I18" i="9"/>
  <c r="I15" i="9"/>
  <c r="I28" i="8"/>
  <c r="I27" i="8"/>
  <c r="I26" i="8"/>
  <c r="I23" i="8"/>
  <c r="I22" i="8"/>
  <c r="I20" i="8"/>
  <c r="I18" i="8"/>
  <c r="I15" i="8"/>
  <c r="I12" i="10"/>
  <c r="R31" i="10"/>
  <c r="T31" i="10"/>
  <c r="P31" i="10"/>
  <c r="Q31" i="10"/>
  <c r="S31" i="10"/>
  <c r="M12" i="10"/>
  <c r="M13" i="10"/>
  <c r="M14" i="10"/>
  <c r="M15" i="10"/>
  <c r="M16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T30" i="10"/>
  <c r="S30" i="10"/>
  <c r="L30" i="10"/>
  <c r="T29" i="10"/>
  <c r="S29" i="10"/>
  <c r="T28" i="10"/>
  <c r="S28" i="10"/>
  <c r="T27" i="10"/>
  <c r="S27" i="10"/>
  <c r="T26" i="10"/>
  <c r="S26" i="10"/>
  <c r="T25" i="10"/>
  <c r="S25" i="10"/>
  <c r="L25" i="10"/>
  <c r="T24" i="10"/>
  <c r="S24" i="10"/>
  <c r="T23" i="10"/>
  <c r="S23" i="10"/>
  <c r="T22" i="10"/>
  <c r="S22" i="10"/>
  <c r="T21" i="10"/>
  <c r="S21" i="10"/>
  <c r="L21" i="10"/>
  <c r="T20" i="10"/>
  <c r="S20" i="10"/>
  <c r="T19" i="10"/>
  <c r="S19" i="10"/>
  <c r="L19" i="10"/>
  <c r="T18" i="10"/>
  <c r="S18" i="10"/>
  <c r="T16" i="10"/>
  <c r="S16" i="10"/>
  <c r="L16" i="10"/>
  <c r="T15" i="10"/>
  <c r="S15" i="10"/>
  <c r="T14" i="10"/>
  <c r="S14" i="10"/>
  <c r="L14" i="10"/>
  <c r="T13" i="10"/>
  <c r="S13" i="10"/>
  <c r="L13" i="10"/>
  <c r="T12" i="10"/>
  <c r="S12" i="10"/>
  <c r="L12" i="10"/>
  <c r="R31" i="9"/>
  <c r="T31" i="9"/>
  <c r="P31" i="9"/>
  <c r="Q31" i="9"/>
  <c r="S31" i="9"/>
  <c r="M12" i="9"/>
  <c r="M13" i="9"/>
  <c r="M14" i="9"/>
  <c r="M15" i="9"/>
  <c r="M16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T30" i="9"/>
  <c r="S30" i="9"/>
  <c r="L30" i="9"/>
  <c r="T29" i="9"/>
  <c r="S29" i="9"/>
  <c r="T28" i="9"/>
  <c r="S28" i="9"/>
  <c r="T27" i="9"/>
  <c r="S27" i="9"/>
  <c r="T26" i="9"/>
  <c r="S26" i="9"/>
  <c r="T25" i="9"/>
  <c r="S25" i="9"/>
  <c r="L25" i="9"/>
  <c r="T24" i="9"/>
  <c r="S24" i="9"/>
  <c r="T23" i="9"/>
  <c r="S23" i="9"/>
  <c r="T22" i="9"/>
  <c r="S22" i="9"/>
  <c r="T21" i="9"/>
  <c r="S21" i="9"/>
  <c r="T20" i="9"/>
  <c r="S20" i="9"/>
  <c r="T19" i="9"/>
  <c r="S19" i="9"/>
  <c r="L19" i="9"/>
  <c r="T18" i="9"/>
  <c r="S18" i="9"/>
  <c r="T16" i="9"/>
  <c r="S16" i="9"/>
  <c r="L16" i="9"/>
  <c r="T15" i="9"/>
  <c r="S15" i="9"/>
  <c r="T14" i="9"/>
  <c r="S14" i="9"/>
  <c r="L14" i="9"/>
  <c r="T13" i="9"/>
  <c r="S13" i="9"/>
  <c r="L13" i="9"/>
  <c r="T12" i="9"/>
  <c r="S12" i="9"/>
  <c r="L12" i="9"/>
  <c r="R31" i="8"/>
  <c r="T31" i="8"/>
  <c r="P31" i="8"/>
  <c r="Q31" i="8"/>
  <c r="S31" i="8"/>
  <c r="M12" i="8"/>
  <c r="M13" i="8"/>
  <c r="M14" i="8"/>
  <c r="M15" i="8"/>
  <c r="M16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T30" i="8"/>
  <c r="S30" i="8"/>
  <c r="T29" i="8"/>
  <c r="S29" i="8"/>
  <c r="T28" i="8"/>
  <c r="S28" i="8"/>
  <c r="T27" i="8"/>
  <c r="S27" i="8"/>
  <c r="T26" i="8"/>
  <c r="S26" i="8"/>
  <c r="T25" i="8"/>
  <c r="S25" i="8"/>
  <c r="T24" i="8"/>
  <c r="S24" i="8"/>
  <c r="L24" i="8"/>
  <c r="T23" i="8"/>
  <c r="S23" i="8"/>
  <c r="T22" i="8"/>
  <c r="S22" i="8"/>
  <c r="T21" i="8"/>
  <c r="S21" i="8"/>
  <c r="T20" i="8"/>
  <c r="S20" i="8"/>
  <c r="T19" i="8"/>
  <c r="S19" i="8"/>
  <c r="T18" i="8"/>
  <c r="S18" i="8"/>
  <c r="T16" i="8"/>
  <c r="S16" i="8"/>
  <c r="T15" i="8"/>
  <c r="S15" i="8"/>
  <c r="T14" i="8"/>
  <c r="S14" i="8"/>
  <c r="T13" i="8"/>
  <c r="S13" i="8"/>
  <c r="T12" i="8"/>
  <c r="S12" i="8"/>
  <c r="Q31" i="7"/>
  <c r="R31" i="7"/>
  <c r="P31" i="7"/>
  <c r="L12" i="7"/>
  <c r="L13" i="7"/>
  <c r="L14" i="7"/>
  <c r="L18" i="7"/>
  <c r="L19" i="7"/>
  <c r="L30" i="7"/>
  <c r="M12" i="7"/>
  <c r="M13" i="7"/>
  <c r="M14" i="7"/>
  <c r="M15" i="7"/>
  <c r="M16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T31" i="7"/>
  <c r="S31" i="7"/>
  <c r="S13" i="7"/>
  <c r="T13" i="7"/>
  <c r="S14" i="7"/>
  <c r="T14" i="7"/>
  <c r="S15" i="7"/>
  <c r="T15" i="7"/>
  <c r="S16" i="7"/>
  <c r="T16" i="7"/>
  <c r="S18" i="7"/>
  <c r="T18" i="7"/>
  <c r="S19" i="7"/>
  <c r="T19" i="7"/>
  <c r="S20" i="7"/>
  <c r="T20" i="7"/>
  <c r="S21" i="7"/>
  <c r="T21" i="7"/>
  <c r="S22" i="7"/>
  <c r="T22" i="7"/>
  <c r="S23" i="7"/>
  <c r="T23" i="7"/>
  <c r="S24" i="7"/>
  <c r="T24" i="7"/>
  <c r="S25" i="7"/>
  <c r="T25" i="7"/>
  <c r="S26" i="7"/>
  <c r="T26" i="7"/>
  <c r="S27" i="7"/>
  <c r="T27" i="7"/>
  <c r="S28" i="7"/>
  <c r="T28" i="7"/>
  <c r="S29" i="7"/>
  <c r="T29" i="7"/>
  <c r="S30" i="7"/>
  <c r="T30" i="7"/>
  <c r="L16" i="7"/>
  <c r="L21" i="7"/>
  <c r="L25" i="7"/>
  <c r="T12" i="7"/>
  <c r="S12" i="7"/>
</calcChain>
</file>

<file path=xl/sharedStrings.xml><?xml version="1.0" encoding="utf-8"?>
<sst xmlns="http://schemas.openxmlformats.org/spreadsheetml/2006/main" count="453" uniqueCount="104">
  <si>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</si>
  <si>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</si>
  <si>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</si>
  <si>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</si>
  <si>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</si>
  <si>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</si>
  <si>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</si>
  <si>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</si>
  <si>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</si>
  <si>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</si>
  <si>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</si>
  <si>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</si>
  <si>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</si>
  <si>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</si>
  <si>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</si>
  <si>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</si>
  <si>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</si>
  <si>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</si>
  <si>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</si>
  <si>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</si>
  <si>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</si>
  <si>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</si>
  <si>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</si>
  <si>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</si>
  <si>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</si>
  <si>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</si>
  <si>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</si>
  <si>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SECRETARÍA ADMINISTRATIVA</t>
  </si>
  <si>
    <t>Número de cargos creados para la coordinación de los asuntos de prensa y comunicaciones (Jefe de prensa)</t>
  </si>
  <si>
    <t>Número de cargos del nivel directivo y/o asesor adscritos al despacho del Alcalde como encargado de asuntos de participación ciudadana.</t>
  </si>
  <si>
    <t>Número de cargos creados del nivel directivo y/o asesor adscritos al despacho del Alcalde como encargado de asuntos de transparencia en la gestión pública</t>
  </si>
  <si>
    <t>Número de estrategias implementadas y mantenidas para publicar en línea necesidades de trabajo o de provisión de servicios del municipio y recopilar hojas de vida o propuestas (Tu Talento es lo que Vale).</t>
  </si>
  <si>
    <t>Número de caracterizaciones de las personas que requieren trámites y servicios administrativos del gobierno municipal realizadas.</t>
  </si>
  <si>
    <t>Número de planes de la excelencia formulados e implementados para la gestión de PQRSD en la Administración Municipal (procedimientos e infraestructura).</t>
  </si>
  <si>
    <t>Número de cargos creados del nivel directivo y/o asesor creados para coordinar la atención a la comunidad en la administración municipal.</t>
  </si>
  <si>
    <t>Número de redes incluyentes de asesores de la comunidad implementadas y mantenidas en las oficinas de la Administración Municipal.</t>
  </si>
  <si>
    <t>Número de "Centros de atención municipal especializados (CAME)" creados e implementados.</t>
  </si>
  <si>
    <t>Número de Planes institucionales de capacitación y formación y de bienestar y estímulos ajustados y mantenidos.</t>
  </si>
  <si>
    <t>Número de sistemas de gestión y control certificados mantenidos.</t>
  </si>
  <si>
    <t>Número de auditorías de seguimiento por el ente certificador realizadas.</t>
  </si>
  <si>
    <t>Número de auditorías de recertificación por el ente certificador realizadas.</t>
  </si>
  <si>
    <t>Número de Programas de Gestión Documental y Planes Institucional de Archivos formulados e implementados.</t>
  </si>
  <si>
    <t>Número de estrategias de gobierno formuladas e implementadas para la aplicación cabal de la ley 1474 de 2011 estatuto anti-corrupción y el CONPES 167 de 2013.</t>
  </si>
  <si>
    <t>Porcentaje de procesos necesarios implementados y mantenidos para la formulación y ejecución del Plan Anti-corrupción y Atención al Ciudadano.</t>
  </si>
  <si>
    <t>Porcentaje de avance de la formulación e implementación del plan de modernización de la planta de personal.</t>
  </si>
  <si>
    <t>Número de cargos creados adscritos al despacho del Alcalde para la coordinación del gabinete municipal (Jefe de Gabinete).</t>
  </si>
  <si>
    <t>CIUDADANÍA EMPODERADA Y DEBATE PÚBLICO</t>
  </si>
  <si>
    <t>GOBIERNO TRANSPARENTE</t>
  </si>
  <si>
    <t>GOBIERNO COMPRENSIBLE Y ACCESIBLE</t>
  </si>
  <si>
    <t>NUEVO MODELO DE ATENCIÓN A LA CIUDADANÍA</t>
  </si>
  <si>
    <t>ADMINISTRACIÓN ARTICULADA Y COHERENTE</t>
  </si>
  <si>
    <t>GOBIERNO LEGAL Y EFECTIVO</t>
  </si>
  <si>
    <t>GOBIERNO PARTICIPATIVO Y ABIERTO</t>
  </si>
  <si>
    <t>1 - GOBERNANZA DEMOCRÁTICA</t>
  </si>
  <si>
    <t>2016 - 2019</t>
  </si>
  <si>
    <t>AVANCE EN CUMPLIMIENTO</t>
  </si>
  <si>
    <t>RECURSOS FINANCIEROS 2016 - 2017 (Miles de pesos)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</si>
  <si>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</si>
  <si>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</si>
  <si>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</si>
  <si>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</si>
  <si>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</si>
  <si>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</si>
  <si>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</si>
  <si>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</si>
  <si>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1.1</t>
  </si>
  <si>
    <t>1.1.3</t>
  </si>
  <si>
    <t>Ciudadanía Empoderada y Debate Público</t>
  </si>
  <si>
    <t>1.1.7</t>
  </si>
  <si>
    <t>Gobierno Transparente</t>
  </si>
  <si>
    <t>1.1.8</t>
  </si>
  <si>
    <t>Gobierno Comprensible y Accesible</t>
  </si>
  <si>
    <t>1.2</t>
  </si>
  <si>
    <t>1.2.1</t>
  </si>
  <si>
    <t>Nuevo Modelo de Atención a la Ciudadanía</t>
  </si>
  <si>
    <t>1.2.3</t>
  </si>
  <si>
    <t>Administración Articulada y Coherente</t>
  </si>
  <si>
    <t>PLAN DE DESARROLLO 2016 - 2019</t>
  </si>
  <si>
    <t>RESUMEN CUMPLIMIENTO SECRETARÍA ADMINISTRATIVA 2016 - 2019</t>
  </si>
  <si>
    <t>INTEGRACIÓN DE LOS PLANES INSTITUCIONALES Y ESTRATÉGICOS A LOS PLANES DE ACCIÓN DEL MUNICIPIO DE BUCARAMANGA</t>
  </si>
  <si>
    <t>IDENTIFICACIÓN</t>
  </si>
  <si>
    <t>DIMENSIÓN MIPG</t>
  </si>
  <si>
    <t xml:space="preserve">Plan Institucional de Archivos de la Entidad –PINAR </t>
  </si>
  <si>
    <t>GOBERNANZA DEMOCRÁTICA</t>
  </si>
  <si>
    <t>INFORMACIÓN Y COMUNICACIÓN</t>
  </si>
  <si>
    <t xml:space="preserve">OBJETIVO: Garantizar el acceso a la información documental  a través  de  la debida  administración  de  los  Archivos  de  Gestión  y  el  Archivo  Central  e Histórico, generando una cultura archivística, con el propósito depreservar el patrimonio documental y fortalecer la memoria institucional de la entidad, con miras a mejorar las instalaciones locativas del archivo y la  actualización de las Tablas de Retención Documental y la organización de los archivos de gestión. </t>
  </si>
  <si>
    <t xml:space="preserve">Plan Anual de Adquisiciones </t>
  </si>
  <si>
    <t>GESTIÓN CON VALORES PARA RESULTADOS</t>
  </si>
  <si>
    <t xml:space="preserve">OBJETIVO: Permitir que la entidad estatal aumente la probabilidad de lograr mejores condiciones de competencia a través de la participación de un mayor número de operadores económicos interesados en los procesos de selección que se van a adelantar durante el año fiscal, y que el Estado cuente con información suficiente para realizar compras coordinadas. </t>
  </si>
  <si>
    <t xml:space="preserve">Plan Anual de Vacantes </t>
  </si>
  <si>
    <t>GESTIÓN DEL TALENTO HUMANO</t>
  </si>
  <si>
    <t xml:space="preserve">OBJETIVO:  Identificar los empleos del sistema de Carrera Administrativa, que se deben reportar a la Comisión Nacional del Servicio Civil, para efectos de su provisión a través de concurso de méritos; así como los empleos de Libre Nombramiento que se deben proveer a discreción del nominador. </t>
  </si>
  <si>
    <t>Plan de Previsión de Recursos Humanos</t>
  </si>
  <si>
    <t xml:space="preserve">OBJETIVO: Establecer el talento humano que se requiere para el normal funcionamiento de la entidad, teniendo en cuenta las distintas modalidades de vinculación del personal, a saber: Libre Nombramiento, de Carrera Administrativa, Provisionales y Contratistas de prestacion de servicios. </t>
  </si>
  <si>
    <t>Plan Estratégico de Talento Humano</t>
  </si>
  <si>
    <t xml:space="preserve">OBJETIVO:  Contribuir al Mejoramiento de la Calidad de vida de los servidores públicos  de la Entidad, a través de la formulación y desarrollo de programas que fomenten un clima laboral favorable, que permitan mejorar los niveles de eficiencia y alcanzar el cumplimiento efectivo de los resultados institucionales. </t>
  </si>
  <si>
    <t>Plan Institucional de Capacitación</t>
  </si>
  <si>
    <t xml:space="preserve">Plan de Incentivos Institucionales </t>
  </si>
  <si>
    <t xml:space="preserve">OBJETIVO:  Generar condiciones que favorezcan el Desarrollo Integral de los servidores de la Alcaldía de Bucaramanga, el mejoramiento de su nivel de vida y  el de su familia, de manera que posibilite la identificación del servidor público con las funciones que realiza en la entidad,  generando espacios de conocimientos, competencias y  habilidades que permitan contribuir a su bienestar y motivación. </t>
  </si>
  <si>
    <t xml:space="preserve">Plan de trabajo anual en Seguridad y Salud en el Trabajo </t>
  </si>
  <si>
    <t>OBJETIVO: Diseñar y estructurar un  Sistema de Gestión de Seguridad y Salud en el trabajo SG-SST en el Municipio de Bucaramanga, a través del desarrollo de actividades que dentro del marco legal y en correspondencia con la política de la empresa, garanticen un medio de trabajo agradable, seguro y digno para los trabajadores por medio de la prevención de accidentes y enfermedades laborales factibles de intervención y mejorando continuamente el SG-SST.</t>
  </si>
  <si>
    <t xml:space="preserve">OBJETIVO:  Fortalecer el desarrollo de competencias y habilidades de los empleados públicos, con el fin de facilitar el cumplimiento de las metas establecidas en el Plan de Desarrollo “Gobierno de los ciudadanos”. </t>
  </si>
  <si>
    <t xml:space="preserve"> -</t>
  </si>
  <si>
    <t>META A JUNIO 2019: 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</si>
</sst>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name val="Arial"/>
    </font>
    <font>
      <b/>
      <sz val="12"/>
      <color theme="1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sz val="16"/>
      <color theme="1"/>
      <name val="Arial"/>
    </font>
    <font>
      <sz val="12"/>
      <color indexed="8"/>
      <name val="Arial"/>
      <family val="2"/>
    </font>
    <font>
      <sz val="14"/>
      <color theme="1"/>
      <name val="Arial"/>
    </font>
    <font>
      <b/>
      <sz val="18"/>
      <color theme="1"/>
      <name val="Arial"/>
    </font>
    <font>
      <b/>
      <sz val="14"/>
      <color theme="0"/>
      <name val="Arial"/>
    </font>
    <font>
      <i/>
      <sz val="14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7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4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88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9" fontId="6" fillId="0" borderId="34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9" fontId="6" fillId="0" borderId="35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9" fontId="5" fillId="0" borderId="5" xfId="0" applyNumberFormat="1" applyFont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 wrapText="1"/>
    </xf>
    <xf numFmtId="164" fontId="5" fillId="3" borderId="38" xfId="0" applyNumberFormat="1" applyFont="1" applyFill="1" applyBorder="1" applyAlignment="1">
      <alignment horizontal="center" vertical="center" wrapText="1"/>
    </xf>
    <xf numFmtId="164" fontId="5" fillId="3" borderId="38" xfId="0" applyNumberFormat="1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3" fontId="5" fillId="3" borderId="38" xfId="0" applyNumberFormat="1" applyFont="1" applyFill="1" applyBorder="1" applyAlignment="1">
      <alignment horizontal="center" vertical="center"/>
    </xf>
    <xf numFmtId="9" fontId="6" fillId="3" borderId="38" xfId="0" applyNumberFormat="1" applyFont="1" applyFill="1" applyBorder="1" applyAlignment="1">
      <alignment horizontal="center" vertical="center"/>
    </xf>
    <xf numFmtId="9" fontId="5" fillId="3" borderId="39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3" fontId="5" fillId="0" borderId="3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9" fontId="5" fillId="0" borderId="28" xfId="0" applyNumberFormat="1" applyFont="1" applyBorder="1" applyAlignment="1">
      <alignment horizontal="center" vertical="center"/>
    </xf>
    <xf numFmtId="3" fontId="5" fillId="0" borderId="33" xfId="0" applyNumberFormat="1" applyFont="1" applyBorder="1" applyAlignment="1">
      <alignment horizontal="center" vertical="center"/>
    </xf>
    <xf numFmtId="0" fontId="5" fillId="0" borderId="45" xfId="0" applyFont="1" applyBorder="1" applyAlignment="1">
      <alignment horizontal="justify" vertical="center" wrapText="1"/>
    </xf>
    <xf numFmtId="164" fontId="5" fillId="0" borderId="20" xfId="0" applyNumberFormat="1" applyFont="1" applyBorder="1" applyAlignment="1">
      <alignment horizontal="center" vertical="center"/>
    </xf>
    <xf numFmtId="0" fontId="3" fillId="0" borderId="20" xfId="0" applyFont="1" applyFill="1" applyBorder="1" applyAlignment="1">
      <alignment horizontal="justify" vertical="center" wrapText="1"/>
    </xf>
    <xf numFmtId="3" fontId="5" fillId="0" borderId="20" xfId="0" applyNumberFormat="1" applyFont="1" applyBorder="1" applyAlignment="1">
      <alignment horizontal="center" vertical="center"/>
    </xf>
    <xf numFmtId="9" fontId="5" fillId="0" borderId="20" xfId="0" applyNumberFormat="1" applyFont="1" applyBorder="1" applyAlignment="1">
      <alignment horizontal="center" vertical="center"/>
    </xf>
    <xf numFmtId="9" fontId="5" fillId="0" borderId="41" xfId="0" applyNumberFormat="1" applyFont="1" applyBorder="1" applyAlignment="1">
      <alignment horizontal="center" vertical="center"/>
    </xf>
    <xf numFmtId="0" fontId="5" fillId="3" borderId="48" xfId="0" applyFont="1" applyFill="1" applyBorder="1" applyAlignment="1">
      <alignment horizontal="center" vertical="center" wrapText="1"/>
    </xf>
    <xf numFmtId="9" fontId="5" fillId="3" borderId="38" xfId="0" applyNumberFormat="1" applyFont="1" applyFill="1" applyBorder="1" applyAlignment="1">
      <alignment horizontal="center" vertical="center"/>
    </xf>
    <xf numFmtId="3" fontId="5" fillId="0" borderId="49" xfId="0" applyNumberFormat="1" applyFont="1" applyBorder="1" applyAlignment="1">
      <alignment horizontal="center" vertical="center"/>
    </xf>
    <xf numFmtId="3" fontId="5" fillId="0" borderId="37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5" fillId="0" borderId="50" xfId="0" applyNumberFormat="1" applyFont="1" applyBorder="1" applyAlignment="1">
      <alignment horizontal="center" vertical="center"/>
    </xf>
    <xf numFmtId="3" fontId="5" fillId="0" borderId="51" xfId="0" applyNumberFormat="1" applyFont="1" applyBorder="1" applyAlignment="1">
      <alignment horizontal="center" vertical="center"/>
    </xf>
    <xf numFmtId="9" fontId="5" fillId="0" borderId="51" xfId="0" applyNumberFormat="1" applyFont="1" applyBorder="1" applyAlignment="1">
      <alignment horizontal="center" vertical="center"/>
    </xf>
    <xf numFmtId="9" fontId="6" fillId="0" borderId="47" xfId="0" applyNumberFormat="1" applyFont="1" applyBorder="1" applyAlignment="1">
      <alignment horizontal="center" vertical="center"/>
    </xf>
    <xf numFmtId="9" fontId="6" fillId="0" borderId="46" xfId="0" applyNumberFormat="1" applyFont="1" applyBorder="1" applyAlignment="1">
      <alignment horizontal="center" vertical="center"/>
    </xf>
    <xf numFmtId="9" fontId="6" fillId="0" borderId="17" xfId="0" applyNumberFormat="1" applyFont="1" applyBorder="1" applyAlignment="1">
      <alignment horizontal="center" vertical="center"/>
    </xf>
    <xf numFmtId="9" fontId="5" fillId="0" borderId="36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52" xfId="0" applyNumberFormat="1" applyFont="1" applyBorder="1" applyAlignment="1">
      <alignment horizontal="center" vertical="center"/>
    </xf>
    <xf numFmtId="9" fontId="5" fillId="0" borderId="29" xfId="0" applyNumberFormat="1" applyFont="1" applyBorder="1" applyAlignment="1">
      <alignment horizontal="center" vertical="center"/>
    </xf>
    <xf numFmtId="9" fontId="7" fillId="2" borderId="53" xfId="0" applyNumberFormat="1" applyFont="1" applyFill="1" applyBorder="1" applyAlignment="1">
      <alignment horizontal="center" vertical="center"/>
    </xf>
    <xf numFmtId="3" fontId="7" fillId="2" borderId="54" xfId="0" applyNumberFormat="1" applyFont="1" applyFill="1" applyBorder="1" applyAlignment="1">
      <alignment horizontal="center" vertical="center"/>
    </xf>
    <xf numFmtId="3" fontId="7" fillId="2" borderId="55" xfId="0" applyNumberFormat="1" applyFont="1" applyFill="1" applyBorder="1" applyAlignment="1">
      <alignment horizontal="center" vertical="center"/>
    </xf>
    <xf numFmtId="9" fontId="7" fillId="2" borderId="55" xfId="0" applyNumberFormat="1" applyFont="1" applyFill="1" applyBorder="1" applyAlignment="1">
      <alignment horizontal="center" vertical="center"/>
    </xf>
    <xf numFmtId="0" fontId="5" fillId="0" borderId="31" xfId="0" quotePrefix="1" applyFont="1" applyFill="1" applyBorder="1"/>
    <xf numFmtId="9" fontId="7" fillId="2" borderId="54" xfId="0" applyNumberFormat="1" applyFont="1" applyFill="1" applyBorder="1" applyAlignment="1">
      <alignment horizontal="center" vertical="center"/>
    </xf>
    <xf numFmtId="0" fontId="5" fillId="0" borderId="43" xfId="0" applyFont="1" applyBorder="1" applyAlignment="1">
      <alignment horizontal="center" vertical="center" wrapText="1"/>
    </xf>
    <xf numFmtId="3" fontId="5" fillId="3" borderId="38" xfId="0" applyNumberFormat="1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52" xfId="0" applyFont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/>
    </xf>
    <xf numFmtId="3" fontId="5" fillId="0" borderId="25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40" xfId="0" applyNumberFormat="1" applyFont="1" applyBorder="1" applyAlignment="1">
      <alignment horizontal="center" vertical="center"/>
    </xf>
    <xf numFmtId="3" fontId="5" fillId="0" borderId="28" xfId="0" applyNumberFormat="1" applyFont="1" applyBorder="1" applyAlignment="1">
      <alignment horizontal="center" vertical="center"/>
    </xf>
    <xf numFmtId="3" fontId="5" fillId="0" borderId="63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3" fontId="5" fillId="0" borderId="64" xfId="0" applyNumberFormat="1" applyFont="1" applyBorder="1" applyAlignment="1">
      <alignment horizontal="center" vertical="center"/>
    </xf>
    <xf numFmtId="3" fontId="5" fillId="0" borderId="62" xfId="0" applyNumberFormat="1" applyFont="1" applyBorder="1" applyAlignment="1">
      <alignment horizontal="center" vertical="center"/>
    </xf>
    <xf numFmtId="3" fontId="5" fillId="0" borderId="29" xfId="0" applyNumberFormat="1" applyFont="1" applyBorder="1" applyAlignment="1">
      <alignment horizontal="center" vertical="center"/>
    </xf>
    <xf numFmtId="3" fontId="5" fillId="0" borderId="26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9" fontId="5" fillId="0" borderId="26" xfId="0" applyNumberFormat="1" applyFont="1" applyBorder="1" applyAlignment="1">
      <alignment horizontal="center" vertical="center"/>
    </xf>
    <xf numFmtId="9" fontId="5" fillId="4" borderId="2" xfId="0" applyNumberFormat="1" applyFont="1" applyFill="1" applyBorder="1" applyAlignment="1">
      <alignment horizontal="center" vertical="center"/>
    </xf>
    <xf numFmtId="9" fontId="5" fillId="4" borderId="15" xfId="0" applyNumberFormat="1" applyFont="1" applyFill="1" applyBorder="1" applyAlignment="1">
      <alignment horizontal="center" vertical="center"/>
    </xf>
    <xf numFmtId="9" fontId="5" fillId="4" borderId="3" xfId="0" applyNumberFormat="1" applyFont="1" applyFill="1" applyBorder="1" applyAlignment="1">
      <alignment horizontal="center" vertical="center"/>
    </xf>
    <xf numFmtId="9" fontId="5" fillId="4" borderId="36" xfId="0" applyNumberFormat="1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9" fontId="5" fillId="4" borderId="1" xfId="0" applyNumberFormat="1" applyFont="1" applyFill="1" applyBorder="1" applyAlignment="1">
      <alignment horizontal="center" vertical="center"/>
    </xf>
    <xf numFmtId="9" fontId="5" fillId="4" borderId="6" xfId="0" applyNumberFormat="1" applyFont="1" applyFill="1" applyBorder="1" applyAlignment="1">
      <alignment horizontal="center" vertical="center"/>
    </xf>
    <xf numFmtId="9" fontId="5" fillId="4" borderId="59" xfId="0" applyNumberFormat="1" applyFont="1" applyFill="1" applyBorder="1" applyAlignment="1">
      <alignment horizontal="center" vertical="center"/>
    </xf>
    <xf numFmtId="9" fontId="5" fillId="4" borderId="7" xfId="0" applyNumberFormat="1" applyFont="1" applyFill="1" applyBorder="1" applyAlignment="1">
      <alignment horizontal="center" vertical="center"/>
    </xf>
    <xf numFmtId="9" fontId="5" fillId="4" borderId="52" xfId="0" applyNumberFormat="1" applyFont="1" applyFill="1" applyBorder="1" applyAlignment="1">
      <alignment horizontal="center" vertical="center"/>
    </xf>
    <xf numFmtId="9" fontId="5" fillId="4" borderId="60" xfId="0" applyNumberFormat="1" applyFont="1" applyFill="1" applyBorder="1" applyAlignment="1">
      <alignment horizontal="center" vertical="center"/>
    </xf>
    <xf numFmtId="9" fontId="5" fillId="4" borderId="30" xfId="0" applyNumberFormat="1" applyFont="1" applyFill="1" applyBorder="1" applyAlignment="1">
      <alignment horizontal="center" vertical="center"/>
    </xf>
    <xf numFmtId="9" fontId="5" fillId="4" borderId="4" xfId="0" applyNumberFormat="1" applyFont="1" applyFill="1" applyBorder="1" applyAlignment="1">
      <alignment horizontal="center" vertical="center"/>
    </xf>
    <xf numFmtId="9" fontId="5" fillId="4" borderId="58" xfId="0" applyNumberFormat="1" applyFont="1" applyFill="1" applyBorder="1" applyAlignment="1">
      <alignment horizontal="center" vertical="center"/>
    </xf>
    <xf numFmtId="9" fontId="5" fillId="4" borderId="5" xfId="0" applyNumberFormat="1" applyFont="1" applyFill="1" applyBorder="1" applyAlignment="1">
      <alignment horizontal="center" vertical="center"/>
    </xf>
    <xf numFmtId="9" fontId="7" fillId="4" borderId="8" xfId="0" applyNumberFormat="1" applyFont="1" applyFill="1" applyBorder="1" applyAlignment="1">
      <alignment horizontal="center" vertical="center"/>
    </xf>
    <xf numFmtId="9" fontId="7" fillId="4" borderId="9" xfId="0" applyNumberFormat="1" applyFont="1" applyFill="1" applyBorder="1" applyAlignment="1">
      <alignment horizontal="center" vertical="center"/>
    </xf>
    <xf numFmtId="9" fontId="7" fillId="4" borderId="10" xfId="0" applyNumberFormat="1" applyFont="1" applyFill="1" applyBorder="1" applyAlignment="1">
      <alignment horizontal="center" vertical="center"/>
    </xf>
    <xf numFmtId="9" fontId="7" fillId="4" borderId="29" xfId="0" applyNumberFormat="1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9" fontId="11" fillId="2" borderId="55" xfId="0" applyNumberFormat="1" applyFont="1" applyFill="1" applyBorder="1" applyAlignment="1">
      <alignment horizontal="center" vertical="center"/>
    </xf>
    <xf numFmtId="9" fontId="11" fillId="2" borderId="54" xfId="0" applyNumberFormat="1" applyFont="1" applyFill="1" applyBorder="1" applyAlignment="1">
      <alignment horizontal="center" vertical="center"/>
    </xf>
    <xf numFmtId="9" fontId="7" fillId="4" borderId="65" xfId="0" applyNumberFormat="1" applyFont="1" applyFill="1" applyBorder="1" applyAlignment="1">
      <alignment horizontal="center" vertical="center"/>
    </xf>
    <xf numFmtId="9" fontId="5" fillId="0" borderId="33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9" fontId="7" fillId="3" borderId="38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56" xfId="0" applyFont="1" applyBorder="1" applyAlignment="1" applyProtection="1">
      <alignment horizontal="center" vertical="center"/>
      <protection locked="0"/>
    </xf>
    <xf numFmtId="0" fontId="2" fillId="0" borderId="45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9" fontId="13" fillId="6" borderId="55" xfId="0" applyNumberFormat="1" applyFont="1" applyFill="1" applyBorder="1" applyAlignment="1">
      <alignment horizontal="center" vertical="center"/>
    </xf>
    <xf numFmtId="3" fontId="13" fillId="6" borderId="55" xfId="0" applyNumberFormat="1" applyFont="1" applyFill="1" applyBorder="1" applyAlignment="1">
      <alignment horizontal="center" vertical="center"/>
    </xf>
    <xf numFmtId="9" fontId="15" fillId="6" borderId="67" xfId="0" applyNumberFormat="1" applyFont="1" applyFill="1" applyBorder="1" applyAlignment="1" applyProtection="1">
      <alignment horizontal="center" vertical="center"/>
    </xf>
    <xf numFmtId="9" fontId="15" fillId="6" borderId="53" xfId="0" applyNumberFormat="1" applyFont="1" applyFill="1" applyBorder="1" applyAlignment="1" applyProtection="1">
      <alignment horizontal="center" vertical="center"/>
    </xf>
    <xf numFmtId="0" fontId="16" fillId="0" borderId="0" xfId="0" applyFont="1" applyAlignment="1">
      <alignment horizontal="center" vertical="center"/>
    </xf>
    <xf numFmtId="9" fontId="16" fillId="7" borderId="33" xfId="0" applyNumberFormat="1" applyFont="1" applyFill="1" applyBorder="1" applyAlignment="1">
      <alignment horizontal="center" vertical="center"/>
    </xf>
    <xf numFmtId="9" fontId="16" fillId="7" borderId="68" xfId="0" applyNumberFormat="1" applyFont="1" applyFill="1" applyBorder="1" applyAlignment="1">
      <alignment horizontal="center" vertical="center"/>
    </xf>
    <xf numFmtId="3" fontId="5" fillId="7" borderId="33" xfId="0" applyNumberFormat="1" applyFont="1" applyFill="1" applyBorder="1" applyAlignment="1">
      <alignment horizontal="center" vertical="center"/>
    </xf>
    <xf numFmtId="9" fontId="18" fillId="7" borderId="68" xfId="0" applyNumberFormat="1" applyFont="1" applyFill="1" applyBorder="1" applyAlignment="1" applyProtection="1">
      <alignment horizontal="center" vertical="center"/>
    </xf>
    <xf numFmtId="9" fontId="18" fillId="7" borderId="65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 wrapText="1"/>
    </xf>
    <xf numFmtId="9" fontId="5" fillId="0" borderId="51" xfId="0" applyNumberFormat="1" applyFont="1" applyBorder="1" applyAlignment="1">
      <alignment horizontal="center" vertical="center" wrapText="1"/>
    </xf>
    <xf numFmtId="9" fontId="18" fillId="0" borderId="51" xfId="0" applyNumberFormat="1" applyFont="1" applyBorder="1" applyAlignment="1" applyProtection="1">
      <alignment horizontal="center" vertical="center"/>
    </xf>
    <xf numFmtId="9" fontId="18" fillId="0" borderId="9" xfId="0" applyNumberFormat="1" applyFont="1" applyBorder="1" applyAlignment="1" applyProtection="1">
      <alignment horizontal="center" vertical="center"/>
    </xf>
    <xf numFmtId="9" fontId="16" fillId="7" borderId="5" xfId="0" applyNumberFormat="1" applyFont="1" applyFill="1" applyBorder="1" applyAlignment="1">
      <alignment horizontal="center" vertical="center" wrapText="1"/>
    </xf>
    <xf numFmtId="9" fontId="16" fillId="7" borderId="51" xfId="0" applyNumberFormat="1" applyFont="1" applyFill="1" applyBorder="1" applyAlignment="1">
      <alignment horizontal="center" vertical="center" wrapText="1"/>
    </xf>
    <xf numFmtId="3" fontId="5" fillId="7" borderId="5" xfId="0" applyNumberFormat="1" applyFont="1" applyFill="1" applyBorder="1" applyAlignment="1">
      <alignment horizontal="center" vertical="center"/>
    </xf>
    <xf numFmtId="9" fontId="18" fillId="7" borderId="51" xfId="0" applyNumberFormat="1" applyFont="1" applyFill="1" applyBorder="1" applyAlignment="1" applyProtection="1">
      <alignment horizontal="center" vertical="center"/>
    </xf>
    <xf numFmtId="9" fontId="18" fillId="7" borderId="9" xfId="0" applyNumberFormat="1" applyFont="1" applyFill="1" applyBorder="1" applyAlignment="1" applyProtection="1">
      <alignment horizontal="center" vertical="center"/>
    </xf>
    <xf numFmtId="9" fontId="7" fillId="2" borderId="55" xfId="0" applyNumberFormat="1" applyFont="1" applyFill="1" applyBorder="1" applyAlignment="1">
      <alignment horizontal="center" vertical="center" wrapText="1"/>
    </xf>
    <xf numFmtId="9" fontId="4" fillId="2" borderId="55" xfId="0" applyNumberFormat="1" applyFont="1" applyFill="1" applyBorder="1" applyAlignment="1" applyProtection="1">
      <alignment horizontal="center" vertical="center"/>
    </xf>
    <xf numFmtId="9" fontId="4" fillId="2" borderId="53" xfId="0" applyNumberFormat="1" applyFont="1" applyFill="1" applyBorder="1" applyAlignment="1" applyProtection="1">
      <alignment horizontal="center" vertical="center"/>
    </xf>
    <xf numFmtId="0" fontId="7" fillId="0" borderId="0" xfId="0" applyFont="1"/>
    <xf numFmtId="0" fontId="19" fillId="0" borderId="0" xfId="0" applyFont="1"/>
    <xf numFmtId="0" fontId="7" fillId="0" borderId="0" xfId="0" applyFont="1" applyAlignment="1">
      <alignment vertical="center"/>
    </xf>
    <xf numFmtId="9" fontId="18" fillId="0" borderId="51" xfId="0" applyNumberFormat="1" applyFont="1" applyFill="1" applyBorder="1" applyAlignment="1" applyProtection="1">
      <alignment horizontal="center" vertical="center"/>
    </xf>
    <xf numFmtId="9" fontId="13" fillId="6" borderId="67" xfId="0" applyNumberFormat="1" applyFont="1" applyFill="1" applyBorder="1" applyAlignment="1">
      <alignment horizontal="center" vertical="center"/>
    </xf>
    <xf numFmtId="9" fontId="7" fillId="2" borderId="67" xfId="0" applyNumberFormat="1" applyFont="1" applyFill="1" applyBorder="1" applyAlignment="1">
      <alignment horizontal="center" vertical="center" wrapText="1"/>
    </xf>
    <xf numFmtId="3" fontId="13" fillId="6" borderId="66" xfId="0" applyNumberFormat="1" applyFont="1" applyFill="1" applyBorder="1" applyAlignment="1">
      <alignment horizontal="center" vertical="center"/>
    </xf>
    <xf numFmtId="3" fontId="5" fillId="7" borderId="69" xfId="0" applyNumberFormat="1" applyFont="1" applyFill="1" applyBorder="1" applyAlignment="1">
      <alignment horizontal="center" vertical="center"/>
    </xf>
    <xf numFmtId="3" fontId="5" fillId="0" borderId="44" xfId="0" applyNumberFormat="1" applyFont="1" applyBorder="1" applyAlignment="1">
      <alignment horizontal="center" vertical="center"/>
    </xf>
    <xf numFmtId="3" fontId="5" fillId="7" borderId="44" xfId="0" applyNumberFormat="1" applyFont="1" applyFill="1" applyBorder="1" applyAlignment="1">
      <alignment horizontal="center" vertical="center"/>
    </xf>
    <xf numFmtId="3" fontId="7" fillId="2" borderId="66" xfId="0" applyNumberFormat="1" applyFont="1" applyFill="1" applyBorder="1" applyAlignment="1">
      <alignment horizontal="center" vertical="center"/>
    </xf>
    <xf numFmtId="9" fontId="14" fillId="6" borderId="39" xfId="0" applyNumberFormat="1" applyFont="1" applyFill="1" applyBorder="1" applyAlignment="1">
      <alignment horizontal="center" vertical="center"/>
    </xf>
    <xf numFmtId="9" fontId="17" fillId="7" borderId="70" xfId="0" applyNumberFormat="1" applyFont="1" applyFill="1" applyBorder="1" applyAlignment="1">
      <alignment horizontal="center" vertical="center"/>
    </xf>
    <xf numFmtId="9" fontId="17" fillId="0" borderId="71" xfId="0" applyNumberFormat="1" applyFont="1" applyBorder="1" applyAlignment="1">
      <alignment horizontal="center" vertical="center" wrapText="1"/>
    </xf>
    <xf numFmtId="9" fontId="17" fillId="7" borderId="71" xfId="0" applyNumberFormat="1" applyFont="1" applyFill="1" applyBorder="1" applyAlignment="1">
      <alignment horizontal="center" vertical="center" wrapText="1"/>
    </xf>
    <xf numFmtId="9" fontId="20" fillId="2" borderId="39" xfId="0" applyNumberFormat="1" applyFont="1" applyFill="1" applyBorder="1" applyAlignment="1">
      <alignment horizontal="center" vertical="center" wrapText="1"/>
    </xf>
    <xf numFmtId="164" fontId="19" fillId="0" borderId="0" xfId="0" applyNumberFormat="1" applyFont="1" applyAlignment="1">
      <alignment horizontal="left"/>
    </xf>
    <xf numFmtId="9" fontId="21" fillId="6" borderId="48" xfId="0" applyNumberFormat="1" applyFont="1" applyFill="1" applyBorder="1" applyAlignment="1">
      <alignment horizontal="center" vertical="center"/>
    </xf>
    <xf numFmtId="9" fontId="22" fillId="7" borderId="72" xfId="0" applyNumberFormat="1" applyFont="1" applyFill="1" applyBorder="1" applyAlignment="1">
      <alignment horizontal="center" vertical="center"/>
    </xf>
    <xf numFmtId="9" fontId="19" fillId="0" borderId="26" xfId="0" applyNumberFormat="1" applyFont="1" applyBorder="1" applyAlignment="1">
      <alignment horizontal="center" vertical="center" wrapText="1"/>
    </xf>
    <xf numFmtId="9" fontId="22" fillId="7" borderId="26" xfId="0" applyNumberFormat="1" applyFont="1" applyFill="1" applyBorder="1" applyAlignment="1">
      <alignment horizontal="center" vertical="center" wrapText="1"/>
    </xf>
    <xf numFmtId="9" fontId="7" fillId="2" borderId="48" xfId="0" applyNumberFormat="1" applyFont="1" applyFill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justify" vertical="center" wrapText="1"/>
    </xf>
    <xf numFmtId="0" fontId="5" fillId="0" borderId="42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44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4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5" fillId="0" borderId="73" xfId="0" applyFont="1" applyBorder="1" applyAlignment="1">
      <alignment horizontal="justify" vertical="center" wrapText="1"/>
    </xf>
    <xf numFmtId="0" fontId="5" fillId="0" borderId="33" xfId="0" applyFont="1" applyBorder="1" applyAlignment="1">
      <alignment horizontal="justify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0" fontId="0" fillId="0" borderId="4" xfId="0" applyFont="1" applyBorder="1" applyAlignment="1">
      <alignment horizontal="justify" vertical="center" wrapText="1"/>
    </xf>
    <xf numFmtId="0" fontId="0" fillId="0" borderId="5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0" fontId="2" fillId="4" borderId="37" xfId="0" applyFont="1" applyFill="1" applyBorder="1" applyAlignment="1">
      <alignment horizontal="center" vertical="center" wrapText="1"/>
    </xf>
    <xf numFmtId="0" fontId="2" fillId="4" borderId="62" xfId="0" applyFont="1" applyFill="1" applyBorder="1" applyAlignment="1">
      <alignment horizontal="center" vertical="center" wrapText="1"/>
    </xf>
    <xf numFmtId="0" fontId="2" fillId="0" borderId="56" xfId="0" applyFont="1" applyBorder="1" applyAlignment="1" applyProtection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57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28" xfId="0" applyFont="1" applyFill="1" applyBorder="1" applyAlignment="1">
      <alignment horizontal="center" vertical="center" wrapText="1"/>
    </xf>
    <xf numFmtId="0" fontId="2" fillId="4" borderId="42" xfId="0" applyFont="1" applyFill="1" applyBorder="1" applyAlignment="1">
      <alignment horizontal="center" vertical="center" wrapText="1"/>
    </xf>
    <xf numFmtId="0" fontId="2" fillId="4" borderId="61" xfId="0" applyFont="1" applyFill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11" fillId="0" borderId="6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3" fillId="6" borderId="48" xfId="0" applyFont="1" applyFill="1" applyBorder="1" applyAlignment="1">
      <alignment horizontal="justify" vertical="center"/>
    </xf>
    <xf numFmtId="0" fontId="13" fillId="6" borderId="66" xfId="0" applyFont="1" applyFill="1" applyBorder="1" applyAlignment="1">
      <alignment horizontal="justify" vertical="center"/>
    </xf>
    <xf numFmtId="0" fontId="16" fillId="7" borderId="25" xfId="0" applyFont="1" applyFill="1" applyBorder="1" applyAlignment="1">
      <alignment horizontal="justify" vertical="center"/>
    </xf>
    <xf numFmtId="0" fontId="16" fillId="7" borderId="43" xfId="0" applyFont="1" applyFill="1" applyBorder="1" applyAlignment="1">
      <alignment horizontal="justify" vertical="center"/>
    </xf>
    <xf numFmtId="0" fontId="2" fillId="5" borderId="31" xfId="0" applyFont="1" applyFill="1" applyBorder="1" applyAlignment="1" applyProtection="1">
      <alignment horizontal="center" vertical="center" wrapText="1"/>
      <protection locked="0"/>
    </xf>
    <xf numFmtId="0" fontId="2" fillId="5" borderId="21" xfId="0" applyFont="1" applyFill="1" applyBorder="1" applyAlignment="1" applyProtection="1">
      <alignment horizontal="center" vertical="center" wrapText="1"/>
      <protection locked="0"/>
    </xf>
    <xf numFmtId="0" fontId="2" fillId="5" borderId="64" xfId="0" applyFont="1" applyFill="1" applyBorder="1" applyAlignment="1" applyProtection="1">
      <alignment horizontal="center" vertical="center" wrapText="1"/>
      <protection locked="0"/>
    </xf>
    <xf numFmtId="0" fontId="2" fillId="5" borderId="60" xfId="0" applyFont="1" applyFill="1" applyBorder="1" applyAlignment="1" applyProtection="1">
      <alignment horizontal="center" vertical="center" wrapText="1"/>
      <protection locked="0"/>
    </xf>
    <xf numFmtId="0" fontId="1" fillId="5" borderId="31" xfId="0" applyFont="1" applyFill="1" applyBorder="1" applyAlignment="1" applyProtection="1">
      <alignment horizontal="center" vertical="center" wrapText="1"/>
      <protection locked="0"/>
    </xf>
    <xf numFmtId="0" fontId="1" fillId="5" borderId="12" xfId="0" applyFont="1" applyFill="1" applyBorder="1" applyAlignment="1" applyProtection="1">
      <alignment horizontal="center" vertical="center" wrapText="1"/>
      <protection locked="0"/>
    </xf>
    <xf numFmtId="0" fontId="1" fillId="5" borderId="64" xfId="0" applyFont="1" applyFill="1" applyBorder="1" applyAlignment="1" applyProtection="1">
      <alignment horizontal="center" vertical="center" wrapText="1"/>
      <protection locked="0"/>
    </xf>
    <xf numFmtId="0" fontId="1" fillId="5" borderId="18" xfId="0" applyFont="1" applyFill="1" applyBorder="1" applyAlignment="1" applyProtection="1">
      <alignment horizontal="center" vertical="center" wrapText="1"/>
      <protection locked="0"/>
    </xf>
    <xf numFmtId="0" fontId="1" fillId="0" borderId="43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7" fillId="2" borderId="48" xfId="0" applyFont="1" applyFill="1" applyBorder="1" applyAlignment="1">
      <alignment horizontal="justify" vertical="center"/>
    </xf>
    <xf numFmtId="0" fontId="7" fillId="2" borderId="66" xfId="0" applyFont="1" applyFill="1" applyBorder="1" applyAlignment="1">
      <alignment horizontal="justify" vertical="center"/>
    </xf>
    <xf numFmtId="0" fontId="16" fillId="7" borderId="26" xfId="0" applyFont="1" applyFill="1" applyBorder="1" applyAlignment="1">
      <alignment horizontal="justify" vertical="center"/>
    </xf>
    <xf numFmtId="0" fontId="16" fillId="7" borderId="44" xfId="0" applyFont="1" applyFill="1" applyBorder="1" applyAlignment="1">
      <alignment horizontal="justify" vertical="center"/>
    </xf>
    <xf numFmtId="0" fontId="5" fillId="0" borderId="26" xfId="0" applyFont="1" applyBorder="1" applyAlignment="1">
      <alignment horizontal="justify" vertical="center"/>
    </xf>
    <xf numFmtId="0" fontId="5" fillId="0" borderId="44" xfId="0" applyFont="1" applyBorder="1" applyAlignment="1">
      <alignment horizontal="justify" vertical="center"/>
    </xf>
  </cellXfs>
  <cellStyles count="14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228600</xdr:colOff>
      <xdr:row>1</xdr:row>
      <xdr:rowOff>101600</xdr:rowOff>
    </xdr:from>
    <xdr:to>
      <xdr:col>17</xdr:col>
      <xdr:colOff>762000</xdr:colOff>
      <xdr:row>5</xdr:row>
      <xdr:rowOff>38100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418300" y="292100"/>
          <a:ext cx="26289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152400</xdr:colOff>
      <xdr:row>1</xdr:row>
      <xdr:rowOff>114300</xdr:rowOff>
    </xdr:from>
    <xdr:to>
      <xdr:col>17</xdr:col>
      <xdr:colOff>685800</xdr:colOff>
      <xdr:row>5</xdr:row>
      <xdr:rowOff>50800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342100" y="304800"/>
          <a:ext cx="26289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215900</xdr:colOff>
      <xdr:row>0</xdr:row>
      <xdr:rowOff>38100</xdr:rowOff>
    </xdr:from>
    <xdr:to>
      <xdr:col>4</xdr:col>
      <xdr:colOff>1600200</xdr:colOff>
      <xdr:row>5</xdr:row>
      <xdr:rowOff>76200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8500" y="381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1422400</xdr:colOff>
      <xdr:row>1</xdr:row>
      <xdr:rowOff>203200</xdr:rowOff>
    </xdr:from>
    <xdr:to>
      <xdr:col>21</xdr:col>
      <xdr:colOff>2019300</xdr:colOff>
      <xdr:row>5</xdr:row>
      <xdr:rowOff>139700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3977600" y="393700"/>
          <a:ext cx="2692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1473200</xdr:colOff>
      <xdr:row>3</xdr:row>
      <xdr:rowOff>25400</xdr:rowOff>
    </xdr:from>
    <xdr:to>
      <xdr:col>2</xdr:col>
      <xdr:colOff>2476500</xdr:colOff>
      <xdr:row>6</xdr:row>
      <xdr:rowOff>266700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3800" y="6985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3327400</xdr:colOff>
      <xdr:row>3</xdr:row>
      <xdr:rowOff>114300</xdr:rowOff>
    </xdr:from>
    <xdr:to>
      <xdr:col>3</xdr:col>
      <xdr:colOff>1308100</xdr:colOff>
      <xdr:row>6</xdr:row>
      <xdr:rowOff>292100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4318000" y="787400"/>
          <a:ext cx="2006600" cy="86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1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83" t="s">
        <v>16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</row>
    <row r="3" spans="2:20" ht="20" customHeight="1">
      <c r="B3" s="183" t="s">
        <v>19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</row>
    <row r="4" spans="2:20" ht="20" customHeight="1">
      <c r="B4" s="183" t="s">
        <v>27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8">
        <v>2016</v>
      </c>
      <c r="C8" s="15">
        <v>42735</v>
      </c>
      <c r="D8" s="184" t="s">
        <v>3</v>
      </c>
      <c r="E8" s="185"/>
      <c r="F8" s="185"/>
      <c r="G8" s="185"/>
      <c r="H8" s="185"/>
      <c r="I8" s="185"/>
      <c r="J8" s="185"/>
      <c r="K8" s="186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87" t="s">
        <v>17</v>
      </c>
      <c r="C9" s="190" t="s">
        <v>18</v>
      </c>
      <c r="D9" s="192" t="s">
        <v>0</v>
      </c>
      <c r="E9" s="195" t="s">
        <v>4</v>
      </c>
      <c r="F9" s="195"/>
      <c r="G9" s="195" t="s">
        <v>5</v>
      </c>
      <c r="H9" s="195"/>
      <c r="I9" s="195"/>
      <c r="J9" s="195"/>
      <c r="K9" s="197"/>
      <c r="L9" s="6"/>
      <c r="M9" s="192" t="s">
        <v>6</v>
      </c>
      <c r="N9" s="197"/>
      <c r="O9" s="207" t="s">
        <v>24</v>
      </c>
      <c r="P9" s="208"/>
      <c r="Q9" s="208"/>
      <c r="R9" s="208"/>
      <c r="S9" s="208"/>
      <c r="T9" s="209"/>
    </row>
    <row r="10" spans="2:20" ht="17" customHeight="1">
      <c r="B10" s="188"/>
      <c r="C10" s="191"/>
      <c r="D10" s="193"/>
      <c r="E10" s="196"/>
      <c r="F10" s="196"/>
      <c r="G10" s="196" t="s">
        <v>7</v>
      </c>
      <c r="H10" s="200" t="s">
        <v>25</v>
      </c>
      <c r="I10" s="200" t="s">
        <v>26</v>
      </c>
      <c r="J10" s="201" t="s">
        <v>1</v>
      </c>
      <c r="K10" s="198" t="s">
        <v>8</v>
      </c>
      <c r="L10" s="7"/>
      <c r="M10" s="203" t="s">
        <v>9</v>
      </c>
      <c r="N10" s="205" t="s">
        <v>10</v>
      </c>
      <c r="O10" s="210"/>
      <c r="P10" s="211"/>
      <c r="Q10" s="211"/>
      <c r="R10" s="211"/>
      <c r="S10" s="211"/>
      <c r="T10" s="212"/>
    </row>
    <row r="11" spans="2:20" ht="37.5" customHeight="1" thickBot="1">
      <c r="B11" s="189"/>
      <c r="C11" s="191"/>
      <c r="D11" s="194"/>
      <c r="E11" s="30" t="s">
        <v>11</v>
      </c>
      <c r="F11" s="30" t="s">
        <v>12</v>
      </c>
      <c r="G11" s="200"/>
      <c r="H11" s="213"/>
      <c r="I11" s="213"/>
      <c r="J11" s="202"/>
      <c r="K11" s="199"/>
      <c r="L11" s="16"/>
      <c r="M11" s="204"/>
      <c r="N11" s="206"/>
      <c r="O11" s="31" t="s">
        <v>23</v>
      </c>
      <c r="P11" s="32" t="s">
        <v>20</v>
      </c>
      <c r="Q11" s="33" t="s">
        <v>21</v>
      </c>
      <c r="R11" s="20" t="s">
        <v>22</v>
      </c>
      <c r="S11" s="20" t="s">
        <v>14</v>
      </c>
      <c r="T11" s="21" t="s">
        <v>15</v>
      </c>
    </row>
    <row r="12" spans="2:20" ht="45">
      <c r="B12" s="214" t="s">
        <v>53</v>
      </c>
      <c r="C12" s="214" t="s">
        <v>52</v>
      </c>
      <c r="D12" s="217" t="s">
        <v>46</v>
      </c>
      <c r="E12" s="36">
        <v>42370</v>
      </c>
      <c r="F12" s="36">
        <v>42735</v>
      </c>
      <c r="G12" s="37" t="s">
        <v>28</v>
      </c>
      <c r="H12" s="38">
        <v>1</v>
      </c>
      <c r="I12" s="38">
        <v>0</v>
      </c>
      <c r="J12" s="38">
        <v>0</v>
      </c>
      <c r="K12" s="59">
        <v>0</v>
      </c>
      <c r="L12" s="11" t="e">
        <f>+K12/J12</f>
        <v>#DIV/0!</v>
      </c>
      <c r="M12" s="12">
        <f>DAYS360(E12,$C$8)/DAYS360(E12,F12)</f>
        <v>1</v>
      </c>
      <c r="N12" s="13" t="str">
        <f>IF(J12=0," -",IF(L12&gt;100%,100%,L12))</f>
        <v xml:space="preserve"> -</v>
      </c>
      <c r="O12" s="78" t="s">
        <v>102</v>
      </c>
      <c r="P12" s="38">
        <v>0</v>
      </c>
      <c r="Q12" s="38">
        <v>0</v>
      </c>
      <c r="R12" s="38">
        <v>0</v>
      </c>
      <c r="S12" s="14" t="str">
        <f>IF(P12=0," -",Q12/P12)</f>
        <v xml:space="preserve"> -</v>
      </c>
      <c r="T12" s="13" t="str">
        <f>IF(R12=0," -",IF(Q12=0,100%,R12/Q12))</f>
        <v xml:space="preserve"> -</v>
      </c>
    </row>
    <row r="13" spans="2:20" ht="61" thickBot="1">
      <c r="B13" s="215"/>
      <c r="C13" s="215"/>
      <c r="D13" s="218"/>
      <c r="E13" s="46">
        <v>42370</v>
      </c>
      <c r="F13" s="46">
        <v>42735</v>
      </c>
      <c r="G13" s="10" t="s">
        <v>29</v>
      </c>
      <c r="H13" s="47">
        <v>1</v>
      </c>
      <c r="I13" s="47">
        <v>0</v>
      </c>
      <c r="J13" s="47">
        <v>0</v>
      </c>
      <c r="K13" s="60">
        <v>0</v>
      </c>
      <c r="L13" s="65" t="e">
        <f t="shared" ref="L13:L30" si="0">+K13/J13</f>
        <v>#DIV/0!</v>
      </c>
      <c r="M13" s="68">
        <f t="shared" ref="M13:M30" si="1">DAYS360(E13,$C$8)/DAYS360(E13,F13)</f>
        <v>1</v>
      </c>
      <c r="N13" s="49" t="str">
        <f t="shared" ref="N13:N30" si="2">IF(J13=0," -",IF(L13&gt;100%,100%,L13))</f>
        <v xml:space="preserve"> -</v>
      </c>
      <c r="O13" s="32" t="s">
        <v>102</v>
      </c>
      <c r="P13" s="47">
        <v>0</v>
      </c>
      <c r="Q13" s="47">
        <v>0</v>
      </c>
      <c r="R13" s="47">
        <v>0</v>
      </c>
      <c r="S13" s="48" t="str">
        <f t="shared" ref="S13:S31" si="3">IF(P13=0," -",Q13/P13)</f>
        <v xml:space="preserve"> -</v>
      </c>
      <c r="T13" s="49" t="str">
        <f t="shared" ref="T13:T31" si="4">IF(R13=0," -",IF(Q13=0,100%,R13/Q13))</f>
        <v xml:space="preserve"> -</v>
      </c>
    </row>
    <row r="14" spans="2:20" ht="60">
      <c r="B14" s="215"/>
      <c r="C14" s="215"/>
      <c r="D14" s="219" t="s">
        <v>47</v>
      </c>
      <c r="E14" s="36">
        <v>42370</v>
      </c>
      <c r="F14" s="36">
        <v>42735</v>
      </c>
      <c r="G14" s="37" t="s">
        <v>30</v>
      </c>
      <c r="H14" s="38">
        <v>1</v>
      </c>
      <c r="I14" s="38">
        <v>0</v>
      </c>
      <c r="J14" s="38">
        <v>0</v>
      </c>
      <c r="K14" s="59">
        <v>0</v>
      </c>
      <c r="L14" s="11" t="e">
        <f t="shared" si="0"/>
        <v>#DIV/0!</v>
      </c>
      <c r="M14" s="12">
        <f t="shared" si="1"/>
        <v>1</v>
      </c>
      <c r="N14" s="13" t="str">
        <f t="shared" si="2"/>
        <v xml:space="preserve"> -</v>
      </c>
      <c r="O14" s="78" t="s">
        <v>102</v>
      </c>
      <c r="P14" s="38">
        <v>0</v>
      </c>
      <c r="Q14" s="38">
        <v>0</v>
      </c>
      <c r="R14" s="38">
        <v>0</v>
      </c>
      <c r="S14" s="14" t="str">
        <f t="shared" si="3"/>
        <v xml:space="preserve"> -</v>
      </c>
      <c r="T14" s="13" t="str">
        <f t="shared" si="4"/>
        <v xml:space="preserve"> -</v>
      </c>
    </row>
    <row r="15" spans="2:20" ht="76" thickBot="1">
      <c r="B15" s="215"/>
      <c r="C15" s="215"/>
      <c r="D15" s="220"/>
      <c r="E15" s="39">
        <v>42370</v>
      </c>
      <c r="F15" s="39">
        <v>42735</v>
      </c>
      <c r="G15" s="40" t="s">
        <v>31</v>
      </c>
      <c r="H15" s="41">
        <v>1</v>
      </c>
      <c r="I15" s="41">
        <v>1</v>
      </c>
      <c r="J15" s="41">
        <v>1</v>
      </c>
      <c r="K15" s="61">
        <v>1</v>
      </c>
      <c r="L15" s="66">
        <f t="shared" si="0"/>
        <v>1</v>
      </c>
      <c r="M15" s="69">
        <f t="shared" si="1"/>
        <v>1</v>
      </c>
      <c r="N15" s="43">
        <f t="shared" si="2"/>
        <v>1</v>
      </c>
      <c r="O15" s="5" t="s">
        <v>102</v>
      </c>
      <c r="P15" s="41">
        <v>0</v>
      </c>
      <c r="Q15" s="41">
        <v>0</v>
      </c>
      <c r="R15" s="41">
        <v>0</v>
      </c>
      <c r="S15" s="42" t="str">
        <f t="shared" si="3"/>
        <v xml:space="preserve"> -</v>
      </c>
      <c r="T15" s="43" t="str">
        <f t="shared" si="4"/>
        <v xml:space="preserve"> -</v>
      </c>
    </row>
    <row r="16" spans="2:20" ht="61" thickBot="1">
      <c r="B16" s="215"/>
      <c r="C16" s="223"/>
      <c r="D16" s="51" t="s">
        <v>48</v>
      </c>
      <c r="E16" s="52">
        <v>42370</v>
      </c>
      <c r="F16" s="52">
        <v>42735</v>
      </c>
      <c r="G16" s="53" t="s">
        <v>32</v>
      </c>
      <c r="H16" s="54">
        <v>1</v>
      </c>
      <c r="I16" s="54">
        <v>0</v>
      </c>
      <c r="J16" s="54">
        <v>0</v>
      </c>
      <c r="K16" s="62">
        <v>0</v>
      </c>
      <c r="L16" s="67" t="e">
        <f t="shared" si="0"/>
        <v>#DIV/0!</v>
      </c>
      <c r="M16" s="70">
        <f t="shared" si="1"/>
        <v>1</v>
      </c>
      <c r="N16" s="71" t="str">
        <f t="shared" si="2"/>
        <v xml:space="preserve"> -</v>
      </c>
      <c r="O16" s="45" t="s">
        <v>102</v>
      </c>
      <c r="P16" s="54">
        <v>0</v>
      </c>
      <c r="Q16" s="54">
        <v>0</v>
      </c>
      <c r="R16" s="54">
        <v>0</v>
      </c>
      <c r="S16" s="55" t="str">
        <f t="shared" si="3"/>
        <v xml:space="preserve"> -</v>
      </c>
      <c r="T16" s="56" t="str">
        <f t="shared" si="4"/>
        <v xml:space="preserve"> -</v>
      </c>
    </row>
    <row r="17" spans="2:20" ht="13" customHeight="1" thickBot="1">
      <c r="B17" s="215"/>
      <c r="C17" s="57"/>
      <c r="D17" s="23"/>
      <c r="E17" s="24"/>
      <c r="F17" s="25"/>
      <c r="G17" s="26"/>
      <c r="H17" s="27"/>
      <c r="I17" s="27"/>
      <c r="J17" s="27"/>
      <c r="K17" s="27"/>
      <c r="L17" s="28"/>
      <c r="M17" s="26"/>
      <c r="N17" s="26"/>
      <c r="O17" s="23"/>
      <c r="P17" s="79"/>
      <c r="Q17" s="23"/>
      <c r="R17" s="23"/>
      <c r="S17" s="58"/>
      <c r="T17" s="29"/>
    </row>
    <row r="18" spans="2:20" ht="60">
      <c r="B18" s="215"/>
      <c r="C18" s="214" t="s">
        <v>51</v>
      </c>
      <c r="D18" s="221" t="s">
        <v>49</v>
      </c>
      <c r="E18" s="34">
        <v>42370</v>
      </c>
      <c r="F18" s="34">
        <v>42735</v>
      </c>
      <c r="G18" s="9" t="s">
        <v>33</v>
      </c>
      <c r="H18" s="35">
        <v>1</v>
      </c>
      <c r="I18" s="35">
        <v>0</v>
      </c>
      <c r="J18" s="35">
        <v>0</v>
      </c>
      <c r="K18" s="63">
        <v>0</v>
      </c>
      <c r="L18" s="11" t="e">
        <f t="shared" si="0"/>
        <v>#DIV/0!</v>
      </c>
      <c r="M18" s="12">
        <f t="shared" si="1"/>
        <v>1</v>
      </c>
      <c r="N18" s="13" t="str">
        <f t="shared" si="2"/>
        <v xml:space="preserve"> -</v>
      </c>
      <c r="O18" s="44">
        <v>2210289</v>
      </c>
      <c r="P18" s="35">
        <v>0</v>
      </c>
      <c r="Q18" s="35">
        <v>0</v>
      </c>
      <c r="R18" s="35">
        <v>0</v>
      </c>
      <c r="S18" s="22" t="str">
        <f t="shared" si="3"/>
        <v xml:space="preserve"> -</v>
      </c>
      <c r="T18" s="19" t="str">
        <f t="shared" si="4"/>
        <v xml:space="preserve"> -</v>
      </c>
    </row>
    <row r="19" spans="2:20" ht="60">
      <c r="B19" s="215"/>
      <c r="C19" s="215"/>
      <c r="D19" s="221"/>
      <c r="E19" s="34">
        <v>42370</v>
      </c>
      <c r="F19" s="34">
        <v>42735</v>
      </c>
      <c r="G19" s="9" t="s">
        <v>34</v>
      </c>
      <c r="H19" s="35">
        <v>1</v>
      </c>
      <c r="I19" s="35">
        <v>0</v>
      </c>
      <c r="J19" s="35">
        <v>0</v>
      </c>
      <c r="K19" s="63">
        <v>0</v>
      </c>
      <c r="L19" s="17" t="e">
        <f t="shared" si="0"/>
        <v>#DIV/0!</v>
      </c>
      <c r="M19" s="18">
        <f t="shared" si="1"/>
        <v>1</v>
      </c>
      <c r="N19" s="19" t="str">
        <f t="shared" si="2"/>
        <v xml:space="preserve"> -</v>
      </c>
      <c r="O19" s="44" t="s">
        <v>102</v>
      </c>
      <c r="P19" s="35">
        <v>0</v>
      </c>
      <c r="Q19" s="35">
        <v>0</v>
      </c>
      <c r="R19" s="35">
        <v>0</v>
      </c>
      <c r="S19" s="22" t="str">
        <f t="shared" si="3"/>
        <v xml:space="preserve"> -</v>
      </c>
      <c r="T19" s="19" t="str">
        <f t="shared" si="4"/>
        <v xml:space="preserve"> -</v>
      </c>
    </row>
    <row r="20" spans="2:20" ht="45">
      <c r="B20" s="215"/>
      <c r="C20" s="215"/>
      <c r="D20" s="221"/>
      <c r="E20" s="34">
        <v>42370</v>
      </c>
      <c r="F20" s="34">
        <v>42735</v>
      </c>
      <c r="G20" s="9" t="s">
        <v>35</v>
      </c>
      <c r="H20" s="35">
        <v>1</v>
      </c>
      <c r="I20" s="35">
        <v>1</v>
      </c>
      <c r="J20" s="35">
        <v>1</v>
      </c>
      <c r="K20" s="63">
        <v>1</v>
      </c>
      <c r="L20" s="17">
        <f t="shared" si="0"/>
        <v>1</v>
      </c>
      <c r="M20" s="18">
        <f t="shared" si="1"/>
        <v>1</v>
      </c>
      <c r="N20" s="19">
        <f t="shared" si="2"/>
        <v>1</v>
      </c>
      <c r="O20" s="44">
        <v>0</v>
      </c>
      <c r="P20" s="35">
        <v>0</v>
      </c>
      <c r="Q20" s="35">
        <v>0</v>
      </c>
      <c r="R20" s="35">
        <v>0</v>
      </c>
      <c r="S20" s="22" t="str">
        <f t="shared" si="3"/>
        <v xml:space="preserve"> -</v>
      </c>
      <c r="T20" s="19" t="str">
        <f t="shared" si="4"/>
        <v xml:space="preserve"> -</v>
      </c>
    </row>
    <row r="21" spans="2:20" ht="46" thickBot="1">
      <c r="B21" s="215"/>
      <c r="C21" s="215"/>
      <c r="D21" s="218"/>
      <c r="E21" s="46">
        <v>42370</v>
      </c>
      <c r="F21" s="46">
        <v>42735</v>
      </c>
      <c r="G21" s="10" t="s">
        <v>36</v>
      </c>
      <c r="H21" s="47">
        <v>2</v>
      </c>
      <c r="I21" s="47">
        <v>0</v>
      </c>
      <c r="J21" s="47">
        <v>0</v>
      </c>
      <c r="K21" s="60">
        <v>0</v>
      </c>
      <c r="L21" s="65" t="e">
        <f t="shared" si="0"/>
        <v>#DIV/0!</v>
      </c>
      <c r="M21" s="68">
        <f t="shared" si="1"/>
        <v>1</v>
      </c>
      <c r="N21" s="49" t="str">
        <f t="shared" si="2"/>
        <v xml:space="preserve"> -</v>
      </c>
      <c r="O21" s="32">
        <v>2210302</v>
      </c>
      <c r="P21" s="47">
        <v>0</v>
      </c>
      <c r="Q21" s="47">
        <v>0</v>
      </c>
      <c r="R21" s="47">
        <v>0</v>
      </c>
      <c r="S21" s="48" t="str">
        <f t="shared" si="3"/>
        <v xml:space="preserve"> -</v>
      </c>
      <c r="T21" s="49" t="str">
        <f t="shared" si="4"/>
        <v xml:space="preserve"> -</v>
      </c>
    </row>
    <row r="22" spans="2:20" ht="45">
      <c r="B22" s="215"/>
      <c r="C22" s="215"/>
      <c r="D22" s="219" t="s">
        <v>50</v>
      </c>
      <c r="E22" s="36">
        <v>42370</v>
      </c>
      <c r="F22" s="36">
        <v>42735</v>
      </c>
      <c r="G22" s="37" t="s">
        <v>37</v>
      </c>
      <c r="H22" s="38">
        <v>2</v>
      </c>
      <c r="I22" s="38">
        <v>2</v>
      </c>
      <c r="J22" s="38">
        <v>2</v>
      </c>
      <c r="K22" s="59">
        <v>2</v>
      </c>
      <c r="L22" s="11">
        <f t="shared" si="0"/>
        <v>1</v>
      </c>
      <c r="M22" s="12">
        <f t="shared" si="1"/>
        <v>1</v>
      </c>
      <c r="N22" s="13">
        <f t="shared" si="2"/>
        <v>1</v>
      </c>
      <c r="O22" s="78">
        <v>2210526</v>
      </c>
      <c r="P22" s="38">
        <v>600000</v>
      </c>
      <c r="Q22" s="38">
        <v>600000</v>
      </c>
      <c r="R22" s="38">
        <v>0</v>
      </c>
      <c r="S22" s="14">
        <f t="shared" si="3"/>
        <v>1</v>
      </c>
      <c r="T22" s="13" t="str">
        <f t="shared" si="4"/>
        <v xml:space="preserve"> -</v>
      </c>
    </row>
    <row r="23" spans="2:20" ht="30">
      <c r="B23" s="215"/>
      <c r="C23" s="215"/>
      <c r="D23" s="222"/>
      <c r="E23" s="34">
        <v>42370</v>
      </c>
      <c r="F23" s="34">
        <v>42735</v>
      </c>
      <c r="G23" s="9" t="s">
        <v>38</v>
      </c>
      <c r="H23" s="35">
        <v>1</v>
      </c>
      <c r="I23" s="35">
        <v>1</v>
      </c>
      <c r="J23" s="35">
        <v>1</v>
      </c>
      <c r="K23" s="63">
        <v>1</v>
      </c>
      <c r="L23" s="17">
        <f t="shared" si="0"/>
        <v>1</v>
      </c>
      <c r="M23" s="18">
        <f t="shared" si="1"/>
        <v>1</v>
      </c>
      <c r="N23" s="19">
        <f t="shared" si="2"/>
        <v>1</v>
      </c>
      <c r="O23" s="44">
        <v>2210527</v>
      </c>
      <c r="P23" s="35">
        <v>0</v>
      </c>
      <c r="Q23" s="35">
        <v>0</v>
      </c>
      <c r="R23" s="35">
        <v>0</v>
      </c>
      <c r="S23" s="22" t="str">
        <f t="shared" si="3"/>
        <v xml:space="preserve"> -</v>
      </c>
      <c r="T23" s="19" t="str">
        <f t="shared" si="4"/>
        <v xml:space="preserve"> -</v>
      </c>
    </row>
    <row r="24" spans="2:20" ht="30">
      <c r="B24" s="215"/>
      <c r="C24" s="215"/>
      <c r="D24" s="222"/>
      <c r="E24" s="34">
        <v>42370</v>
      </c>
      <c r="F24" s="34">
        <v>42735</v>
      </c>
      <c r="G24" s="9" t="s">
        <v>39</v>
      </c>
      <c r="H24" s="35">
        <v>3</v>
      </c>
      <c r="I24" s="35">
        <v>1</v>
      </c>
      <c r="J24" s="35">
        <v>1</v>
      </c>
      <c r="K24" s="63">
        <v>1</v>
      </c>
      <c r="L24" s="17">
        <f t="shared" si="0"/>
        <v>1</v>
      </c>
      <c r="M24" s="18">
        <f t="shared" si="1"/>
        <v>1</v>
      </c>
      <c r="N24" s="19">
        <f t="shared" si="2"/>
        <v>1</v>
      </c>
      <c r="O24" s="44">
        <v>2210527</v>
      </c>
      <c r="P24" s="35">
        <v>200000</v>
      </c>
      <c r="Q24" s="35">
        <v>7637</v>
      </c>
      <c r="R24" s="35">
        <v>0</v>
      </c>
      <c r="S24" s="22">
        <f t="shared" si="3"/>
        <v>3.8184999999999997E-2</v>
      </c>
      <c r="T24" s="19" t="str">
        <f t="shared" si="4"/>
        <v xml:space="preserve"> -</v>
      </c>
    </row>
    <row r="25" spans="2:20" ht="30">
      <c r="B25" s="215"/>
      <c r="C25" s="215"/>
      <c r="D25" s="222"/>
      <c r="E25" s="34">
        <v>42370</v>
      </c>
      <c r="F25" s="34">
        <v>42735</v>
      </c>
      <c r="G25" s="9" t="s">
        <v>40</v>
      </c>
      <c r="H25" s="35">
        <v>1</v>
      </c>
      <c r="I25" s="35">
        <v>0</v>
      </c>
      <c r="J25" s="35">
        <v>0</v>
      </c>
      <c r="K25" s="63">
        <v>0</v>
      </c>
      <c r="L25" s="17" t="e">
        <f t="shared" si="0"/>
        <v>#DIV/0!</v>
      </c>
      <c r="M25" s="18">
        <f t="shared" si="1"/>
        <v>1</v>
      </c>
      <c r="N25" s="19" t="str">
        <f t="shared" si="2"/>
        <v xml:space="preserve"> -</v>
      </c>
      <c r="O25" s="44">
        <v>2210527</v>
      </c>
      <c r="P25" s="35">
        <v>0</v>
      </c>
      <c r="Q25" s="35">
        <v>0</v>
      </c>
      <c r="R25" s="35">
        <v>0</v>
      </c>
      <c r="S25" s="22" t="str">
        <f t="shared" si="3"/>
        <v xml:space="preserve"> -</v>
      </c>
      <c r="T25" s="19" t="str">
        <f t="shared" si="4"/>
        <v xml:space="preserve"> -</v>
      </c>
    </row>
    <row r="26" spans="2:20" ht="45">
      <c r="B26" s="215"/>
      <c r="C26" s="215"/>
      <c r="D26" s="222"/>
      <c r="E26" s="34">
        <v>42370</v>
      </c>
      <c r="F26" s="34">
        <v>42735</v>
      </c>
      <c r="G26" s="9" t="s">
        <v>41</v>
      </c>
      <c r="H26" s="35">
        <v>2</v>
      </c>
      <c r="I26" s="35">
        <v>2</v>
      </c>
      <c r="J26" s="35">
        <v>2</v>
      </c>
      <c r="K26" s="63">
        <v>2</v>
      </c>
      <c r="L26" s="17">
        <f t="shared" si="0"/>
        <v>1</v>
      </c>
      <c r="M26" s="18">
        <f t="shared" si="1"/>
        <v>1</v>
      </c>
      <c r="N26" s="19">
        <f t="shared" si="2"/>
        <v>1</v>
      </c>
      <c r="O26" s="44">
        <v>2210524</v>
      </c>
      <c r="P26" s="35">
        <v>50000</v>
      </c>
      <c r="Q26" s="35">
        <v>0</v>
      </c>
      <c r="R26" s="35">
        <v>0</v>
      </c>
      <c r="S26" s="22">
        <f t="shared" si="3"/>
        <v>0</v>
      </c>
      <c r="T26" s="19" t="str">
        <f t="shared" si="4"/>
        <v xml:space="preserve"> -</v>
      </c>
    </row>
    <row r="27" spans="2:20" ht="75">
      <c r="B27" s="215"/>
      <c r="C27" s="215"/>
      <c r="D27" s="222"/>
      <c r="E27" s="34">
        <v>42370</v>
      </c>
      <c r="F27" s="34">
        <v>42735</v>
      </c>
      <c r="G27" s="9" t="s">
        <v>42</v>
      </c>
      <c r="H27" s="35">
        <v>1</v>
      </c>
      <c r="I27" s="35">
        <v>1</v>
      </c>
      <c r="J27" s="35">
        <v>1</v>
      </c>
      <c r="K27" s="63">
        <v>1</v>
      </c>
      <c r="L27" s="17">
        <f t="shared" si="0"/>
        <v>1</v>
      </c>
      <c r="M27" s="18">
        <f t="shared" si="1"/>
        <v>1</v>
      </c>
      <c r="N27" s="19">
        <f t="shared" si="2"/>
        <v>1</v>
      </c>
      <c r="O27" s="44" t="s">
        <v>102</v>
      </c>
      <c r="P27" s="35">
        <v>0</v>
      </c>
      <c r="Q27" s="35">
        <v>0</v>
      </c>
      <c r="R27" s="35">
        <v>0</v>
      </c>
      <c r="S27" s="22" t="str">
        <f t="shared" si="3"/>
        <v xml:space="preserve"> -</v>
      </c>
      <c r="T27" s="19" t="str">
        <f t="shared" si="4"/>
        <v xml:space="preserve"> -</v>
      </c>
    </row>
    <row r="28" spans="2:20" ht="60">
      <c r="B28" s="215"/>
      <c r="C28" s="215"/>
      <c r="D28" s="222"/>
      <c r="E28" s="34">
        <v>42370</v>
      </c>
      <c r="F28" s="34">
        <v>42735</v>
      </c>
      <c r="G28" s="9" t="s">
        <v>43</v>
      </c>
      <c r="H28" s="22">
        <v>1</v>
      </c>
      <c r="I28" s="22">
        <v>1</v>
      </c>
      <c r="J28" s="22">
        <v>1</v>
      </c>
      <c r="K28" s="64">
        <v>1</v>
      </c>
      <c r="L28" s="17">
        <f t="shared" si="0"/>
        <v>1</v>
      </c>
      <c r="M28" s="18">
        <f t="shared" si="1"/>
        <v>1</v>
      </c>
      <c r="N28" s="19">
        <f t="shared" si="2"/>
        <v>1</v>
      </c>
      <c r="O28" s="44" t="s">
        <v>102</v>
      </c>
      <c r="P28" s="35">
        <v>0</v>
      </c>
      <c r="Q28" s="35">
        <v>0</v>
      </c>
      <c r="R28" s="35">
        <v>0</v>
      </c>
      <c r="S28" s="22" t="str">
        <f t="shared" si="3"/>
        <v xml:space="preserve"> -</v>
      </c>
      <c r="T28" s="19" t="str">
        <f t="shared" si="4"/>
        <v xml:space="preserve"> -</v>
      </c>
    </row>
    <row r="29" spans="2:20" ht="45">
      <c r="B29" s="215"/>
      <c r="C29" s="215"/>
      <c r="D29" s="222"/>
      <c r="E29" s="34">
        <v>42370</v>
      </c>
      <c r="F29" s="34">
        <v>42735</v>
      </c>
      <c r="G29" s="9" t="s">
        <v>44</v>
      </c>
      <c r="H29" s="22">
        <v>1</v>
      </c>
      <c r="I29" s="22">
        <v>0.1</v>
      </c>
      <c r="J29" s="22">
        <v>0.1</v>
      </c>
      <c r="K29" s="64">
        <v>0.1</v>
      </c>
      <c r="L29" s="17">
        <f t="shared" si="0"/>
        <v>1</v>
      </c>
      <c r="M29" s="18">
        <f t="shared" si="1"/>
        <v>1</v>
      </c>
      <c r="N29" s="19">
        <f t="shared" si="2"/>
        <v>1</v>
      </c>
      <c r="O29" s="44">
        <v>2210252</v>
      </c>
      <c r="P29" s="35">
        <v>325000</v>
      </c>
      <c r="Q29" s="35">
        <v>0</v>
      </c>
      <c r="R29" s="35">
        <v>0</v>
      </c>
      <c r="S29" s="22">
        <f t="shared" si="3"/>
        <v>0</v>
      </c>
      <c r="T29" s="19" t="str">
        <f t="shared" si="4"/>
        <v xml:space="preserve"> -</v>
      </c>
    </row>
    <row r="30" spans="2:20" ht="46" thickBot="1">
      <c r="B30" s="216"/>
      <c r="C30" s="216"/>
      <c r="D30" s="220"/>
      <c r="E30" s="39">
        <v>42370</v>
      </c>
      <c r="F30" s="39">
        <v>42735</v>
      </c>
      <c r="G30" s="40" t="s">
        <v>45</v>
      </c>
      <c r="H30" s="41">
        <v>1</v>
      </c>
      <c r="I30" s="41">
        <v>0</v>
      </c>
      <c r="J30" s="41">
        <v>0</v>
      </c>
      <c r="K30" s="61">
        <v>0</v>
      </c>
      <c r="L30" s="66" t="e">
        <f t="shared" si="0"/>
        <v>#DIV/0!</v>
      </c>
      <c r="M30" s="69">
        <f t="shared" si="1"/>
        <v>1</v>
      </c>
      <c r="N30" s="43" t="str">
        <f t="shared" si="2"/>
        <v xml:space="preserve"> -</v>
      </c>
      <c r="O30" s="5" t="s">
        <v>102</v>
      </c>
      <c r="P30" s="41">
        <v>0</v>
      </c>
      <c r="Q30" s="41">
        <v>0</v>
      </c>
      <c r="R30" s="41">
        <v>0</v>
      </c>
      <c r="S30" s="42" t="str">
        <f t="shared" si="3"/>
        <v xml:space="preserve"> -</v>
      </c>
      <c r="T30" s="43" t="str">
        <f t="shared" si="4"/>
        <v xml:space="preserve"> -</v>
      </c>
    </row>
    <row r="31" spans="2:20" ht="21" customHeight="1" thickBot="1">
      <c r="M31" s="77">
        <f>+AVERAGE(M12:M16,M18:M30)</f>
        <v>1</v>
      </c>
      <c r="N31" s="72">
        <f>+AVERAGE(N12:N16,N18:N30)</f>
        <v>1</v>
      </c>
      <c r="O31" s="76"/>
      <c r="P31" s="73">
        <f>+SUM(P12:P16,P18:P30)</f>
        <v>1175000</v>
      </c>
      <c r="Q31" s="74">
        <f t="shared" ref="Q31:R31" si="5">+SUM(Q12:Q16,Q18:Q30)</f>
        <v>607637</v>
      </c>
      <c r="R31" s="74">
        <f t="shared" si="5"/>
        <v>0</v>
      </c>
      <c r="S31" s="75">
        <f t="shared" si="3"/>
        <v>0.51713787234042552</v>
      </c>
      <c r="T31" s="72" t="str">
        <f t="shared" si="4"/>
        <v xml:space="preserve"> -</v>
      </c>
    </row>
  </sheetData>
  <mergeCells count="25">
    <mergeCell ref="H10:H11"/>
    <mergeCell ref="I10:I11"/>
    <mergeCell ref="B12:B30"/>
    <mergeCell ref="D12:D13"/>
    <mergeCell ref="D14:D15"/>
    <mergeCell ref="D18:D21"/>
    <mergeCell ref="D22:D30"/>
    <mergeCell ref="C18:C30"/>
    <mergeCell ref="C12:C16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N10:N11"/>
    <mergeCell ref="O9:T10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1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83" t="s">
        <v>16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</row>
    <row r="3" spans="2:20" ht="20" customHeight="1">
      <c r="B3" s="183" t="s">
        <v>19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</row>
    <row r="4" spans="2:20" ht="20" customHeight="1">
      <c r="B4" s="183" t="s">
        <v>27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8">
        <v>2017</v>
      </c>
      <c r="C8" s="15">
        <v>43100</v>
      </c>
      <c r="D8" s="184" t="s">
        <v>3</v>
      </c>
      <c r="E8" s="185"/>
      <c r="F8" s="185"/>
      <c r="G8" s="185"/>
      <c r="H8" s="185"/>
      <c r="I8" s="185"/>
      <c r="J8" s="185"/>
      <c r="K8" s="186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87" t="s">
        <v>17</v>
      </c>
      <c r="C9" s="190" t="s">
        <v>18</v>
      </c>
      <c r="D9" s="192" t="s">
        <v>0</v>
      </c>
      <c r="E9" s="195" t="s">
        <v>4</v>
      </c>
      <c r="F9" s="195"/>
      <c r="G9" s="195" t="s">
        <v>5</v>
      </c>
      <c r="H9" s="195"/>
      <c r="I9" s="195"/>
      <c r="J9" s="195"/>
      <c r="K9" s="197"/>
      <c r="L9" s="6"/>
      <c r="M9" s="192" t="s">
        <v>6</v>
      </c>
      <c r="N9" s="197"/>
      <c r="O9" s="207" t="s">
        <v>24</v>
      </c>
      <c r="P9" s="208"/>
      <c r="Q9" s="208"/>
      <c r="R9" s="208"/>
      <c r="S9" s="208"/>
      <c r="T9" s="209"/>
    </row>
    <row r="10" spans="2:20" ht="17" customHeight="1">
      <c r="B10" s="188"/>
      <c r="C10" s="191"/>
      <c r="D10" s="193"/>
      <c r="E10" s="196"/>
      <c r="F10" s="196"/>
      <c r="G10" s="196" t="s">
        <v>7</v>
      </c>
      <c r="H10" s="200" t="s">
        <v>25</v>
      </c>
      <c r="I10" s="200" t="s">
        <v>26</v>
      </c>
      <c r="J10" s="201" t="s">
        <v>1</v>
      </c>
      <c r="K10" s="198" t="s">
        <v>8</v>
      </c>
      <c r="L10" s="7"/>
      <c r="M10" s="203" t="s">
        <v>9</v>
      </c>
      <c r="N10" s="205" t="s">
        <v>10</v>
      </c>
      <c r="O10" s="210"/>
      <c r="P10" s="211"/>
      <c r="Q10" s="211"/>
      <c r="R10" s="211"/>
      <c r="S10" s="211"/>
      <c r="T10" s="212"/>
    </row>
    <row r="11" spans="2:20" ht="37.5" customHeight="1" thickBot="1">
      <c r="B11" s="189"/>
      <c r="C11" s="191"/>
      <c r="D11" s="194"/>
      <c r="E11" s="30" t="s">
        <v>11</v>
      </c>
      <c r="F11" s="30" t="s">
        <v>12</v>
      </c>
      <c r="G11" s="200"/>
      <c r="H11" s="213"/>
      <c r="I11" s="224"/>
      <c r="J11" s="202"/>
      <c r="K11" s="199"/>
      <c r="L11" s="16"/>
      <c r="M11" s="204"/>
      <c r="N11" s="206"/>
      <c r="O11" s="31" t="s">
        <v>23</v>
      </c>
      <c r="P11" s="32" t="s">
        <v>20</v>
      </c>
      <c r="Q11" s="33" t="s">
        <v>21</v>
      </c>
      <c r="R11" s="20" t="s">
        <v>22</v>
      </c>
      <c r="S11" s="20" t="s">
        <v>14</v>
      </c>
      <c r="T11" s="21" t="s">
        <v>15</v>
      </c>
    </row>
    <row r="12" spans="2:20" ht="45">
      <c r="B12" s="214" t="s">
        <v>53</v>
      </c>
      <c r="C12" s="214" t="s">
        <v>52</v>
      </c>
      <c r="D12" s="217" t="s">
        <v>46</v>
      </c>
      <c r="E12" s="36">
        <v>42736</v>
      </c>
      <c r="F12" s="36">
        <v>43100</v>
      </c>
      <c r="G12" s="37" t="s">
        <v>28</v>
      </c>
      <c r="H12" s="38">
        <v>1</v>
      </c>
      <c r="I12" s="50">
        <f>+J12+('2016'!I12-'2016'!K12)</f>
        <v>1</v>
      </c>
      <c r="J12" s="38">
        <v>1</v>
      </c>
      <c r="K12" s="59">
        <v>0</v>
      </c>
      <c r="L12" s="11">
        <f>+K12/J12</f>
        <v>0</v>
      </c>
      <c r="M12" s="12">
        <f>DAYS360(E12,$C$8)/DAYS360(E12,F12)</f>
        <v>1</v>
      </c>
      <c r="N12" s="13">
        <f>IF(J12=0," -",IF(L12&gt;100%,100%,L12))</f>
        <v>0</v>
      </c>
      <c r="O12" s="78" t="s">
        <v>102</v>
      </c>
      <c r="P12" s="38">
        <v>0</v>
      </c>
      <c r="Q12" s="38">
        <v>0</v>
      </c>
      <c r="R12" s="38">
        <v>0</v>
      </c>
      <c r="S12" s="14" t="str">
        <f>IF(P12=0," -",Q12/P12)</f>
        <v xml:space="preserve"> -</v>
      </c>
      <c r="T12" s="13" t="str">
        <f>IF(R12=0," -",IF(Q12=0,100%,R12/Q12))</f>
        <v xml:space="preserve"> -</v>
      </c>
    </row>
    <row r="13" spans="2:20" ht="61" thickBot="1">
      <c r="B13" s="215"/>
      <c r="C13" s="215"/>
      <c r="D13" s="218"/>
      <c r="E13" s="46">
        <v>42736</v>
      </c>
      <c r="F13" s="46">
        <v>43100</v>
      </c>
      <c r="G13" s="10" t="s">
        <v>29</v>
      </c>
      <c r="H13" s="47">
        <v>1</v>
      </c>
      <c r="I13" s="41">
        <f>+J13+('2016'!I13-'2016'!K13)</f>
        <v>1</v>
      </c>
      <c r="J13" s="47">
        <v>1</v>
      </c>
      <c r="K13" s="60">
        <v>0</v>
      </c>
      <c r="L13" s="65">
        <f t="shared" ref="L13:L30" si="0">+K13/J13</f>
        <v>0</v>
      </c>
      <c r="M13" s="68">
        <f t="shared" ref="M13:M30" si="1">DAYS360(E13,$C$8)/DAYS360(E13,F13)</f>
        <v>1</v>
      </c>
      <c r="N13" s="49">
        <f t="shared" ref="N13:N30" si="2">IF(J13=0," -",IF(L13&gt;100%,100%,L13))</f>
        <v>0</v>
      </c>
      <c r="O13" s="32" t="s">
        <v>102</v>
      </c>
      <c r="P13" s="47">
        <v>0</v>
      </c>
      <c r="Q13" s="47">
        <v>0</v>
      </c>
      <c r="R13" s="47">
        <v>0</v>
      </c>
      <c r="S13" s="48" t="str">
        <f t="shared" ref="S13:S31" si="3">IF(P13=0," -",Q13/P13)</f>
        <v xml:space="preserve"> -</v>
      </c>
      <c r="T13" s="49" t="str">
        <f t="shared" ref="T13:T31" si="4">IF(R13=0," -",IF(Q13=0,100%,R13/Q13))</f>
        <v xml:space="preserve"> -</v>
      </c>
    </row>
    <row r="14" spans="2:20" ht="60">
      <c r="B14" s="215"/>
      <c r="C14" s="215"/>
      <c r="D14" s="219" t="s">
        <v>47</v>
      </c>
      <c r="E14" s="36">
        <v>42736</v>
      </c>
      <c r="F14" s="36">
        <v>43100</v>
      </c>
      <c r="G14" s="37" t="s">
        <v>30</v>
      </c>
      <c r="H14" s="38">
        <v>1</v>
      </c>
      <c r="I14" s="50">
        <f>+J14+('2016'!I14-'2016'!K14)</f>
        <v>1</v>
      </c>
      <c r="J14" s="38">
        <v>1</v>
      </c>
      <c r="K14" s="59">
        <v>0</v>
      </c>
      <c r="L14" s="11">
        <f t="shared" si="0"/>
        <v>0</v>
      </c>
      <c r="M14" s="12">
        <f t="shared" si="1"/>
        <v>1</v>
      </c>
      <c r="N14" s="13">
        <f t="shared" si="2"/>
        <v>0</v>
      </c>
      <c r="O14" s="78" t="s">
        <v>102</v>
      </c>
      <c r="P14" s="38">
        <v>0</v>
      </c>
      <c r="Q14" s="38">
        <v>0</v>
      </c>
      <c r="R14" s="38">
        <v>0</v>
      </c>
      <c r="S14" s="14" t="str">
        <f t="shared" si="3"/>
        <v xml:space="preserve"> -</v>
      </c>
      <c r="T14" s="13" t="str">
        <f t="shared" si="4"/>
        <v xml:space="preserve"> -</v>
      </c>
    </row>
    <row r="15" spans="2:20" ht="76" thickBot="1">
      <c r="B15" s="215"/>
      <c r="C15" s="215"/>
      <c r="D15" s="220"/>
      <c r="E15" s="39">
        <v>42736</v>
      </c>
      <c r="F15" s="39">
        <v>43100</v>
      </c>
      <c r="G15" s="40" t="s">
        <v>31</v>
      </c>
      <c r="H15" s="41">
        <v>1</v>
      </c>
      <c r="I15" s="41">
        <f>+J15</f>
        <v>1</v>
      </c>
      <c r="J15" s="41">
        <v>1</v>
      </c>
      <c r="K15" s="61">
        <v>1</v>
      </c>
      <c r="L15" s="66">
        <f t="shared" si="0"/>
        <v>1</v>
      </c>
      <c r="M15" s="69">
        <f t="shared" si="1"/>
        <v>1</v>
      </c>
      <c r="N15" s="43">
        <f t="shared" si="2"/>
        <v>1</v>
      </c>
      <c r="O15" s="5" t="s">
        <v>102</v>
      </c>
      <c r="P15" s="41">
        <v>0</v>
      </c>
      <c r="Q15" s="41">
        <v>0</v>
      </c>
      <c r="R15" s="41">
        <v>0</v>
      </c>
      <c r="S15" s="42" t="str">
        <f t="shared" si="3"/>
        <v xml:space="preserve"> -</v>
      </c>
      <c r="T15" s="43" t="str">
        <f t="shared" si="4"/>
        <v xml:space="preserve"> -</v>
      </c>
    </row>
    <row r="16" spans="2:20" ht="61" thickBot="1">
      <c r="B16" s="215"/>
      <c r="C16" s="223"/>
      <c r="D16" s="51" t="s">
        <v>48</v>
      </c>
      <c r="E16" s="52">
        <v>42736</v>
      </c>
      <c r="F16" s="52">
        <v>43100</v>
      </c>
      <c r="G16" s="53" t="s">
        <v>32</v>
      </c>
      <c r="H16" s="54">
        <v>1</v>
      </c>
      <c r="I16" s="50">
        <f>+J16+('2016'!I16-'2016'!K16)</f>
        <v>1</v>
      </c>
      <c r="J16" s="54">
        <v>1</v>
      </c>
      <c r="K16" s="62">
        <v>1</v>
      </c>
      <c r="L16" s="67">
        <f t="shared" si="0"/>
        <v>1</v>
      </c>
      <c r="M16" s="70">
        <f t="shared" si="1"/>
        <v>1</v>
      </c>
      <c r="N16" s="71">
        <f t="shared" si="2"/>
        <v>1</v>
      </c>
      <c r="O16" s="45" t="s">
        <v>102</v>
      </c>
      <c r="P16" s="54">
        <v>0</v>
      </c>
      <c r="Q16" s="54">
        <v>0</v>
      </c>
      <c r="R16" s="54">
        <v>0</v>
      </c>
      <c r="S16" s="55" t="str">
        <f t="shared" si="3"/>
        <v xml:space="preserve"> -</v>
      </c>
      <c r="T16" s="56" t="str">
        <f t="shared" si="4"/>
        <v xml:space="preserve"> -</v>
      </c>
    </row>
    <row r="17" spans="2:20" ht="13" customHeight="1" thickBot="1">
      <c r="B17" s="215"/>
      <c r="C17" s="57"/>
      <c r="D17" s="23"/>
      <c r="E17" s="24"/>
      <c r="F17" s="25"/>
      <c r="G17" s="26"/>
      <c r="H17" s="27"/>
      <c r="I17" s="27"/>
      <c r="J17" s="27"/>
      <c r="K17" s="27"/>
      <c r="L17" s="28"/>
      <c r="M17" s="26"/>
      <c r="N17" s="26"/>
      <c r="O17" s="23"/>
      <c r="P17" s="79"/>
      <c r="Q17" s="23"/>
      <c r="R17" s="23"/>
      <c r="S17" s="58"/>
      <c r="T17" s="29"/>
    </row>
    <row r="18" spans="2:20" ht="60">
      <c r="B18" s="215"/>
      <c r="C18" s="214" t="s">
        <v>51</v>
      </c>
      <c r="D18" s="221" t="s">
        <v>49</v>
      </c>
      <c r="E18" s="34">
        <v>42736</v>
      </c>
      <c r="F18" s="34">
        <v>43100</v>
      </c>
      <c r="G18" s="9" t="s">
        <v>33</v>
      </c>
      <c r="H18" s="35">
        <v>1</v>
      </c>
      <c r="I18" s="35">
        <f>+J18</f>
        <v>1</v>
      </c>
      <c r="J18" s="35">
        <v>1</v>
      </c>
      <c r="K18" s="63">
        <v>1</v>
      </c>
      <c r="L18" s="11">
        <f t="shared" si="0"/>
        <v>1</v>
      </c>
      <c r="M18" s="12">
        <f t="shared" si="1"/>
        <v>1</v>
      </c>
      <c r="N18" s="13">
        <f t="shared" si="2"/>
        <v>1</v>
      </c>
      <c r="O18" s="44">
        <v>2210289</v>
      </c>
      <c r="P18" s="35">
        <v>287480</v>
      </c>
      <c r="Q18" s="35">
        <v>247987</v>
      </c>
      <c r="R18" s="35">
        <v>0</v>
      </c>
      <c r="S18" s="22">
        <f t="shared" si="3"/>
        <v>0.86262348685125922</v>
      </c>
      <c r="T18" s="19" t="str">
        <f t="shared" si="4"/>
        <v xml:space="preserve"> -</v>
      </c>
    </row>
    <row r="19" spans="2:20" ht="60">
      <c r="B19" s="215"/>
      <c r="C19" s="215"/>
      <c r="D19" s="221"/>
      <c r="E19" s="34">
        <v>42736</v>
      </c>
      <c r="F19" s="34">
        <v>43100</v>
      </c>
      <c r="G19" s="9" t="s">
        <v>34</v>
      </c>
      <c r="H19" s="35">
        <v>1</v>
      </c>
      <c r="I19" s="35">
        <f>+J19+('2016'!I19-'2016'!K19)</f>
        <v>1</v>
      </c>
      <c r="J19" s="35">
        <v>1</v>
      </c>
      <c r="K19" s="63">
        <v>0</v>
      </c>
      <c r="L19" s="17">
        <f t="shared" si="0"/>
        <v>0</v>
      </c>
      <c r="M19" s="18">
        <f t="shared" si="1"/>
        <v>1</v>
      </c>
      <c r="N19" s="19">
        <f t="shared" si="2"/>
        <v>0</v>
      </c>
      <c r="O19" s="44" t="s">
        <v>102</v>
      </c>
      <c r="P19" s="35">
        <v>0</v>
      </c>
      <c r="Q19" s="35">
        <v>0</v>
      </c>
      <c r="R19" s="35">
        <v>0</v>
      </c>
      <c r="S19" s="22" t="str">
        <f t="shared" si="3"/>
        <v xml:space="preserve"> -</v>
      </c>
      <c r="T19" s="19" t="str">
        <f t="shared" si="4"/>
        <v xml:space="preserve"> -</v>
      </c>
    </row>
    <row r="20" spans="2:20" ht="45">
      <c r="B20" s="215"/>
      <c r="C20" s="215"/>
      <c r="D20" s="221"/>
      <c r="E20" s="34">
        <v>42736</v>
      </c>
      <c r="F20" s="34">
        <v>43100</v>
      </c>
      <c r="G20" s="9" t="s">
        <v>35</v>
      </c>
      <c r="H20" s="35">
        <v>1</v>
      </c>
      <c r="I20" s="35">
        <f>+J20</f>
        <v>1</v>
      </c>
      <c r="J20" s="35">
        <v>1</v>
      </c>
      <c r="K20" s="63">
        <v>1</v>
      </c>
      <c r="L20" s="17">
        <f t="shared" si="0"/>
        <v>1</v>
      </c>
      <c r="M20" s="18">
        <f t="shared" si="1"/>
        <v>1</v>
      </c>
      <c r="N20" s="19">
        <f t="shared" si="2"/>
        <v>1</v>
      </c>
      <c r="O20" s="44">
        <v>0</v>
      </c>
      <c r="P20" s="35">
        <v>0</v>
      </c>
      <c r="Q20" s="35">
        <v>0</v>
      </c>
      <c r="R20" s="35">
        <v>0</v>
      </c>
      <c r="S20" s="22" t="str">
        <f t="shared" si="3"/>
        <v xml:space="preserve"> -</v>
      </c>
      <c r="T20" s="19" t="str">
        <f t="shared" si="4"/>
        <v xml:space="preserve"> -</v>
      </c>
    </row>
    <row r="21" spans="2:20" ht="46" thickBot="1">
      <c r="B21" s="215"/>
      <c r="C21" s="215"/>
      <c r="D21" s="218"/>
      <c r="E21" s="46">
        <v>42736</v>
      </c>
      <c r="F21" s="46">
        <v>43100</v>
      </c>
      <c r="G21" s="10" t="s">
        <v>36</v>
      </c>
      <c r="H21" s="47">
        <v>2</v>
      </c>
      <c r="I21" s="41">
        <f>+J21+('2016'!I21-'2016'!K21)</f>
        <v>1</v>
      </c>
      <c r="J21" s="47">
        <v>1</v>
      </c>
      <c r="K21" s="60">
        <v>1</v>
      </c>
      <c r="L21" s="65">
        <f t="shared" si="0"/>
        <v>1</v>
      </c>
      <c r="M21" s="68">
        <f t="shared" si="1"/>
        <v>1</v>
      </c>
      <c r="N21" s="49">
        <f t="shared" si="2"/>
        <v>1</v>
      </c>
      <c r="O21" s="32">
        <v>2210302</v>
      </c>
      <c r="P21" s="47">
        <v>639325</v>
      </c>
      <c r="Q21" s="47">
        <v>633955</v>
      </c>
      <c r="R21" s="47">
        <v>0</v>
      </c>
      <c r="S21" s="48">
        <f t="shared" si="3"/>
        <v>0.99160051616939737</v>
      </c>
      <c r="T21" s="49" t="str">
        <f t="shared" si="4"/>
        <v xml:space="preserve"> -</v>
      </c>
    </row>
    <row r="22" spans="2:20" ht="45">
      <c r="B22" s="215"/>
      <c r="C22" s="215"/>
      <c r="D22" s="219" t="s">
        <v>50</v>
      </c>
      <c r="E22" s="36">
        <v>42736</v>
      </c>
      <c r="F22" s="36">
        <v>43100</v>
      </c>
      <c r="G22" s="37" t="s">
        <v>37</v>
      </c>
      <c r="H22" s="38">
        <v>2</v>
      </c>
      <c r="I22" s="50">
        <f>+J22</f>
        <v>2</v>
      </c>
      <c r="J22" s="38">
        <v>2</v>
      </c>
      <c r="K22" s="59">
        <v>2</v>
      </c>
      <c r="L22" s="11">
        <f t="shared" si="0"/>
        <v>1</v>
      </c>
      <c r="M22" s="12">
        <f t="shared" si="1"/>
        <v>1</v>
      </c>
      <c r="N22" s="13">
        <f t="shared" si="2"/>
        <v>1</v>
      </c>
      <c r="O22" s="78">
        <v>2210526</v>
      </c>
      <c r="P22" s="38">
        <v>600000</v>
      </c>
      <c r="Q22" s="38">
        <v>0</v>
      </c>
      <c r="R22" s="38">
        <v>0</v>
      </c>
      <c r="S22" s="14">
        <f t="shared" si="3"/>
        <v>0</v>
      </c>
      <c r="T22" s="13" t="str">
        <f t="shared" si="4"/>
        <v xml:space="preserve"> -</v>
      </c>
    </row>
    <row r="23" spans="2:20" ht="30">
      <c r="B23" s="215"/>
      <c r="C23" s="215"/>
      <c r="D23" s="222"/>
      <c r="E23" s="34">
        <v>42736</v>
      </c>
      <c r="F23" s="34">
        <v>43100</v>
      </c>
      <c r="G23" s="9" t="s">
        <v>38</v>
      </c>
      <c r="H23" s="35">
        <v>1</v>
      </c>
      <c r="I23" s="35">
        <f>+J23</f>
        <v>1</v>
      </c>
      <c r="J23" s="35">
        <v>1</v>
      </c>
      <c r="K23" s="63">
        <v>1</v>
      </c>
      <c r="L23" s="17">
        <f t="shared" si="0"/>
        <v>1</v>
      </c>
      <c r="M23" s="18">
        <f t="shared" si="1"/>
        <v>1</v>
      </c>
      <c r="N23" s="19">
        <f t="shared" si="2"/>
        <v>1</v>
      </c>
      <c r="O23" s="44">
        <v>2210527</v>
      </c>
      <c r="P23" s="35">
        <v>53052</v>
      </c>
      <c r="Q23" s="35">
        <v>49573</v>
      </c>
      <c r="R23" s="35">
        <v>0</v>
      </c>
      <c r="S23" s="22">
        <f t="shared" si="3"/>
        <v>0.93442283043052099</v>
      </c>
      <c r="T23" s="19" t="str">
        <f t="shared" si="4"/>
        <v xml:space="preserve"> -</v>
      </c>
    </row>
    <row r="24" spans="2:20" ht="30">
      <c r="B24" s="215"/>
      <c r="C24" s="215"/>
      <c r="D24" s="222"/>
      <c r="E24" s="34">
        <v>42736</v>
      </c>
      <c r="F24" s="34">
        <v>43100</v>
      </c>
      <c r="G24" s="9" t="s">
        <v>39</v>
      </c>
      <c r="H24" s="35">
        <v>3</v>
      </c>
      <c r="I24" s="35">
        <f>+J24+('2016'!I24-'2016'!K24)</f>
        <v>0</v>
      </c>
      <c r="J24" s="35">
        <v>0</v>
      </c>
      <c r="K24" s="63">
        <v>0</v>
      </c>
      <c r="L24" s="17" t="e">
        <f t="shared" si="0"/>
        <v>#DIV/0!</v>
      </c>
      <c r="M24" s="18">
        <f t="shared" si="1"/>
        <v>1</v>
      </c>
      <c r="N24" s="19" t="str">
        <f t="shared" si="2"/>
        <v xml:space="preserve"> -</v>
      </c>
      <c r="O24" s="44">
        <v>2210527</v>
      </c>
      <c r="P24" s="35">
        <v>0</v>
      </c>
      <c r="Q24" s="35">
        <v>0</v>
      </c>
      <c r="R24" s="35">
        <v>0</v>
      </c>
      <c r="S24" s="22" t="str">
        <f t="shared" si="3"/>
        <v xml:space="preserve"> -</v>
      </c>
      <c r="T24" s="19" t="str">
        <f t="shared" si="4"/>
        <v xml:space="preserve"> -</v>
      </c>
    </row>
    <row r="25" spans="2:20" ht="30">
      <c r="B25" s="215"/>
      <c r="C25" s="215"/>
      <c r="D25" s="222"/>
      <c r="E25" s="34">
        <v>42736</v>
      </c>
      <c r="F25" s="34">
        <v>43100</v>
      </c>
      <c r="G25" s="9" t="s">
        <v>40</v>
      </c>
      <c r="H25" s="35">
        <v>1</v>
      </c>
      <c r="I25" s="35">
        <f>+J25+('2016'!I25-'2016'!K25)</f>
        <v>1</v>
      </c>
      <c r="J25" s="35">
        <v>1</v>
      </c>
      <c r="K25" s="63">
        <v>1</v>
      </c>
      <c r="L25" s="17">
        <f t="shared" si="0"/>
        <v>1</v>
      </c>
      <c r="M25" s="18">
        <f t="shared" si="1"/>
        <v>1</v>
      </c>
      <c r="N25" s="19">
        <f t="shared" si="2"/>
        <v>1</v>
      </c>
      <c r="O25" s="44">
        <v>2210527</v>
      </c>
      <c r="P25" s="35">
        <v>0</v>
      </c>
      <c r="Q25" s="35">
        <v>0</v>
      </c>
      <c r="R25" s="35">
        <v>0</v>
      </c>
      <c r="S25" s="22" t="str">
        <f t="shared" si="3"/>
        <v xml:space="preserve"> -</v>
      </c>
      <c r="T25" s="19" t="str">
        <f t="shared" si="4"/>
        <v xml:space="preserve"> -</v>
      </c>
    </row>
    <row r="26" spans="2:20" ht="45">
      <c r="B26" s="215"/>
      <c r="C26" s="215"/>
      <c r="D26" s="222"/>
      <c r="E26" s="34">
        <v>42736</v>
      </c>
      <c r="F26" s="34">
        <v>43100</v>
      </c>
      <c r="G26" s="9" t="s">
        <v>41</v>
      </c>
      <c r="H26" s="35">
        <v>2</v>
      </c>
      <c r="I26" s="35">
        <f>+J26</f>
        <v>2</v>
      </c>
      <c r="J26" s="35">
        <v>2</v>
      </c>
      <c r="K26" s="63">
        <v>2</v>
      </c>
      <c r="L26" s="17">
        <f t="shared" si="0"/>
        <v>1</v>
      </c>
      <c r="M26" s="18">
        <f t="shared" si="1"/>
        <v>1</v>
      </c>
      <c r="N26" s="19">
        <f t="shared" si="2"/>
        <v>1</v>
      </c>
      <c r="O26" s="44">
        <v>2210524</v>
      </c>
      <c r="P26" s="35">
        <v>300000</v>
      </c>
      <c r="Q26" s="35">
        <v>279846</v>
      </c>
      <c r="R26" s="35">
        <v>0</v>
      </c>
      <c r="S26" s="22">
        <f t="shared" si="3"/>
        <v>0.93281999999999998</v>
      </c>
      <c r="T26" s="19" t="str">
        <f t="shared" si="4"/>
        <v xml:space="preserve"> -</v>
      </c>
    </row>
    <row r="27" spans="2:20" ht="75">
      <c r="B27" s="215"/>
      <c r="C27" s="215"/>
      <c r="D27" s="222"/>
      <c r="E27" s="34">
        <v>42736</v>
      </c>
      <c r="F27" s="34">
        <v>43100</v>
      </c>
      <c r="G27" s="9" t="s">
        <v>42</v>
      </c>
      <c r="H27" s="35">
        <v>1</v>
      </c>
      <c r="I27" s="35">
        <f>+J27</f>
        <v>1</v>
      </c>
      <c r="J27" s="35">
        <v>1</v>
      </c>
      <c r="K27" s="63">
        <v>1</v>
      </c>
      <c r="L27" s="17">
        <f t="shared" si="0"/>
        <v>1</v>
      </c>
      <c r="M27" s="18">
        <f t="shared" si="1"/>
        <v>1</v>
      </c>
      <c r="N27" s="19">
        <f t="shared" si="2"/>
        <v>1</v>
      </c>
      <c r="O27" s="44" t="s">
        <v>102</v>
      </c>
      <c r="P27" s="35">
        <v>0</v>
      </c>
      <c r="Q27" s="35">
        <v>0</v>
      </c>
      <c r="R27" s="35">
        <v>0</v>
      </c>
      <c r="S27" s="22" t="str">
        <f t="shared" si="3"/>
        <v xml:space="preserve"> -</v>
      </c>
      <c r="T27" s="19" t="str">
        <f t="shared" si="4"/>
        <v xml:space="preserve"> -</v>
      </c>
    </row>
    <row r="28" spans="2:20" ht="60">
      <c r="B28" s="215"/>
      <c r="C28" s="215"/>
      <c r="D28" s="222"/>
      <c r="E28" s="34">
        <v>42736</v>
      </c>
      <c r="F28" s="34">
        <v>43100</v>
      </c>
      <c r="G28" s="9" t="s">
        <v>43</v>
      </c>
      <c r="H28" s="22">
        <v>1</v>
      </c>
      <c r="I28" s="22">
        <f>+J28</f>
        <v>1</v>
      </c>
      <c r="J28" s="22">
        <v>1</v>
      </c>
      <c r="K28" s="64">
        <v>1</v>
      </c>
      <c r="L28" s="17">
        <f t="shared" si="0"/>
        <v>1</v>
      </c>
      <c r="M28" s="18">
        <f t="shared" si="1"/>
        <v>1</v>
      </c>
      <c r="N28" s="19">
        <f t="shared" si="2"/>
        <v>1</v>
      </c>
      <c r="O28" s="44" t="s">
        <v>102</v>
      </c>
      <c r="P28" s="35">
        <v>0</v>
      </c>
      <c r="Q28" s="35">
        <v>0</v>
      </c>
      <c r="R28" s="35">
        <v>0</v>
      </c>
      <c r="S28" s="22" t="str">
        <f t="shared" si="3"/>
        <v xml:space="preserve"> -</v>
      </c>
      <c r="T28" s="19" t="str">
        <f t="shared" si="4"/>
        <v xml:space="preserve"> -</v>
      </c>
    </row>
    <row r="29" spans="2:20" ht="45">
      <c r="B29" s="215"/>
      <c r="C29" s="215"/>
      <c r="D29" s="222"/>
      <c r="E29" s="34">
        <v>42736</v>
      </c>
      <c r="F29" s="34">
        <v>43100</v>
      </c>
      <c r="G29" s="9" t="s">
        <v>44</v>
      </c>
      <c r="H29" s="22">
        <v>1</v>
      </c>
      <c r="I29" s="22">
        <f>+J29+('2016'!I29-'2016'!K29)</f>
        <v>0.2</v>
      </c>
      <c r="J29" s="22">
        <v>0.2</v>
      </c>
      <c r="K29" s="64">
        <v>0.3</v>
      </c>
      <c r="L29" s="17">
        <f t="shared" si="0"/>
        <v>1.4999999999999998</v>
      </c>
      <c r="M29" s="18">
        <f t="shared" si="1"/>
        <v>1</v>
      </c>
      <c r="N29" s="19">
        <f t="shared" si="2"/>
        <v>1</v>
      </c>
      <c r="O29" s="44">
        <v>2210252</v>
      </c>
      <c r="P29" s="35">
        <v>0</v>
      </c>
      <c r="Q29" s="35">
        <v>0</v>
      </c>
      <c r="R29" s="35">
        <v>0</v>
      </c>
      <c r="S29" s="22" t="str">
        <f t="shared" si="3"/>
        <v xml:space="preserve"> -</v>
      </c>
      <c r="T29" s="19" t="str">
        <f t="shared" si="4"/>
        <v xml:space="preserve"> -</v>
      </c>
    </row>
    <row r="30" spans="2:20" ht="46" thickBot="1">
      <c r="B30" s="216"/>
      <c r="C30" s="216"/>
      <c r="D30" s="220"/>
      <c r="E30" s="39">
        <v>42736</v>
      </c>
      <c r="F30" s="39">
        <v>43100</v>
      </c>
      <c r="G30" s="40" t="s">
        <v>45</v>
      </c>
      <c r="H30" s="41">
        <v>1</v>
      </c>
      <c r="I30" s="41">
        <f>+J30+('2016'!I30-'2016'!K30)</f>
        <v>1</v>
      </c>
      <c r="J30" s="41">
        <v>1</v>
      </c>
      <c r="K30" s="61">
        <v>0</v>
      </c>
      <c r="L30" s="66">
        <f t="shared" si="0"/>
        <v>0</v>
      </c>
      <c r="M30" s="69">
        <f t="shared" si="1"/>
        <v>1</v>
      </c>
      <c r="N30" s="43">
        <f t="shared" si="2"/>
        <v>0</v>
      </c>
      <c r="O30" s="5" t="s">
        <v>102</v>
      </c>
      <c r="P30" s="41">
        <v>0</v>
      </c>
      <c r="Q30" s="41">
        <v>0</v>
      </c>
      <c r="R30" s="41">
        <v>0</v>
      </c>
      <c r="S30" s="42" t="str">
        <f t="shared" si="3"/>
        <v xml:space="preserve"> -</v>
      </c>
      <c r="T30" s="43" t="str">
        <f t="shared" si="4"/>
        <v xml:space="preserve"> -</v>
      </c>
    </row>
    <row r="31" spans="2:20" ht="21" customHeight="1" thickBot="1">
      <c r="M31" s="77">
        <f>+AVERAGE(M12:M16,M18:M30)</f>
        <v>1</v>
      </c>
      <c r="N31" s="72">
        <f>+AVERAGE(N12:N16,N18:N30)</f>
        <v>0.70588235294117652</v>
      </c>
      <c r="O31" s="76"/>
      <c r="P31" s="73">
        <f>+SUM(P12:P16,P18:P30)</f>
        <v>1879857</v>
      </c>
      <c r="Q31" s="74">
        <f t="shared" ref="Q31:R31" si="5">+SUM(Q12:Q16,Q18:Q30)</f>
        <v>1211361</v>
      </c>
      <c r="R31" s="74">
        <f t="shared" si="5"/>
        <v>0</v>
      </c>
      <c r="S31" s="75">
        <f t="shared" si="3"/>
        <v>0.64438997221597172</v>
      </c>
      <c r="T31" s="72" t="str">
        <f t="shared" si="4"/>
        <v xml:space="preserve"> -</v>
      </c>
    </row>
  </sheetData>
  <mergeCells count="25">
    <mergeCell ref="M10:M11"/>
    <mergeCell ref="N10:N11"/>
    <mergeCell ref="B12:B30"/>
    <mergeCell ref="C12:C16"/>
    <mergeCell ref="D12:D13"/>
    <mergeCell ref="D14:D15"/>
    <mergeCell ref="C18:C30"/>
    <mergeCell ref="D18:D21"/>
    <mergeCell ref="D22:D30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2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83" t="s">
        <v>16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</row>
    <row r="3" spans="2:20" ht="20" customHeight="1">
      <c r="B3" s="183" t="s">
        <v>19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</row>
    <row r="4" spans="2:20" ht="20" customHeight="1">
      <c r="B4" s="183" t="s">
        <v>27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8">
        <v>2018</v>
      </c>
      <c r="C8" s="15">
        <v>43465</v>
      </c>
      <c r="D8" s="184" t="s">
        <v>3</v>
      </c>
      <c r="E8" s="185"/>
      <c r="F8" s="185"/>
      <c r="G8" s="185"/>
      <c r="H8" s="185"/>
      <c r="I8" s="185"/>
      <c r="J8" s="185"/>
      <c r="K8" s="186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87" t="s">
        <v>17</v>
      </c>
      <c r="C9" s="190" t="s">
        <v>18</v>
      </c>
      <c r="D9" s="192" t="s">
        <v>0</v>
      </c>
      <c r="E9" s="195" t="s">
        <v>4</v>
      </c>
      <c r="F9" s="195"/>
      <c r="G9" s="195" t="s">
        <v>5</v>
      </c>
      <c r="H9" s="195"/>
      <c r="I9" s="195"/>
      <c r="J9" s="195"/>
      <c r="K9" s="197"/>
      <c r="L9" s="6"/>
      <c r="M9" s="192" t="s">
        <v>6</v>
      </c>
      <c r="N9" s="197"/>
      <c r="O9" s="207" t="s">
        <v>24</v>
      </c>
      <c r="P9" s="208"/>
      <c r="Q9" s="208"/>
      <c r="R9" s="208"/>
      <c r="S9" s="208"/>
      <c r="T9" s="209"/>
    </row>
    <row r="10" spans="2:20" ht="17" customHeight="1">
      <c r="B10" s="188"/>
      <c r="C10" s="191"/>
      <c r="D10" s="193"/>
      <c r="E10" s="196"/>
      <c r="F10" s="196"/>
      <c r="G10" s="196" t="s">
        <v>7</v>
      </c>
      <c r="H10" s="200" t="s">
        <v>25</v>
      </c>
      <c r="I10" s="200" t="s">
        <v>26</v>
      </c>
      <c r="J10" s="201" t="s">
        <v>1</v>
      </c>
      <c r="K10" s="198" t="s">
        <v>8</v>
      </c>
      <c r="L10" s="7"/>
      <c r="M10" s="203" t="s">
        <v>9</v>
      </c>
      <c r="N10" s="205" t="s">
        <v>10</v>
      </c>
      <c r="O10" s="210"/>
      <c r="P10" s="211"/>
      <c r="Q10" s="211"/>
      <c r="R10" s="211"/>
      <c r="S10" s="211"/>
      <c r="T10" s="212"/>
    </row>
    <row r="11" spans="2:20" ht="37.5" customHeight="1" thickBot="1">
      <c r="B11" s="189"/>
      <c r="C11" s="191"/>
      <c r="D11" s="194"/>
      <c r="E11" s="30" t="s">
        <v>11</v>
      </c>
      <c r="F11" s="30" t="s">
        <v>12</v>
      </c>
      <c r="G11" s="200"/>
      <c r="H11" s="213"/>
      <c r="I11" s="224"/>
      <c r="J11" s="202"/>
      <c r="K11" s="199"/>
      <c r="L11" s="16"/>
      <c r="M11" s="204"/>
      <c r="N11" s="206"/>
      <c r="O11" s="31" t="s">
        <v>23</v>
      </c>
      <c r="P11" s="32" t="s">
        <v>20</v>
      </c>
      <c r="Q11" s="33" t="s">
        <v>21</v>
      </c>
      <c r="R11" s="20" t="s">
        <v>22</v>
      </c>
      <c r="S11" s="20" t="s">
        <v>14</v>
      </c>
      <c r="T11" s="21" t="s">
        <v>15</v>
      </c>
    </row>
    <row r="12" spans="2:20" ht="45">
      <c r="B12" s="214" t="s">
        <v>53</v>
      </c>
      <c r="C12" s="214" t="s">
        <v>52</v>
      </c>
      <c r="D12" s="217" t="s">
        <v>46</v>
      </c>
      <c r="E12" s="36">
        <v>43101</v>
      </c>
      <c r="F12" s="36">
        <v>43465</v>
      </c>
      <c r="G12" s="37" t="s">
        <v>28</v>
      </c>
      <c r="H12" s="38">
        <v>1</v>
      </c>
      <c r="I12" s="50">
        <f>+J12+('2017'!I12-'2017'!K12)</f>
        <v>1</v>
      </c>
      <c r="J12" s="38">
        <v>0</v>
      </c>
      <c r="K12" s="59">
        <v>0</v>
      </c>
      <c r="L12" s="11" t="e">
        <f>+K12/J12</f>
        <v>#DIV/0!</v>
      </c>
      <c r="M12" s="12">
        <f>DAYS360(E12,$C$8)/DAYS360(E12,F12)</f>
        <v>1</v>
      </c>
      <c r="N12" s="13" t="str">
        <f>IF(J12=0," -",IF(L12&gt;100%,100%,L12))</f>
        <v xml:space="preserve"> -</v>
      </c>
      <c r="O12" s="78" t="s">
        <v>102</v>
      </c>
      <c r="P12" s="38">
        <v>0</v>
      </c>
      <c r="Q12" s="38">
        <v>0</v>
      </c>
      <c r="R12" s="38">
        <v>0</v>
      </c>
      <c r="S12" s="14" t="str">
        <f>IF(P12=0," -",Q12/P12)</f>
        <v xml:space="preserve"> -</v>
      </c>
      <c r="T12" s="13" t="str">
        <f>IF(R12=0," -",IF(Q12=0,100%,R12/Q12))</f>
        <v xml:space="preserve"> -</v>
      </c>
    </row>
    <row r="13" spans="2:20" ht="61" thickBot="1">
      <c r="B13" s="215"/>
      <c r="C13" s="215"/>
      <c r="D13" s="218"/>
      <c r="E13" s="46">
        <v>43101</v>
      </c>
      <c r="F13" s="46">
        <v>43465</v>
      </c>
      <c r="G13" s="10" t="s">
        <v>29</v>
      </c>
      <c r="H13" s="47">
        <v>1</v>
      </c>
      <c r="I13" s="41">
        <f>+J13+('2017'!I13-'2017'!K13)</f>
        <v>1</v>
      </c>
      <c r="J13" s="47">
        <v>0</v>
      </c>
      <c r="K13" s="60">
        <v>0</v>
      </c>
      <c r="L13" s="65" t="e">
        <f t="shared" ref="L13:L30" si="0">+K13/J13</f>
        <v>#DIV/0!</v>
      </c>
      <c r="M13" s="68">
        <f t="shared" ref="M13:M30" si="1">DAYS360(E13,$C$8)/DAYS360(E13,F13)</f>
        <v>1</v>
      </c>
      <c r="N13" s="49" t="str">
        <f t="shared" ref="N13:N30" si="2">IF(J13=0," -",IF(L13&gt;100%,100%,L13))</f>
        <v xml:space="preserve"> -</v>
      </c>
      <c r="O13" s="32" t="s">
        <v>102</v>
      </c>
      <c r="P13" s="47">
        <v>0</v>
      </c>
      <c r="Q13" s="47">
        <v>0</v>
      </c>
      <c r="R13" s="47">
        <v>0</v>
      </c>
      <c r="S13" s="48" t="str">
        <f t="shared" ref="S13:S31" si="3">IF(P13=0," -",Q13/P13)</f>
        <v xml:space="preserve"> -</v>
      </c>
      <c r="T13" s="49" t="str">
        <f t="shared" ref="T13:T31" si="4">IF(R13=0," -",IF(Q13=0,100%,R13/Q13))</f>
        <v xml:space="preserve"> -</v>
      </c>
    </row>
    <row r="14" spans="2:20" ht="60">
      <c r="B14" s="215"/>
      <c r="C14" s="215"/>
      <c r="D14" s="219" t="s">
        <v>47</v>
      </c>
      <c r="E14" s="36">
        <v>43101</v>
      </c>
      <c r="F14" s="36">
        <v>43465</v>
      </c>
      <c r="G14" s="37" t="s">
        <v>30</v>
      </c>
      <c r="H14" s="38">
        <v>1</v>
      </c>
      <c r="I14" s="50">
        <f>+J14+('2017'!I14-'2017'!K14)</f>
        <v>1</v>
      </c>
      <c r="J14" s="38">
        <v>0</v>
      </c>
      <c r="K14" s="59">
        <v>0</v>
      </c>
      <c r="L14" s="11" t="e">
        <f t="shared" si="0"/>
        <v>#DIV/0!</v>
      </c>
      <c r="M14" s="12">
        <f t="shared" si="1"/>
        <v>1</v>
      </c>
      <c r="N14" s="13" t="str">
        <f t="shared" si="2"/>
        <v xml:space="preserve"> -</v>
      </c>
      <c r="O14" s="78" t="s">
        <v>102</v>
      </c>
      <c r="P14" s="38">
        <v>0</v>
      </c>
      <c r="Q14" s="38">
        <v>0</v>
      </c>
      <c r="R14" s="38">
        <v>0</v>
      </c>
      <c r="S14" s="14" t="str">
        <f t="shared" si="3"/>
        <v xml:space="preserve"> -</v>
      </c>
      <c r="T14" s="13" t="str">
        <f t="shared" si="4"/>
        <v xml:space="preserve"> -</v>
      </c>
    </row>
    <row r="15" spans="2:20" ht="76" thickBot="1">
      <c r="B15" s="215"/>
      <c r="C15" s="215"/>
      <c r="D15" s="220"/>
      <c r="E15" s="39">
        <v>43101</v>
      </c>
      <c r="F15" s="39">
        <v>43465</v>
      </c>
      <c r="G15" s="40" t="s">
        <v>31</v>
      </c>
      <c r="H15" s="41">
        <v>1</v>
      </c>
      <c r="I15" s="41">
        <f>+J15</f>
        <v>1</v>
      </c>
      <c r="J15" s="41">
        <v>1</v>
      </c>
      <c r="K15" s="61">
        <v>1</v>
      </c>
      <c r="L15" s="66">
        <f t="shared" si="0"/>
        <v>1</v>
      </c>
      <c r="M15" s="69">
        <f t="shared" si="1"/>
        <v>1</v>
      </c>
      <c r="N15" s="43">
        <f t="shared" si="2"/>
        <v>1</v>
      </c>
      <c r="O15" s="5" t="s">
        <v>102</v>
      </c>
      <c r="P15" s="41">
        <v>0</v>
      </c>
      <c r="Q15" s="41">
        <v>0</v>
      </c>
      <c r="R15" s="41">
        <v>0</v>
      </c>
      <c r="S15" s="42" t="str">
        <f t="shared" si="3"/>
        <v xml:space="preserve"> -</v>
      </c>
      <c r="T15" s="43" t="str">
        <f t="shared" si="4"/>
        <v xml:space="preserve"> -</v>
      </c>
    </row>
    <row r="16" spans="2:20" ht="61" thickBot="1">
      <c r="B16" s="215"/>
      <c r="C16" s="223"/>
      <c r="D16" s="51" t="s">
        <v>48</v>
      </c>
      <c r="E16" s="52">
        <v>43101</v>
      </c>
      <c r="F16" s="52">
        <v>43465</v>
      </c>
      <c r="G16" s="53" t="s">
        <v>32</v>
      </c>
      <c r="H16" s="54">
        <v>1</v>
      </c>
      <c r="I16" s="50">
        <f>+J16+('2017'!I16-'2017'!K16)</f>
        <v>0</v>
      </c>
      <c r="J16" s="54">
        <v>0</v>
      </c>
      <c r="K16" s="62">
        <v>0</v>
      </c>
      <c r="L16" s="67" t="e">
        <f t="shared" si="0"/>
        <v>#DIV/0!</v>
      </c>
      <c r="M16" s="70">
        <f t="shared" si="1"/>
        <v>1</v>
      </c>
      <c r="N16" s="71" t="str">
        <f t="shared" si="2"/>
        <v xml:space="preserve"> -</v>
      </c>
      <c r="O16" s="45" t="s">
        <v>102</v>
      </c>
      <c r="P16" s="54">
        <v>0</v>
      </c>
      <c r="Q16" s="54">
        <v>0</v>
      </c>
      <c r="R16" s="54">
        <v>0</v>
      </c>
      <c r="S16" s="55" t="str">
        <f t="shared" si="3"/>
        <v xml:space="preserve"> -</v>
      </c>
      <c r="T16" s="56" t="str">
        <f t="shared" si="4"/>
        <v xml:space="preserve"> -</v>
      </c>
    </row>
    <row r="17" spans="2:20" ht="13" customHeight="1" thickBot="1">
      <c r="B17" s="215"/>
      <c r="C17" s="57"/>
      <c r="D17" s="23"/>
      <c r="E17" s="24"/>
      <c r="F17" s="25"/>
      <c r="G17" s="26"/>
      <c r="H17" s="27"/>
      <c r="I17" s="27"/>
      <c r="J17" s="27"/>
      <c r="K17" s="27"/>
      <c r="L17" s="28"/>
      <c r="M17" s="26"/>
      <c r="N17" s="26"/>
      <c r="O17" s="23"/>
      <c r="P17" s="79"/>
      <c r="Q17" s="23"/>
      <c r="R17" s="23"/>
      <c r="S17" s="58"/>
      <c r="T17" s="29"/>
    </row>
    <row r="18" spans="2:20" ht="60">
      <c r="B18" s="215"/>
      <c r="C18" s="214" t="s">
        <v>51</v>
      </c>
      <c r="D18" s="221" t="s">
        <v>49</v>
      </c>
      <c r="E18" s="34">
        <v>43101</v>
      </c>
      <c r="F18" s="34">
        <v>43465</v>
      </c>
      <c r="G18" s="9" t="s">
        <v>33</v>
      </c>
      <c r="H18" s="35">
        <v>1</v>
      </c>
      <c r="I18" s="35">
        <f>+J18</f>
        <v>1</v>
      </c>
      <c r="J18" s="35">
        <v>1</v>
      </c>
      <c r="K18" s="63">
        <v>1</v>
      </c>
      <c r="L18" s="11">
        <f t="shared" si="0"/>
        <v>1</v>
      </c>
      <c r="M18" s="12">
        <f t="shared" si="1"/>
        <v>1</v>
      </c>
      <c r="N18" s="13">
        <f t="shared" si="2"/>
        <v>1</v>
      </c>
      <c r="O18" s="44">
        <v>2210289</v>
      </c>
      <c r="P18" s="35">
        <v>72666</v>
      </c>
      <c r="Q18" s="35">
        <v>60713</v>
      </c>
      <c r="R18" s="35">
        <v>0</v>
      </c>
      <c r="S18" s="22">
        <f t="shared" si="3"/>
        <v>0.83550766520793773</v>
      </c>
      <c r="T18" s="19" t="str">
        <f t="shared" si="4"/>
        <v xml:space="preserve"> -</v>
      </c>
    </row>
    <row r="19" spans="2:20" ht="60">
      <c r="B19" s="215"/>
      <c r="C19" s="215"/>
      <c r="D19" s="221"/>
      <c r="E19" s="34">
        <v>43101</v>
      </c>
      <c r="F19" s="34">
        <v>43465</v>
      </c>
      <c r="G19" s="9" t="s">
        <v>34</v>
      </c>
      <c r="H19" s="35">
        <v>1</v>
      </c>
      <c r="I19" s="35">
        <f>+J19+('2017'!I19-'2017'!K19)</f>
        <v>1</v>
      </c>
      <c r="J19" s="35">
        <v>0</v>
      </c>
      <c r="K19" s="63">
        <v>0</v>
      </c>
      <c r="L19" s="17" t="e">
        <f t="shared" si="0"/>
        <v>#DIV/0!</v>
      </c>
      <c r="M19" s="18">
        <f t="shared" si="1"/>
        <v>1</v>
      </c>
      <c r="N19" s="19" t="str">
        <f t="shared" si="2"/>
        <v xml:space="preserve"> -</v>
      </c>
      <c r="O19" s="44" t="s">
        <v>102</v>
      </c>
      <c r="P19" s="35">
        <v>0</v>
      </c>
      <c r="Q19" s="35">
        <v>0</v>
      </c>
      <c r="R19" s="35">
        <v>0</v>
      </c>
      <c r="S19" s="22" t="str">
        <f t="shared" si="3"/>
        <v xml:space="preserve"> -</v>
      </c>
      <c r="T19" s="19" t="str">
        <f t="shared" si="4"/>
        <v xml:space="preserve"> -</v>
      </c>
    </row>
    <row r="20" spans="2:20" ht="45">
      <c r="B20" s="215"/>
      <c r="C20" s="215"/>
      <c r="D20" s="221"/>
      <c r="E20" s="34">
        <v>43101</v>
      </c>
      <c r="F20" s="34">
        <v>43465</v>
      </c>
      <c r="G20" s="9" t="s">
        <v>35</v>
      </c>
      <c r="H20" s="35">
        <v>1</v>
      </c>
      <c r="I20" s="35">
        <f>+J20</f>
        <v>1</v>
      </c>
      <c r="J20" s="35">
        <v>1</v>
      </c>
      <c r="K20" s="63">
        <v>1</v>
      </c>
      <c r="L20" s="17">
        <f t="shared" si="0"/>
        <v>1</v>
      </c>
      <c r="M20" s="18">
        <f t="shared" si="1"/>
        <v>1</v>
      </c>
      <c r="N20" s="19">
        <f t="shared" si="2"/>
        <v>1</v>
      </c>
      <c r="O20" s="44">
        <v>0</v>
      </c>
      <c r="P20" s="35">
        <v>0</v>
      </c>
      <c r="Q20" s="35">
        <v>0</v>
      </c>
      <c r="R20" s="35">
        <v>0</v>
      </c>
      <c r="S20" s="22" t="str">
        <f t="shared" si="3"/>
        <v xml:space="preserve"> -</v>
      </c>
      <c r="T20" s="19" t="str">
        <f t="shared" si="4"/>
        <v xml:space="preserve"> -</v>
      </c>
    </row>
    <row r="21" spans="2:20" ht="46" thickBot="1">
      <c r="B21" s="215"/>
      <c r="C21" s="215"/>
      <c r="D21" s="218"/>
      <c r="E21" s="46">
        <v>43101</v>
      </c>
      <c r="F21" s="46">
        <v>43465</v>
      </c>
      <c r="G21" s="10" t="s">
        <v>36</v>
      </c>
      <c r="H21" s="47">
        <v>2</v>
      </c>
      <c r="I21" s="41">
        <f>+J21+('2017'!I21-'2017'!K21)</f>
        <v>1</v>
      </c>
      <c r="J21" s="47">
        <v>1</v>
      </c>
      <c r="K21" s="60">
        <v>1</v>
      </c>
      <c r="L21" s="65">
        <f t="shared" si="0"/>
        <v>1</v>
      </c>
      <c r="M21" s="68">
        <f t="shared" si="1"/>
        <v>1</v>
      </c>
      <c r="N21" s="49">
        <f t="shared" si="2"/>
        <v>1</v>
      </c>
      <c r="O21" s="32">
        <v>2210302</v>
      </c>
      <c r="P21" s="47">
        <v>652198</v>
      </c>
      <c r="Q21" s="47">
        <v>49996</v>
      </c>
      <c r="R21" s="47">
        <v>0</v>
      </c>
      <c r="S21" s="48">
        <f t="shared" si="3"/>
        <v>7.6657702108868783E-2</v>
      </c>
      <c r="T21" s="49" t="str">
        <f t="shared" si="4"/>
        <v xml:space="preserve"> -</v>
      </c>
    </row>
    <row r="22" spans="2:20" ht="45">
      <c r="B22" s="215"/>
      <c r="C22" s="215"/>
      <c r="D22" s="219" t="s">
        <v>50</v>
      </c>
      <c r="E22" s="36">
        <v>43101</v>
      </c>
      <c r="F22" s="36">
        <v>43465</v>
      </c>
      <c r="G22" s="37" t="s">
        <v>37</v>
      </c>
      <c r="H22" s="38">
        <v>2</v>
      </c>
      <c r="I22" s="50">
        <f>+J22</f>
        <v>2</v>
      </c>
      <c r="J22" s="38">
        <v>2</v>
      </c>
      <c r="K22" s="59">
        <v>2</v>
      </c>
      <c r="L22" s="11">
        <f t="shared" si="0"/>
        <v>1</v>
      </c>
      <c r="M22" s="12">
        <f t="shared" si="1"/>
        <v>1</v>
      </c>
      <c r="N22" s="13">
        <f t="shared" si="2"/>
        <v>1</v>
      </c>
      <c r="O22" s="78">
        <v>2210526</v>
      </c>
      <c r="P22" s="38">
        <v>430000</v>
      </c>
      <c r="Q22" s="38">
        <v>430000</v>
      </c>
      <c r="R22" s="38">
        <v>0</v>
      </c>
      <c r="S22" s="14">
        <f t="shared" si="3"/>
        <v>1</v>
      </c>
      <c r="T22" s="13" t="str">
        <f t="shared" si="4"/>
        <v xml:space="preserve"> -</v>
      </c>
    </row>
    <row r="23" spans="2:20" ht="30">
      <c r="B23" s="215"/>
      <c r="C23" s="215"/>
      <c r="D23" s="222"/>
      <c r="E23" s="34">
        <v>43101</v>
      </c>
      <c r="F23" s="34">
        <v>43465</v>
      </c>
      <c r="G23" s="9" t="s">
        <v>38</v>
      </c>
      <c r="H23" s="35">
        <v>1</v>
      </c>
      <c r="I23" s="35">
        <f>+J23</f>
        <v>1</v>
      </c>
      <c r="J23" s="35">
        <v>1</v>
      </c>
      <c r="K23" s="63">
        <v>1</v>
      </c>
      <c r="L23" s="17">
        <f t="shared" si="0"/>
        <v>1</v>
      </c>
      <c r="M23" s="18">
        <f t="shared" si="1"/>
        <v>1</v>
      </c>
      <c r="N23" s="19">
        <f t="shared" si="2"/>
        <v>1</v>
      </c>
      <c r="O23" s="44">
        <v>2210527</v>
      </c>
      <c r="P23" s="35">
        <v>0</v>
      </c>
      <c r="Q23" s="35">
        <v>0</v>
      </c>
      <c r="R23" s="35">
        <v>0</v>
      </c>
      <c r="S23" s="22" t="str">
        <f t="shared" si="3"/>
        <v xml:space="preserve"> -</v>
      </c>
      <c r="T23" s="19" t="str">
        <f t="shared" si="4"/>
        <v xml:space="preserve"> -</v>
      </c>
    </row>
    <row r="24" spans="2:20" ht="30">
      <c r="B24" s="215"/>
      <c r="C24" s="215"/>
      <c r="D24" s="222"/>
      <c r="E24" s="34">
        <v>43101</v>
      </c>
      <c r="F24" s="34">
        <v>43465</v>
      </c>
      <c r="G24" s="9" t="s">
        <v>39</v>
      </c>
      <c r="H24" s="35">
        <v>3</v>
      </c>
      <c r="I24" s="35">
        <f>+J24+('2017'!I24-'2017'!K24)</f>
        <v>1</v>
      </c>
      <c r="J24" s="35">
        <v>1</v>
      </c>
      <c r="K24" s="63">
        <v>1</v>
      </c>
      <c r="L24" s="17">
        <f t="shared" si="0"/>
        <v>1</v>
      </c>
      <c r="M24" s="18">
        <f t="shared" si="1"/>
        <v>1</v>
      </c>
      <c r="N24" s="19">
        <f t="shared" si="2"/>
        <v>1</v>
      </c>
      <c r="O24" s="44">
        <v>2210527</v>
      </c>
      <c r="P24" s="35">
        <v>11000</v>
      </c>
      <c r="Q24" s="35">
        <v>8181</v>
      </c>
      <c r="R24" s="35">
        <v>0</v>
      </c>
      <c r="S24" s="22">
        <f t="shared" si="3"/>
        <v>0.74372727272727268</v>
      </c>
      <c r="T24" s="19" t="str">
        <f t="shared" si="4"/>
        <v xml:space="preserve"> -</v>
      </c>
    </row>
    <row r="25" spans="2:20" ht="30">
      <c r="B25" s="215"/>
      <c r="C25" s="215"/>
      <c r="D25" s="222"/>
      <c r="E25" s="34">
        <v>43101</v>
      </c>
      <c r="F25" s="34">
        <v>43465</v>
      </c>
      <c r="G25" s="9" t="s">
        <v>40</v>
      </c>
      <c r="H25" s="35">
        <v>1</v>
      </c>
      <c r="I25" s="35">
        <f>+J25+('2017'!I25-'2017'!K25)</f>
        <v>0</v>
      </c>
      <c r="J25" s="35">
        <v>0</v>
      </c>
      <c r="K25" s="63">
        <v>0</v>
      </c>
      <c r="L25" s="17" t="e">
        <f t="shared" si="0"/>
        <v>#DIV/0!</v>
      </c>
      <c r="M25" s="18">
        <f t="shared" si="1"/>
        <v>1</v>
      </c>
      <c r="N25" s="19" t="str">
        <f t="shared" si="2"/>
        <v xml:space="preserve"> -</v>
      </c>
      <c r="O25" s="44">
        <v>2210527</v>
      </c>
      <c r="P25" s="35">
        <v>0</v>
      </c>
      <c r="Q25" s="35">
        <v>0</v>
      </c>
      <c r="R25" s="35">
        <v>0</v>
      </c>
      <c r="S25" s="22" t="str">
        <f t="shared" si="3"/>
        <v xml:space="preserve"> -</v>
      </c>
      <c r="T25" s="19" t="str">
        <f t="shared" si="4"/>
        <v xml:space="preserve"> -</v>
      </c>
    </row>
    <row r="26" spans="2:20" ht="45">
      <c r="B26" s="215"/>
      <c r="C26" s="215"/>
      <c r="D26" s="222"/>
      <c r="E26" s="34">
        <v>43101</v>
      </c>
      <c r="F26" s="34">
        <v>43465</v>
      </c>
      <c r="G26" s="9" t="s">
        <v>41</v>
      </c>
      <c r="H26" s="35">
        <v>2</v>
      </c>
      <c r="I26" s="35">
        <f>+J26</f>
        <v>2</v>
      </c>
      <c r="J26" s="35">
        <v>2</v>
      </c>
      <c r="K26" s="63">
        <v>2</v>
      </c>
      <c r="L26" s="17">
        <f t="shared" si="0"/>
        <v>1</v>
      </c>
      <c r="M26" s="18">
        <f t="shared" si="1"/>
        <v>1</v>
      </c>
      <c r="N26" s="19">
        <f t="shared" si="2"/>
        <v>1</v>
      </c>
      <c r="O26" s="44">
        <v>2210524</v>
      </c>
      <c r="P26" s="35">
        <v>100000</v>
      </c>
      <c r="Q26" s="35">
        <v>0</v>
      </c>
      <c r="R26" s="35">
        <v>0</v>
      </c>
      <c r="S26" s="22">
        <f t="shared" si="3"/>
        <v>0</v>
      </c>
      <c r="T26" s="19" t="str">
        <f t="shared" si="4"/>
        <v xml:space="preserve"> -</v>
      </c>
    </row>
    <row r="27" spans="2:20" ht="75">
      <c r="B27" s="215"/>
      <c r="C27" s="215"/>
      <c r="D27" s="222"/>
      <c r="E27" s="34">
        <v>43101</v>
      </c>
      <c r="F27" s="34">
        <v>43465</v>
      </c>
      <c r="G27" s="9" t="s">
        <v>42</v>
      </c>
      <c r="H27" s="35">
        <v>1</v>
      </c>
      <c r="I27" s="35">
        <f>+J27</f>
        <v>1</v>
      </c>
      <c r="J27" s="35">
        <v>1</v>
      </c>
      <c r="K27" s="63">
        <v>1</v>
      </c>
      <c r="L27" s="17">
        <f t="shared" si="0"/>
        <v>1</v>
      </c>
      <c r="M27" s="18">
        <f t="shared" si="1"/>
        <v>1</v>
      </c>
      <c r="N27" s="19">
        <f t="shared" si="2"/>
        <v>1</v>
      </c>
      <c r="O27" s="44" t="s">
        <v>102</v>
      </c>
      <c r="P27" s="35">
        <v>0</v>
      </c>
      <c r="Q27" s="35">
        <v>0</v>
      </c>
      <c r="R27" s="35">
        <v>0</v>
      </c>
      <c r="S27" s="22" t="str">
        <f t="shared" si="3"/>
        <v xml:space="preserve"> -</v>
      </c>
      <c r="T27" s="19" t="str">
        <f t="shared" si="4"/>
        <v xml:space="preserve"> -</v>
      </c>
    </row>
    <row r="28" spans="2:20" ht="60">
      <c r="B28" s="215"/>
      <c r="C28" s="215"/>
      <c r="D28" s="222"/>
      <c r="E28" s="34">
        <v>43101</v>
      </c>
      <c r="F28" s="34">
        <v>43465</v>
      </c>
      <c r="G28" s="9" t="s">
        <v>43</v>
      </c>
      <c r="H28" s="22">
        <v>1</v>
      </c>
      <c r="I28" s="22">
        <f>+J28</f>
        <v>1</v>
      </c>
      <c r="J28" s="22">
        <v>1</v>
      </c>
      <c r="K28" s="64">
        <v>1</v>
      </c>
      <c r="L28" s="17">
        <f t="shared" si="0"/>
        <v>1</v>
      </c>
      <c r="M28" s="18">
        <f t="shared" si="1"/>
        <v>1</v>
      </c>
      <c r="N28" s="19">
        <f t="shared" si="2"/>
        <v>1</v>
      </c>
      <c r="O28" s="44" t="s">
        <v>102</v>
      </c>
      <c r="P28" s="35">
        <v>0</v>
      </c>
      <c r="Q28" s="35">
        <v>0</v>
      </c>
      <c r="R28" s="35">
        <v>0</v>
      </c>
      <c r="S28" s="22" t="str">
        <f t="shared" si="3"/>
        <v xml:space="preserve"> -</v>
      </c>
      <c r="T28" s="19" t="str">
        <f t="shared" si="4"/>
        <v xml:space="preserve"> -</v>
      </c>
    </row>
    <row r="29" spans="2:20" ht="45">
      <c r="B29" s="215"/>
      <c r="C29" s="215"/>
      <c r="D29" s="222"/>
      <c r="E29" s="34">
        <v>43101</v>
      </c>
      <c r="F29" s="34">
        <v>43465</v>
      </c>
      <c r="G29" s="9" t="s">
        <v>44</v>
      </c>
      <c r="H29" s="22">
        <v>1</v>
      </c>
      <c r="I29" s="22">
        <f>+J29+('2017'!I29-'2017'!K29)</f>
        <v>0.25</v>
      </c>
      <c r="J29" s="22">
        <v>0.35</v>
      </c>
      <c r="K29" s="64">
        <v>0</v>
      </c>
      <c r="L29" s="17">
        <f t="shared" si="0"/>
        <v>0</v>
      </c>
      <c r="M29" s="18">
        <f t="shared" si="1"/>
        <v>1</v>
      </c>
      <c r="N29" s="19">
        <f t="shared" si="2"/>
        <v>0</v>
      </c>
      <c r="O29" s="44">
        <v>2210252</v>
      </c>
      <c r="P29" s="35">
        <v>0</v>
      </c>
      <c r="Q29" s="35">
        <v>0</v>
      </c>
      <c r="R29" s="35">
        <v>0</v>
      </c>
      <c r="S29" s="22" t="str">
        <f t="shared" si="3"/>
        <v xml:space="preserve"> -</v>
      </c>
      <c r="T29" s="19" t="str">
        <f t="shared" si="4"/>
        <v xml:space="preserve"> -</v>
      </c>
    </row>
    <row r="30" spans="2:20" ht="46" thickBot="1">
      <c r="B30" s="216"/>
      <c r="C30" s="216"/>
      <c r="D30" s="220"/>
      <c r="E30" s="39">
        <v>43101</v>
      </c>
      <c r="F30" s="39">
        <v>43465</v>
      </c>
      <c r="G30" s="40" t="s">
        <v>45</v>
      </c>
      <c r="H30" s="41">
        <v>1</v>
      </c>
      <c r="I30" s="41">
        <f>+J30+('2017'!I30-'2017'!K30)</f>
        <v>1</v>
      </c>
      <c r="J30" s="41">
        <v>0</v>
      </c>
      <c r="K30" s="61">
        <v>0</v>
      </c>
      <c r="L30" s="66" t="e">
        <f t="shared" si="0"/>
        <v>#DIV/0!</v>
      </c>
      <c r="M30" s="69">
        <f t="shared" si="1"/>
        <v>1</v>
      </c>
      <c r="N30" s="43" t="str">
        <f t="shared" si="2"/>
        <v xml:space="preserve"> -</v>
      </c>
      <c r="O30" s="5" t="s">
        <v>102</v>
      </c>
      <c r="P30" s="41">
        <v>0</v>
      </c>
      <c r="Q30" s="41">
        <v>0</v>
      </c>
      <c r="R30" s="41">
        <v>0</v>
      </c>
      <c r="S30" s="42" t="str">
        <f t="shared" si="3"/>
        <v xml:space="preserve"> -</v>
      </c>
      <c r="T30" s="43" t="str">
        <f t="shared" si="4"/>
        <v xml:space="preserve"> -</v>
      </c>
    </row>
    <row r="31" spans="2:20" ht="21" customHeight="1" thickBot="1">
      <c r="M31" s="77">
        <f>+AVERAGE(M12:M16,M18:M30)</f>
        <v>1</v>
      </c>
      <c r="N31" s="72">
        <f>+AVERAGE(N12:N16,N18:N30)</f>
        <v>0.90909090909090906</v>
      </c>
      <c r="O31" s="76"/>
      <c r="P31" s="73">
        <f>+SUM(P12:P16,P18:P30)</f>
        <v>1265864</v>
      </c>
      <c r="Q31" s="74">
        <f t="shared" ref="Q31:R31" si="5">+SUM(Q12:Q16,Q18:Q30)</f>
        <v>548890</v>
      </c>
      <c r="R31" s="74">
        <f t="shared" si="5"/>
        <v>0</v>
      </c>
      <c r="S31" s="75">
        <f t="shared" si="3"/>
        <v>0.43360898169155615</v>
      </c>
      <c r="T31" s="72" t="str">
        <f t="shared" si="4"/>
        <v xml:space="preserve"> -</v>
      </c>
    </row>
    <row r="33" spans="2:14" ht="16" thickBot="1"/>
    <row r="34" spans="2:14" ht="24" customHeight="1" thickBot="1">
      <c r="B34" s="225" t="s">
        <v>79</v>
      </c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7"/>
    </row>
    <row r="35" spans="2:14" ht="16" thickBot="1"/>
    <row r="36" spans="2:14" ht="20" customHeight="1" thickBot="1">
      <c r="B36" s="228" t="s">
        <v>80</v>
      </c>
      <c r="C36" s="229"/>
      <c r="D36" s="229"/>
      <c r="E36" s="229" t="s">
        <v>17</v>
      </c>
      <c r="F36" s="229"/>
      <c r="G36" s="181" t="s">
        <v>18</v>
      </c>
      <c r="H36" s="229" t="s">
        <v>0</v>
      </c>
      <c r="I36" s="229"/>
      <c r="J36" s="229"/>
      <c r="K36" s="229" t="s">
        <v>81</v>
      </c>
      <c r="L36" s="229"/>
      <c r="M36" s="229"/>
      <c r="N36" s="230"/>
    </row>
    <row r="37" spans="2:14" ht="17" customHeight="1">
      <c r="B37" s="231" t="s">
        <v>82</v>
      </c>
      <c r="C37" s="232"/>
      <c r="D37" s="232"/>
      <c r="E37" s="233" t="s">
        <v>83</v>
      </c>
      <c r="F37" s="233"/>
      <c r="G37" s="233" t="s">
        <v>51</v>
      </c>
      <c r="H37" s="233" t="s">
        <v>50</v>
      </c>
      <c r="I37" s="233"/>
      <c r="J37" s="233"/>
      <c r="K37" s="233" t="s">
        <v>84</v>
      </c>
      <c r="L37" s="233"/>
      <c r="M37" s="233"/>
      <c r="N37" s="235"/>
    </row>
    <row r="38" spans="2:14" ht="115" customHeight="1">
      <c r="B38" s="222" t="s">
        <v>85</v>
      </c>
      <c r="C38" s="237"/>
      <c r="D38" s="237"/>
      <c r="E38" s="234"/>
      <c r="F38" s="234"/>
      <c r="G38" s="234"/>
      <c r="H38" s="234"/>
      <c r="I38" s="234"/>
      <c r="J38" s="234"/>
      <c r="K38" s="234"/>
      <c r="L38" s="234"/>
      <c r="M38" s="234"/>
      <c r="N38" s="236"/>
    </row>
    <row r="39" spans="2:14" ht="17" customHeight="1">
      <c r="B39" s="222" t="s">
        <v>86</v>
      </c>
      <c r="C39" s="237"/>
      <c r="D39" s="237"/>
      <c r="E39" s="234" t="s">
        <v>83</v>
      </c>
      <c r="F39" s="234"/>
      <c r="G39" s="234" t="s">
        <v>51</v>
      </c>
      <c r="H39" s="234" t="s">
        <v>50</v>
      </c>
      <c r="I39" s="234"/>
      <c r="J39" s="234"/>
      <c r="K39" s="234" t="s">
        <v>87</v>
      </c>
      <c r="L39" s="234"/>
      <c r="M39" s="234"/>
      <c r="N39" s="236"/>
    </row>
    <row r="40" spans="2:14" ht="90" customHeight="1">
      <c r="B40" s="222" t="s">
        <v>88</v>
      </c>
      <c r="C40" s="237"/>
      <c r="D40" s="237"/>
      <c r="E40" s="234"/>
      <c r="F40" s="234"/>
      <c r="G40" s="234"/>
      <c r="H40" s="234"/>
      <c r="I40" s="234"/>
      <c r="J40" s="234"/>
      <c r="K40" s="234"/>
      <c r="L40" s="234"/>
      <c r="M40" s="234"/>
      <c r="N40" s="236"/>
    </row>
    <row r="41" spans="2:14" ht="17" customHeight="1">
      <c r="B41" s="222" t="s">
        <v>89</v>
      </c>
      <c r="C41" s="237"/>
      <c r="D41" s="237"/>
      <c r="E41" s="234" t="s">
        <v>83</v>
      </c>
      <c r="F41" s="234"/>
      <c r="G41" s="234" t="s">
        <v>51</v>
      </c>
      <c r="H41" s="234" t="s">
        <v>50</v>
      </c>
      <c r="I41" s="234"/>
      <c r="J41" s="234"/>
      <c r="K41" s="234" t="s">
        <v>90</v>
      </c>
      <c r="L41" s="234"/>
      <c r="M41" s="234"/>
      <c r="N41" s="236"/>
    </row>
    <row r="42" spans="2:14" ht="80" customHeight="1">
      <c r="B42" s="222" t="s">
        <v>91</v>
      </c>
      <c r="C42" s="237"/>
      <c r="D42" s="237"/>
      <c r="E42" s="234"/>
      <c r="F42" s="234"/>
      <c r="G42" s="234"/>
      <c r="H42" s="234"/>
      <c r="I42" s="234"/>
      <c r="J42" s="234"/>
      <c r="K42" s="234"/>
      <c r="L42" s="234"/>
      <c r="M42" s="234"/>
      <c r="N42" s="236"/>
    </row>
    <row r="43" spans="2:14" ht="17" customHeight="1">
      <c r="B43" s="222" t="s">
        <v>92</v>
      </c>
      <c r="C43" s="237"/>
      <c r="D43" s="237"/>
      <c r="E43" s="234" t="s">
        <v>83</v>
      </c>
      <c r="F43" s="234"/>
      <c r="G43" s="234" t="s">
        <v>51</v>
      </c>
      <c r="H43" s="234" t="s">
        <v>50</v>
      </c>
      <c r="I43" s="234"/>
      <c r="J43" s="234"/>
      <c r="K43" s="234" t="s">
        <v>90</v>
      </c>
      <c r="L43" s="234"/>
      <c r="M43" s="234"/>
      <c r="N43" s="236"/>
    </row>
    <row r="44" spans="2:14" ht="80" customHeight="1">
      <c r="B44" s="222" t="s">
        <v>93</v>
      </c>
      <c r="C44" s="237"/>
      <c r="D44" s="237"/>
      <c r="E44" s="234"/>
      <c r="F44" s="234"/>
      <c r="G44" s="234"/>
      <c r="H44" s="234"/>
      <c r="I44" s="234"/>
      <c r="J44" s="234"/>
      <c r="K44" s="234"/>
      <c r="L44" s="234"/>
      <c r="M44" s="234"/>
      <c r="N44" s="236"/>
    </row>
    <row r="45" spans="2:14" ht="17" customHeight="1">
      <c r="B45" s="222" t="s">
        <v>94</v>
      </c>
      <c r="C45" s="237"/>
      <c r="D45" s="237"/>
      <c r="E45" s="234" t="s">
        <v>83</v>
      </c>
      <c r="F45" s="234"/>
      <c r="G45" s="234" t="s">
        <v>51</v>
      </c>
      <c r="H45" s="234" t="s">
        <v>50</v>
      </c>
      <c r="I45" s="234"/>
      <c r="J45" s="234"/>
      <c r="K45" s="234" t="s">
        <v>90</v>
      </c>
      <c r="L45" s="234"/>
      <c r="M45" s="234"/>
      <c r="N45" s="236"/>
    </row>
    <row r="46" spans="2:14" ht="90" customHeight="1">
      <c r="B46" s="222" t="s">
        <v>95</v>
      </c>
      <c r="C46" s="237"/>
      <c r="D46" s="237"/>
      <c r="E46" s="234"/>
      <c r="F46" s="234"/>
      <c r="G46" s="234"/>
      <c r="H46" s="234"/>
      <c r="I46" s="234"/>
      <c r="J46" s="234"/>
      <c r="K46" s="234"/>
      <c r="L46" s="234"/>
      <c r="M46" s="234"/>
      <c r="N46" s="236"/>
    </row>
    <row r="47" spans="2:14" ht="17" customHeight="1">
      <c r="B47" s="222" t="s">
        <v>96</v>
      </c>
      <c r="C47" s="237"/>
      <c r="D47" s="237"/>
      <c r="E47" s="234" t="s">
        <v>83</v>
      </c>
      <c r="F47" s="234"/>
      <c r="G47" s="234" t="s">
        <v>51</v>
      </c>
      <c r="H47" s="234" t="s">
        <v>50</v>
      </c>
      <c r="I47" s="234"/>
      <c r="J47" s="234"/>
      <c r="K47" s="234" t="s">
        <v>90</v>
      </c>
      <c r="L47" s="234"/>
      <c r="M47" s="234"/>
      <c r="N47" s="236"/>
    </row>
    <row r="48" spans="2:14" ht="65" customHeight="1">
      <c r="B48" s="222" t="s">
        <v>101</v>
      </c>
      <c r="C48" s="237"/>
      <c r="D48" s="237"/>
      <c r="E48" s="234"/>
      <c r="F48" s="234"/>
      <c r="G48" s="234"/>
      <c r="H48" s="234"/>
      <c r="I48" s="234"/>
      <c r="J48" s="234"/>
      <c r="K48" s="234"/>
      <c r="L48" s="234"/>
      <c r="M48" s="234"/>
      <c r="N48" s="236"/>
    </row>
    <row r="49" spans="2:14" ht="17" customHeight="1">
      <c r="B49" s="222" t="s">
        <v>97</v>
      </c>
      <c r="C49" s="237"/>
      <c r="D49" s="237"/>
      <c r="E49" s="234" t="s">
        <v>83</v>
      </c>
      <c r="F49" s="234"/>
      <c r="G49" s="234" t="s">
        <v>51</v>
      </c>
      <c r="H49" s="234" t="s">
        <v>50</v>
      </c>
      <c r="I49" s="234"/>
      <c r="J49" s="234"/>
      <c r="K49" s="234" t="s">
        <v>90</v>
      </c>
      <c r="L49" s="234"/>
      <c r="M49" s="234"/>
      <c r="N49" s="236"/>
    </row>
    <row r="50" spans="2:14" ht="80" customHeight="1">
      <c r="B50" s="238" t="s">
        <v>98</v>
      </c>
      <c r="C50" s="239"/>
      <c r="D50" s="239"/>
      <c r="E50" s="234"/>
      <c r="F50" s="234"/>
      <c r="G50" s="234"/>
      <c r="H50" s="234"/>
      <c r="I50" s="234"/>
      <c r="J50" s="234"/>
      <c r="K50" s="234"/>
      <c r="L50" s="234"/>
      <c r="M50" s="234"/>
      <c r="N50" s="236"/>
    </row>
    <row r="51" spans="2:14" ht="17" customHeight="1">
      <c r="B51" s="222" t="s">
        <v>99</v>
      </c>
      <c r="C51" s="237"/>
      <c r="D51" s="237"/>
      <c r="E51" s="234" t="s">
        <v>83</v>
      </c>
      <c r="F51" s="234"/>
      <c r="G51" s="234" t="s">
        <v>51</v>
      </c>
      <c r="H51" s="234" t="s">
        <v>50</v>
      </c>
      <c r="I51" s="234"/>
      <c r="J51" s="234"/>
      <c r="K51" s="234" t="s">
        <v>90</v>
      </c>
      <c r="L51" s="234"/>
      <c r="M51" s="234"/>
      <c r="N51" s="236"/>
    </row>
    <row r="52" spans="2:14" ht="125" customHeight="1" thickBot="1">
      <c r="B52" s="220" t="s">
        <v>100</v>
      </c>
      <c r="C52" s="242"/>
      <c r="D52" s="242"/>
      <c r="E52" s="240"/>
      <c r="F52" s="240"/>
      <c r="G52" s="240"/>
      <c r="H52" s="240"/>
      <c r="I52" s="240"/>
      <c r="J52" s="240"/>
      <c r="K52" s="240"/>
      <c r="L52" s="240"/>
      <c r="M52" s="240"/>
      <c r="N52" s="241"/>
    </row>
  </sheetData>
  <mergeCells count="78">
    <mergeCell ref="B51:D51"/>
    <mergeCell ref="E51:F52"/>
    <mergeCell ref="G51:G52"/>
    <mergeCell ref="H51:J52"/>
    <mergeCell ref="K51:N52"/>
    <mergeCell ref="B52:D52"/>
    <mergeCell ref="B49:D49"/>
    <mergeCell ref="E49:F50"/>
    <mergeCell ref="G49:G50"/>
    <mergeCell ref="H49:J50"/>
    <mergeCell ref="K49:N50"/>
    <mergeCell ref="B50:D50"/>
    <mergeCell ref="B47:D47"/>
    <mergeCell ref="E47:F48"/>
    <mergeCell ref="G47:G48"/>
    <mergeCell ref="H47:J48"/>
    <mergeCell ref="K47:N48"/>
    <mergeCell ref="B48:D48"/>
    <mergeCell ref="B45:D45"/>
    <mergeCell ref="E45:F46"/>
    <mergeCell ref="G45:G46"/>
    <mergeCell ref="H45:J46"/>
    <mergeCell ref="K45:N46"/>
    <mergeCell ref="B46:D46"/>
    <mergeCell ref="B43:D43"/>
    <mergeCell ref="E43:F44"/>
    <mergeCell ref="G43:G44"/>
    <mergeCell ref="H43:J44"/>
    <mergeCell ref="K43:N44"/>
    <mergeCell ref="B44:D44"/>
    <mergeCell ref="B41:D41"/>
    <mergeCell ref="E41:F42"/>
    <mergeCell ref="G41:G42"/>
    <mergeCell ref="H41:J42"/>
    <mergeCell ref="K41:N42"/>
    <mergeCell ref="B42:D42"/>
    <mergeCell ref="B39:D39"/>
    <mergeCell ref="E39:F40"/>
    <mergeCell ref="G39:G40"/>
    <mergeCell ref="H39:J40"/>
    <mergeCell ref="K39:N40"/>
    <mergeCell ref="B40:D40"/>
    <mergeCell ref="B37:D37"/>
    <mergeCell ref="E37:F38"/>
    <mergeCell ref="G37:G38"/>
    <mergeCell ref="H37:J38"/>
    <mergeCell ref="K37:N38"/>
    <mergeCell ref="B38:D38"/>
    <mergeCell ref="B34:N34"/>
    <mergeCell ref="B36:D36"/>
    <mergeCell ref="E36:F36"/>
    <mergeCell ref="H36:J36"/>
    <mergeCell ref="K36:N36"/>
    <mergeCell ref="M10:M11"/>
    <mergeCell ref="N10:N11"/>
    <mergeCell ref="B12:B30"/>
    <mergeCell ref="C12:C16"/>
    <mergeCell ref="D12:D13"/>
    <mergeCell ref="D14:D15"/>
    <mergeCell ref="C18:C30"/>
    <mergeCell ref="D18:D21"/>
    <mergeCell ref="D22:D30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2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83" t="s">
        <v>16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</row>
    <row r="3" spans="2:20" ht="20" customHeight="1">
      <c r="B3" s="183" t="s">
        <v>19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</row>
    <row r="4" spans="2:20" ht="20" customHeight="1">
      <c r="B4" s="183" t="s">
        <v>27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8">
        <v>2019</v>
      </c>
      <c r="C8" s="15">
        <v>43646</v>
      </c>
      <c r="D8" s="184" t="s">
        <v>3</v>
      </c>
      <c r="E8" s="185"/>
      <c r="F8" s="185"/>
      <c r="G8" s="185"/>
      <c r="H8" s="185"/>
      <c r="I8" s="185"/>
      <c r="J8" s="185"/>
      <c r="K8" s="186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87" t="s">
        <v>17</v>
      </c>
      <c r="C9" s="190" t="s">
        <v>18</v>
      </c>
      <c r="D9" s="192" t="s">
        <v>0</v>
      </c>
      <c r="E9" s="195" t="s">
        <v>4</v>
      </c>
      <c r="F9" s="195"/>
      <c r="G9" s="195" t="s">
        <v>5</v>
      </c>
      <c r="H9" s="195"/>
      <c r="I9" s="195"/>
      <c r="J9" s="195"/>
      <c r="K9" s="197"/>
      <c r="L9" s="6"/>
      <c r="M9" s="192" t="s">
        <v>6</v>
      </c>
      <c r="N9" s="197"/>
      <c r="O9" s="207" t="s">
        <v>24</v>
      </c>
      <c r="P9" s="208"/>
      <c r="Q9" s="208"/>
      <c r="R9" s="208"/>
      <c r="S9" s="208"/>
      <c r="T9" s="209"/>
    </row>
    <row r="10" spans="2:20" ht="17" customHeight="1">
      <c r="B10" s="188"/>
      <c r="C10" s="191"/>
      <c r="D10" s="193"/>
      <c r="E10" s="196"/>
      <c r="F10" s="196"/>
      <c r="G10" s="196" t="s">
        <v>7</v>
      </c>
      <c r="H10" s="200" t="s">
        <v>25</v>
      </c>
      <c r="I10" s="200" t="s">
        <v>26</v>
      </c>
      <c r="J10" s="201" t="s">
        <v>1</v>
      </c>
      <c r="K10" s="198" t="s">
        <v>8</v>
      </c>
      <c r="L10" s="7"/>
      <c r="M10" s="203" t="s">
        <v>9</v>
      </c>
      <c r="N10" s="205" t="s">
        <v>10</v>
      </c>
      <c r="O10" s="210"/>
      <c r="P10" s="211"/>
      <c r="Q10" s="211"/>
      <c r="R10" s="211"/>
      <c r="S10" s="211"/>
      <c r="T10" s="212"/>
    </row>
    <row r="11" spans="2:20" ht="37.5" customHeight="1" thickBot="1">
      <c r="B11" s="189"/>
      <c r="C11" s="191"/>
      <c r="D11" s="194"/>
      <c r="E11" s="30" t="s">
        <v>11</v>
      </c>
      <c r="F11" s="30" t="s">
        <v>12</v>
      </c>
      <c r="G11" s="200"/>
      <c r="H11" s="213"/>
      <c r="I11" s="224"/>
      <c r="J11" s="202"/>
      <c r="K11" s="199"/>
      <c r="L11" s="16"/>
      <c r="M11" s="204"/>
      <c r="N11" s="206"/>
      <c r="O11" s="31" t="s">
        <v>23</v>
      </c>
      <c r="P11" s="32" t="s">
        <v>20</v>
      </c>
      <c r="Q11" s="33" t="s">
        <v>21</v>
      </c>
      <c r="R11" s="20" t="s">
        <v>22</v>
      </c>
      <c r="S11" s="20" t="s">
        <v>14</v>
      </c>
      <c r="T11" s="21" t="s">
        <v>15</v>
      </c>
    </row>
    <row r="12" spans="2:20" ht="45">
      <c r="B12" s="214" t="s">
        <v>53</v>
      </c>
      <c r="C12" s="214" t="s">
        <v>52</v>
      </c>
      <c r="D12" s="217" t="s">
        <v>46</v>
      </c>
      <c r="E12" s="36">
        <v>43466</v>
      </c>
      <c r="F12" s="36">
        <v>43830</v>
      </c>
      <c r="G12" s="37" t="s">
        <v>28</v>
      </c>
      <c r="H12" s="38">
        <v>1</v>
      </c>
      <c r="I12" s="50">
        <f>+J12+('2018'!I12-'2018'!K12)</f>
        <v>1</v>
      </c>
      <c r="J12" s="38">
        <v>0</v>
      </c>
      <c r="K12" s="59">
        <v>0</v>
      </c>
      <c r="L12" s="11" t="e">
        <f>+K12/J12</f>
        <v>#DIV/0!</v>
      </c>
      <c r="M12" s="12">
        <f>DAYS360(E12,$C$8)/DAYS360(E12,F12)</f>
        <v>0.49722222222222223</v>
      </c>
      <c r="N12" s="13" t="str">
        <f>IF(J12=0," -",IF(L12&gt;100%,100%,L12))</f>
        <v xml:space="preserve"> -</v>
      </c>
      <c r="O12" s="78" t="s">
        <v>102</v>
      </c>
      <c r="P12" s="38">
        <v>0</v>
      </c>
      <c r="Q12" s="38">
        <v>0</v>
      </c>
      <c r="R12" s="38">
        <v>0</v>
      </c>
      <c r="S12" s="14" t="str">
        <f>IF(P12=0," -",Q12/P12)</f>
        <v xml:space="preserve"> -</v>
      </c>
      <c r="T12" s="13" t="str">
        <f>IF(R12=0," -",IF(Q12=0,100%,R12/Q12))</f>
        <v xml:space="preserve"> -</v>
      </c>
    </row>
    <row r="13" spans="2:20" ht="61" thickBot="1">
      <c r="B13" s="215"/>
      <c r="C13" s="215"/>
      <c r="D13" s="218"/>
      <c r="E13" s="46">
        <v>43466</v>
      </c>
      <c r="F13" s="46">
        <v>43830</v>
      </c>
      <c r="G13" s="10" t="s">
        <v>29</v>
      </c>
      <c r="H13" s="47">
        <v>1</v>
      </c>
      <c r="I13" s="41">
        <f>+J13+('2018'!I13-'2018'!K13)</f>
        <v>1</v>
      </c>
      <c r="J13" s="47">
        <v>0</v>
      </c>
      <c r="K13" s="60">
        <v>0</v>
      </c>
      <c r="L13" s="65" t="e">
        <f t="shared" ref="L13:L30" si="0">+K13/J13</f>
        <v>#DIV/0!</v>
      </c>
      <c r="M13" s="68">
        <f t="shared" ref="M13:M30" si="1">DAYS360(E13,$C$8)/DAYS360(E13,F13)</f>
        <v>0.49722222222222223</v>
      </c>
      <c r="N13" s="49" t="str">
        <f t="shared" ref="N13:N30" si="2">IF(J13=0," -",IF(L13&gt;100%,100%,L13))</f>
        <v xml:space="preserve"> -</v>
      </c>
      <c r="O13" s="32" t="s">
        <v>102</v>
      </c>
      <c r="P13" s="47">
        <v>0</v>
      </c>
      <c r="Q13" s="47">
        <v>0</v>
      </c>
      <c r="R13" s="47">
        <v>0</v>
      </c>
      <c r="S13" s="48" t="str">
        <f t="shared" ref="S13:S31" si="3">IF(P13=0," -",Q13/P13)</f>
        <v xml:space="preserve"> -</v>
      </c>
      <c r="T13" s="49" t="str">
        <f t="shared" ref="T13:T31" si="4">IF(R13=0," -",IF(Q13=0,100%,R13/Q13))</f>
        <v xml:space="preserve"> -</v>
      </c>
    </row>
    <row r="14" spans="2:20" ht="60">
      <c r="B14" s="215"/>
      <c r="C14" s="215"/>
      <c r="D14" s="219" t="s">
        <v>47</v>
      </c>
      <c r="E14" s="36">
        <v>43466</v>
      </c>
      <c r="F14" s="36">
        <v>43830</v>
      </c>
      <c r="G14" s="37" t="s">
        <v>30</v>
      </c>
      <c r="H14" s="38">
        <v>1</v>
      </c>
      <c r="I14" s="50">
        <f>+J14+('2018'!I14-'2018'!K14)</f>
        <v>1</v>
      </c>
      <c r="J14" s="38">
        <v>0</v>
      </c>
      <c r="K14" s="59">
        <v>0</v>
      </c>
      <c r="L14" s="11" t="e">
        <f t="shared" si="0"/>
        <v>#DIV/0!</v>
      </c>
      <c r="M14" s="12">
        <f t="shared" si="1"/>
        <v>0.49722222222222223</v>
      </c>
      <c r="N14" s="13" t="str">
        <f t="shared" si="2"/>
        <v xml:space="preserve"> -</v>
      </c>
      <c r="O14" s="78" t="s">
        <v>102</v>
      </c>
      <c r="P14" s="38">
        <v>0</v>
      </c>
      <c r="Q14" s="38">
        <v>0</v>
      </c>
      <c r="R14" s="38">
        <v>0</v>
      </c>
      <c r="S14" s="14" t="str">
        <f t="shared" si="3"/>
        <v xml:space="preserve"> -</v>
      </c>
      <c r="T14" s="13" t="str">
        <f t="shared" si="4"/>
        <v xml:space="preserve"> -</v>
      </c>
    </row>
    <row r="15" spans="2:20" ht="76" thickBot="1">
      <c r="B15" s="215"/>
      <c r="C15" s="215"/>
      <c r="D15" s="220"/>
      <c r="E15" s="39">
        <v>43466</v>
      </c>
      <c r="F15" s="39">
        <v>43830</v>
      </c>
      <c r="G15" s="40" t="s">
        <v>31</v>
      </c>
      <c r="H15" s="41">
        <v>1</v>
      </c>
      <c r="I15" s="41">
        <f>+J15</f>
        <v>1</v>
      </c>
      <c r="J15" s="41">
        <v>1</v>
      </c>
      <c r="K15" s="61">
        <v>1</v>
      </c>
      <c r="L15" s="66">
        <f t="shared" si="0"/>
        <v>1</v>
      </c>
      <c r="M15" s="69">
        <f t="shared" si="1"/>
        <v>0.49722222222222223</v>
      </c>
      <c r="N15" s="43">
        <f t="shared" si="2"/>
        <v>1</v>
      </c>
      <c r="O15" s="5" t="s">
        <v>102</v>
      </c>
      <c r="P15" s="41">
        <v>0</v>
      </c>
      <c r="Q15" s="41">
        <v>0</v>
      </c>
      <c r="R15" s="41">
        <v>0</v>
      </c>
      <c r="S15" s="42" t="str">
        <f t="shared" si="3"/>
        <v xml:space="preserve"> -</v>
      </c>
      <c r="T15" s="43" t="str">
        <f t="shared" si="4"/>
        <v xml:space="preserve"> -</v>
      </c>
    </row>
    <row r="16" spans="2:20" ht="61" thickBot="1">
      <c r="B16" s="215"/>
      <c r="C16" s="223"/>
      <c r="D16" s="51" t="s">
        <v>48</v>
      </c>
      <c r="E16" s="52">
        <v>43466</v>
      </c>
      <c r="F16" s="52">
        <v>43830</v>
      </c>
      <c r="G16" s="53" t="s">
        <v>32</v>
      </c>
      <c r="H16" s="54">
        <v>1</v>
      </c>
      <c r="I16" s="50">
        <f>+J16+('2018'!I16-'2018'!K16)</f>
        <v>0</v>
      </c>
      <c r="J16" s="54">
        <v>0</v>
      </c>
      <c r="K16" s="62">
        <v>0</v>
      </c>
      <c r="L16" s="67" t="e">
        <f t="shared" si="0"/>
        <v>#DIV/0!</v>
      </c>
      <c r="M16" s="70">
        <f t="shared" si="1"/>
        <v>0.49722222222222223</v>
      </c>
      <c r="N16" s="71" t="str">
        <f t="shared" si="2"/>
        <v xml:space="preserve"> -</v>
      </c>
      <c r="O16" s="45" t="s">
        <v>102</v>
      </c>
      <c r="P16" s="54">
        <v>0</v>
      </c>
      <c r="Q16" s="54">
        <v>0</v>
      </c>
      <c r="R16" s="54">
        <v>0</v>
      </c>
      <c r="S16" s="55" t="str">
        <f t="shared" si="3"/>
        <v xml:space="preserve"> -</v>
      </c>
      <c r="T16" s="56" t="str">
        <f t="shared" si="4"/>
        <v xml:space="preserve"> -</v>
      </c>
    </row>
    <row r="17" spans="2:20" ht="13" customHeight="1" thickBot="1">
      <c r="B17" s="215"/>
      <c r="C17" s="57"/>
      <c r="D17" s="23"/>
      <c r="E17" s="24"/>
      <c r="F17" s="25"/>
      <c r="G17" s="26"/>
      <c r="H17" s="27"/>
      <c r="I17" s="27"/>
      <c r="J17" s="27"/>
      <c r="K17" s="27"/>
      <c r="L17" s="28"/>
      <c r="M17" s="26"/>
      <c r="N17" s="26"/>
      <c r="O17" s="23"/>
      <c r="P17" s="79"/>
      <c r="Q17" s="23"/>
      <c r="R17" s="23"/>
      <c r="S17" s="58"/>
      <c r="T17" s="29"/>
    </row>
    <row r="18" spans="2:20" ht="60">
      <c r="B18" s="215"/>
      <c r="C18" s="214" t="s">
        <v>51</v>
      </c>
      <c r="D18" s="221" t="s">
        <v>49</v>
      </c>
      <c r="E18" s="34">
        <v>43466</v>
      </c>
      <c r="F18" s="34">
        <v>43830</v>
      </c>
      <c r="G18" s="9" t="s">
        <v>33</v>
      </c>
      <c r="H18" s="35">
        <v>1</v>
      </c>
      <c r="I18" s="35">
        <f>+J18</f>
        <v>1</v>
      </c>
      <c r="J18" s="35">
        <v>1</v>
      </c>
      <c r="K18" s="63">
        <v>1</v>
      </c>
      <c r="L18" s="11">
        <f t="shared" si="0"/>
        <v>1</v>
      </c>
      <c r="M18" s="12">
        <f t="shared" si="1"/>
        <v>0.49722222222222223</v>
      </c>
      <c r="N18" s="13">
        <f t="shared" si="2"/>
        <v>1</v>
      </c>
      <c r="O18" s="44">
        <v>2210289</v>
      </c>
      <c r="P18" s="35">
        <v>0</v>
      </c>
      <c r="Q18" s="35">
        <v>0</v>
      </c>
      <c r="R18" s="35">
        <v>0</v>
      </c>
      <c r="S18" s="22" t="str">
        <f t="shared" si="3"/>
        <v xml:space="preserve"> -</v>
      </c>
      <c r="T18" s="19" t="str">
        <f t="shared" si="4"/>
        <v xml:space="preserve"> -</v>
      </c>
    </row>
    <row r="19" spans="2:20" ht="60">
      <c r="B19" s="215"/>
      <c r="C19" s="215"/>
      <c r="D19" s="221"/>
      <c r="E19" s="34">
        <v>43466</v>
      </c>
      <c r="F19" s="34">
        <v>43830</v>
      </c>
      <c r="G19" s="9" t="s">
        <v>34</v>
      </c>
      <c r="H19" s="35">
        <v>1</v>
      </c>
      <c r="I19" s="35">
        <f>+J19+('2018'!I19-'2018'!K19)</f>
        <v>1</v>
      </c>
      <c r="J19" s="35">
        <v>0</v>
      </c>
      <c r="K19" s="63">
        <v>0</v>
      </c>
      <c r="L19" s="17" t="e">
        <f t="shared" si="0"/>
        <v>#DIV/0!</v>
      </c>
      <c r="M19" s="18">
        <f t="shared" si="1"/>
        <v>0.49722222222222223</v>
      </c>
      <c r="N19" s="19" t="str">
        <f t="shared" si="2"/>
        <v xml:space="preserve"> -</v>
      </c>
      <c r="O19" s="44" t="s">
        <v>102</v>
      </c>
      <c r="P19" s="35">
        <v>0</v>
      </c>
      <c r="Q19" s="35">
        <v>0</v>
      </c>
      <c r="R19" s="35">
        <v>0</v>
      </c>
      <c r="S19" s="22" t="str">
        <f t="shared" si="3"/>
        <v xml:space="preserve"> -</v>
      </c>
      <c r="T19" s="19" t="str">
        <f t="shared" si="4"/>
        <v xml:space="preserve"> -</v>
      </c>
    </row>
    <row r="20" spans="2:20" ht="45">
      <c r="B20" s="215"/>
      <c r="C20" s="215"/>
      <c r="D20" s="221"/>
      <c r="E20" s="34">
        <v>43466</v>
      </c>
      <c r="F20" s="34">
        <v>43830</v>
      </c>
      <c r="G20" s="9" t="s">
        <v>35</v>
      </c>
      <c r="H20" s="35">
        <v>1</v>
      </c>
      <c r="I20" s="35">
        <f>+J20</f>
        <v>1</v>
      </c>
      <c r="J20" s="35">
        <v>1</v>
      </c>
      <c r="K20" s="63">
        <v>1</v>
      </c>
      <c r="L20" s="17">
        <f t="shared" si="0"/>
        <v>1</v>
      </c>
      <c r="M20" s="18">
        <f t="shared" si="1"/>
        <v>0.49722222222222223</v>
      </c>
      <c r="N20" s="19">
        <f t="shared" si="2"/>
        <v>1</v>
      </c>
      <c r="O20" s="44">
        <v>0</v>
      </c>
      <c r="P20" s="35">
        <v>0</v>
      </c>
      <c r="Q20" s="35">
        <v>0</v>
      </c>
      <c r="R20" s="35">
        <v>0</v>
      </c>
      <c r="S20" s="22" t="str">
        <f t="shared" si="3"/>
        <v xml:space="preserve"> -</v>
      </c>
      <c r="T20" s="19" t="str">
        <f t="shared" si="4"/>
        <v xml:space="preserve"> -</v>
      </c>
    </row>
    <row r="21" spans="2:20" ht="46" thickBot="1">
      <c r="B21" s="215"/>
      <c r="C21" s="215"/>
      <c r="D21" s="218"/>
      <c r="E21" s="46">
        <v>43466</v>
      </c>
      <c r="F21" s="46">
        <v>43830</v>
      </c>
      <c r="G21" s="10" t="s">
        <v>36</v>
      </c>
      <c r="H21" s="47">
        <v>2</v>
      </c>
      <c r="I21" s="41">
        <f>+J21+('2018'!I21-'2018'!K21)</f>
        <v>0</v>
      </c>
      <c r="J21" s="47">
        <v>0</v>
      </c>
      <c r="K21" s="60">
        <v>0</v>
      </c>
      <c r="L21" s="65" t="e">
        <f t="shared" si="0"/>
        <v>#DIV/0!</v>
      </c>
      <c r="M21" s="68">
        <f t="shared" si="1"/>
        <v>0.49722222222222223</v>
      </c>
      <c r="N21" s="49" t="str">
        <f t="shared" si="2"/>
        <v xml:space="preserve"> -</v>
      </c>
      <c r="O21" s="32">
        <v>2210302</v>
      </c>
      <c r="P21" s="47">
        <v>0</v>
      </c>
      <c r="Q21" s="47">
        <v>0</v>
      </c>
      <c r="R21" s="47">
        <v>0</v>
      </c>
      <c r="S21" s="48" t="str">
        <f t="shared" si="3"/>
        <v xml:space="preserve"> -</v>
      </c>
      <c r="T21" s="49" t="str">
        <f t="shared" si="4"/>
        <v xml:space="preserve"> -</v>
      </c>
    </row>
    <row r="22" spans="2:20" ht="45">
      <c r="B22" s="215"/>
      <c r="C22" s="215"/>
      <c r="D22" s="219" t="s">
        <v>50</v>
      </c>
      <c r="E22" s="36">
        <v>43466</v>
      </c>
      <c r="F22" s="36">
        <v>43830</v>
      </c>
      <c r="G22" s="37" t="s">
        <v>37</v>
      </c>
      <c r="H22" s="38">
        <v>2</v>
      </c>
      <c r="I22" s="50">
        <f>+J22</f>
        <v>2</v>
      </c>
      <c r="J22" s="38">
        <v>2</v>
      </c>
      <c r="K22" s="59">
        <v>2</v>
      </c>
      <c r="L22" s="11">
        <f t="shared" si="0"/>
        <v>1</v>
      </c>
      <c r="M22" s="12">
        <f t="shared" si="1"/>
        <v>0.49722222222222223</v>
      </c>
      <c r="N22" s="13">
        <f t="shared" si="2"/>
        <v>1</v>
      </c>
      <c r="O22" s="78">
        <v>2210526</v>
      </c>
      <c r="P22" s="38">
        <v>400000</v>
      </c>
      <c r="Q22" s="38">
        <v>380451</v>
      </c>
      <c r="R22" s="38">
        <v>0</v>
      </c>
      <c r="S22" s="14">
        <f t="shared" si="3"/>
        <v>0.95112750000000001</v>
      </c>
      <c r="T22" s="13" t="str">
        <f t="shared" si="4"/>
        <v xml:space="preserve"> -</v>
      </c>
    </row>
    <row r="23" spans="2:20" ht="30">
      <c r="B23" s="215"/>
      <c r="C23" s="215"/>
      <c r="D23" s="222"/>
      <c r="E23" s="34">
        <v>43466</v>
      </c>
      <c r="F23" s="34">
        <v>43830</v>
      </c>
      <c r="G23" s="9" t="s">
        <v>38</v>
      </c>
      <c r="H23" s="35">
        <v>1</v>
      </c>
      <c r="I23" s="35">
        <f>+J23</f>
        <v>1</v>
      </c>
      <c r="J23" s="35">
        <v>1</v>
      </c>
      <c r="K23" s="63">
        <v>1</v>
      </c>
      <c r="L23" s="17">
        <f t="shared" si="0"/>
        <v>1</v>
      </c>
      <c r="M23" s="18">
        <f t="shared" si="1"/>
        <v>0.49722222222222223</v>
      </c>
      <c r="N23" s="19">
        <f t="shared" si="2"/>
        <v>1</v>
      </c>
      <c r="O23" s="44">
        <v>2210527</v>
      </c>
      <c r="P23" s="35">
        <v>0</v>
      </c>
      <c r="Q23" s="35">
        <v>0</v>
      </c>
      <c r="R23" s="35">
        <v>0</v>
      </c>
      <c r="S23" s="22" t="str">
        <f t="shared" si="3"/>
        <v xml:space="preserve"> -</v>
      </c>
      <c r="T23" s="19" t="str">
        <f t="shared" si="4"/>
        <v xml:space="preserve"> -</v>
      </c>
    </row>
    <row r="24" spans="2:20" ht="30">
      <c r="B24" s="215"/>
      <c r="C24" s="215"/>
      <c r="D24" s="222"/>
      <c r="E24" s="34">
        <v>43466</v>
      </c>
      <c r="F24" s="34">
        <v>43830</v>
      </c>
      <c r="G24" s="9" t="s">
        <v>39</v>
      </c>
      <c r="H24" s="35">
        <v>3</v>
      </c>
      <c r="I24" s="35">
        <f>+J24+('2018'!I24-'2018'!K24)</f>
        <v>1</v>
      </c>
      <c r="J24" s="35">
        <v>1</v>
      </c>
      <c r="K24" s="63">
        <v>0</v>
      </c>
      <c r="L24" s="17">
        <f t="shared" si="0"/>
        <v>0</v>
      </c>
      <c r="M24" s="18">
        <f t="shared" si="1"/>
        <v>0.49722222222222223</v>
      </c>
      <c r="N24" s="19">
        <f t="shared" si="2"/>
        <v>0</v>
      </c>
      <c r="O24" s="44">
        <v>2210527</v>
      </c>
      <c r="P24" s="35">
        <v>8000</v>
      </c>
      <c r="Q24" s="35">
        <v>0</v>
      </c>
      <c r="R24" s="35">
        <v>0</v>
      </c>
      <c r="S24" s="22">
        <f t="shared" si="3"/>
        <v>0</v>
      </c>
      <c r="T24" s="19" t="str">
        <f t="shared" si="4"/>
        <v xml:space="preserve"> -</v>
      </c>
    </row>
    <row r="25" spans="2:20" ht="30">
      <c r="B25" s="215"/>
      <c r="C25" s="215"/>
      <c r="D25" s="222"/>
      <c r="E25" s="34">
        <v>43466</v>
      </c>
      <c r="F25" s="34">
        <v>43830</v>
      </c>
      <c r="G25" s="9" t="s">
        <v>40</v>
      </c>
      <c r="H25" s="35">
        <v>1</v>
      </c>
      <c r="I25" s="35">
        <f>+J25+('2018'!I25-'2018'!K25)</f>
        <v>0</v>
      </c>
      <c r="J25" s="35">
        <v>0</v>
      </c>
      <c r="K25" s="63">
        <v>0</v>
      </c>
      <c r="L25" s="17" t="e">
        <f t="shared" si="0"/>
        <v>#DIV/0!</v>
      </c>
      <c r="M25" s="18">
        <f t="shared" si="1"/>
        <v>0.49722222222222223</v>
      </c>
      <c r="N25" s="19" t="str">
        <f t="shared" si="2"/>
        <v xml:space="preserve"> -</v>
      </c>
      <c r="O25" s="44">
        <v>2210527</v>
      </c>
      <c r="P25" s="35">
        <v>0</v>
      </c>
      <c r="Q25" s="35">
        <v>0</v>
      </c>
      <c r="R25" s="35">
        <v>0</v>
      </c>
      <c r="S25" s="22" t="str">
        <f t="shared" si="3"/>
        <v xml:space="preserve"> -</v>
      </c>
      <c r="T25" s="19" t="str">
        <f t="shared" si="4"/>
        <v xml:space="preserve"> -</v>
      </c>
    </row>
    <row r="26" spans="2:20" ht="45">
      <c r="B26" s="215"/>
      <c r="C26" s="215"/>
      <c r="D26" s="222"/>
      <c r="E26" s="34">
        <v>43466</v>
      </c>
      <c r="F26" s="34">
        <v>43830</v>
      </c>
      <c r="G26" s="9" t="s">
        <v>41</v>
      </c>
      <c r="H26" s="35">
        <v>2</v>
      </c>
      <c r="I26" s="35">
        <f>+J26</f>
        <v>2</v>
      </c>
      <c r="J26" s="35">
        <v>2</v>
      </c>
      <c r="K26" s="63">
        <v>0.5</v>
      </c>
      <c r="L26" s="17">
        <f t="shared" si="0"/>
        <v>0.25</v>
      </c>
      <c r="M26" s="18">
        <f t="shared" si="1"/>
        <v>0.49722222222222223</v>
      </c>
      <c r="N26" s="19">
        <f t="shared" si="2"/>
        <v>0.25</v>
      </c>
      <c r="O26" s="44">
        <v>2210524</v>
      </c>
      <c r="P26" s="35">
        <v>42750</v>
      </c>
      <c r="Q26" s="35">
        <v>42750</v>
      </c>
      <c r="R26" s="35">
        <v>0</v>
      </c>
      <c r="S26" s="22">
        <f t="shared" si="3"/>
        <v>1</v>
      </c>
      <c r="T26" s="19" t="str">
        <f t="shared" si="4"/>
        <v xml:space="preserve"> -</v>
      </c>
    </row>
    <row r="27" spans="2:20" ht="75">
      <c r="B27" s="215"/>
      <c r="C27" s="215"/>
      <c r="D27" s="222"/>
      <c r="E27" s="34">
        <v>43466</v>
      </c>
      <c r="F27" s="34">
        <v>43830</v>
      </c>
      <c r="G27" s="9" t="s">
        <v>42</v>
      </c>
      <c r="H27" s="35">
        <v>1</v>
      </c>
      <c r="I27" s="35">
        <f>+J27</f>
        <v>1</v>
      </c>
      <c r="J27" s="35">
        <v>1</v>
      </c>
      <c r="K27" s="63">
        <v>1</v>
      </c>
      <c r="L27" s="17">
        <f t="shared" si="0"/>
        <v>1</v>
      </c>
      <c r="M27" s="18">
        <f t="shared" si="1"/>
        <v>0.49722222222222223</v>
      </c>
      <c r="N27" s="19">
        <f t="shared" si="2"/>
        <v>1</v>
      </c>
      <c r="O27" s="44" t="s">
        <v>102</v>
      </c>
      <c r="P27" s="35">
        <v>0</v>
      </c>
      <c r="Q27" s="35">
        <v>0</v>
      </c>
      <c r="R27" s="35">
        <v>0</v>
      </c>
      <c r="S27" s="22" t="str">
        <f t="shared" si="3"/>
        <v xml:space="preserve"> -</v>
      </c>
      <c r="T27" s="19" t="str">
        <f t="shared" si="4"/>
        <v xml:space="preserve"> -</v>
      </c>
    </row>
    <row r="28" spans="2:20" ht="60">
      <c r="B28" s="215"/>
      <c r="C28" s="215"/>
      <c r="D28" s="222"/>
      <c r="E28" s="34">
        <v>43466</v>
      </c>
      <c r="F28" s="34">
        <v>43830</v>
      </c>
      <c r="G28" s="9" t="s">
        <v>43</v>
      </c>
      <c r="H28" s="22">
        <v>1</v>
      </c>
      <c r="I28" s="22">
        <f>+J28</f>
        <v>1</v>
      </c>
      <c r="J28" s="22">
        <v>1</v>
      </c>
      <c r="K28" s="64">
        <v>1</v>
      </c>
      <c r="L28" s="17">
        <f t="shared" si="0"/>
        <v>1</v>
      </c>
      <c r="M28" s="18">
        <f t="shared" si="1"/>
        <v>0.49722222222222223</v>
      </c>
      <c r="N28" s="19">
        <f t="shared" si="2"/>
        <v>1</v>
      </c>
      <c r="O28" s="44" t="s">
        <v>102</v>
      </c>
      <c r="P28" s="35">
        <v>0</v>
      </c>
      <c r="Q28" s="35">
        <v>0</v>
      </c>
      <c r="R28" s="35">
        <v>0</v>
      </c>
      <c r="S28" s="22" t="str">
        <f t="shared" si="3"/>
        <v xml:space="preserve"> -</v>
      </c>
      <c r="T28" s="19" t="str">
        <f t="shared" si="4"/>
        <v xml:space="preserve"> -</v>
      </c>
    </row>
    <row r="29" spans="2:20" ht="45">
      <c r="B29" s="215"/>
      <c r="C29" s="215"/>
      <c r="D29" s="222"/>
      <c r="E29" s="34">
        <v>43466</v>
      </c>
      <c r="F29" s="34">
        <v>43830</v>
      </c>
      <c r="G29" s="9" t="s">
        <v>44</v>
      </c>
      <c r="H29" s="22">
        <v>1</v>
      </c>
      <c r="I29" s="22">
        <f>+J29+('2018'!I29-'2018'!K29)</f>
        <v>0.6</v>
      </c>
      <c r="J29" s="22">
        <v>0.35</v>
      </c>
      <c r="K29" s="64">
        <v>0</v>
      </c>
      <c r="L29" s="17">
        <f t="shared" si="0"/>
        <v>0</v>
      </c>
      <c r="M29" s="18">
        <f t="shared" si="1"/>
        <v>0.49722222222222223</v>
      </c>
      <c r="N29" s="19">
        <f t="shared" si="2"/>
        <v>0</v>
      </c>
      <c r="O29" s="44">
        <v>2210252</v>
      </c>
      <c r="P29" s="35">
        <v>0</v>
      </c>
      <c r="Q29" s="35">
        <v>0</v>
      </c>
      <c r="R29" s="35">
        <v>0</v>
      </c>
      <c r="S29" s="22" t="str">
        <f t="shared" si="3"/>
        <v xml:space="preserve"> -</v>
      </c>
      <c r="T29" s="19" t="str">
        <f t="shared" si="4"/>
        <v xml:space="preserve"> -</v>
      </c>
    </row>
    <row r="30" spans="2:20" ht="46" thickBot="1">
      <c r="B30" s="216"/>
      <c r="C30" s="216"/>
      <c r="D30" s="220"/>
      <c r="E30" s="39">
        <v>43466</v>
      </c>
      <c r="F30" s="39">
        <v>43830</v>
      </c>
      <c r="G30" s="40" t="s">
        <v>45</v>
      </c>
      <c r="H30" s="41">
        <v>1</v>
      </c>
      <c r="I30" s="41">
        <f>+J30+('2018'!I30-'2018'!K30)</f>
        <v>1</v>
      </c>
      <c r="J30" s="41">
        <v>0</v>
      </c>
      <c r="K30" s="61">
        <v>0</v>
      </c>
      <c r="L30" s="66" t="e">
        <f t="shared" si="0"/>
        <v>#DIV/0!</v>
      </c>
      <c r="M30" s="69">
        <f t="shared" si="1"/>
        <v>0.49722222222222223</v>
      </c>
      <c r="N30" s="43" t="str">
        <f t="shared" si="2"/>
        <v xml:space="preserve"> -</v>
      </c>
      <c r="O30" s="5" t="s">
        <v>102</v>
      </c>
      <c r="P30" s="41">
        <v>0</v>
      </c>
      <c r="Q30" s="41">
        <v>0</v>
      </c>
      <c r="R30" s="41">
        <v>0</v>
      </c>
      <c r="S30" s="42" t="str">
        <f t="shared" si="3"/>
        <v xml:space="preserve"> -</v>
      </c>
      <c r="T30" s="43" t="str">
        <f t="shared" si="4"/>
        <v xml:space="preserve"> -</v>
      </c>
    </row>
    <row r="31" spans="2:20" ht="21" customHeight="1" thickBot="1">
      <c r="M31" s="77">
        <f>+AVERAGE(M12:M16,M18:M30)</f>
        <v>0.49722222222222201</v>
      </c>
      <c r="N31" s="72">
        <f>+AVERAGE(N12:N16,N18:N30)</f>
        <v>0.72499999999999998</v>
      </c>
      <c r="O31" s="76"/>
      <c r="P31" s="73">
        <f>+SUM(P12:P16,P18:P30)</f>
        <v>450750</v>
      </c>
      <c r="Q31" s="74">
        <f t="shared" ref="Q31:R31" si="5">+SUM(Q12:Q16,Q18:Q30)</f>
        <v>423201</v>
      </c>
      <c r="R31" s="74">
        <f t="shared" si="5"/>
        <v>0</v>
      </c>
      <c r="S31" s="75">
        <f t="shared" si="3"/>
        <v>0.93888186356073211</v>
      </c>
      <c r="T31" s="72" t="str">
        <f t="shared" si="4"/>
        <v xml:space="preserve"> -</v>
      </c>
    </row>
    <row r="33" spans="2:14" ht="16" thickBot="1"/>
    <row r="34" spans="2:14" ht="24" customHeight="1" thickBot="1">
      <c r="B34" s="225" t="s">
        <v>79</v>
      </c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7"/>
    </row>
    <row r="35" spans="2:14" ht="16" thickBot="1"/>
    <row r="36" spans="2:14" ht="20" customHeight="1" thickBot="1">
      <c r="B36" s="228" t="s">
        <v>80</v>
      </c>
      <c r="C36" s="229"/>
      <c r="D36" s="229"/>
      <c r="E36" s="229" t="s">
        <v>17</v>
      </c>
      <c r="F36" s="229"/>
      <c r="G36" s="181" t="s">
        <v>18</v>
      </c>
      <c r="H36" s="229" t="s">
        <v>0</v>
      </c>
      <c r="I36" s="229"/>
      <c r="J36" s="229"/>
      <c r="K36" s="229" t="s">
        <v>81</v>
      </c>
      <c r="L36" s="229"/>
      <c r="M36" s="229"/>
      <c r="N36" s="230"/>
    </row>
    <row r="37" spans="2:14" ht="17" customHeight="1">
      <c r="B37" s="231" t="s">
        <v>82</v>
      </c>
      <c r="C37" s="232"/>
      <c r="D37" s="232"/>
      <c r="E37" s="233" t="s">
        <v>83</v>
      </c>
      <c r="F37" s="233"/>
      <c r="G37" s="233" t="s">
        <v>51</v>
      </c>
      <c r="H37" s="233" t="s">
        <v>50</v>
      </c>
      <c r="I37" s="233"/>
      <c r="J37" s="233"/>
      <c r="K37" s="233" t="s">
        <v>84</v>
      </c>
      <c r="L37" s="233"/>
      <c r="M37" s="233"/>
      <c r="N37" s="235"/>
    </row>
    <row r="38" spans="2:14" ht="115" customHeight="1">
      <c r="B38" s="222" t="s">
        <v>85</v>
      </c>
      <c r="C38" s="237"/>
      <c r="D38" s="237"/>
      <c r="E38" s="234"/>
      <c r="F38" s="234"/>
      <c r="G38" s="234"/>
      <c r="H38" s="234"/>
      <c r="I38" s="234"/>
      <c r="J38" s="234"/>
      <c r="K38" s="234"/>
      <c r="L38" s="234"/>
      <c r="M38" s="234"/>
      <c r="N38" s="236"/>
    </row>
    <row r="39" spans="2:14" ht="17" customHeight="1">
      <c r="B39" s="222" t="s">
        <v>86</v>
      </c>
      <c r="C39" s="237"/>
      <c r="D39" s="237"/>
      <c r="E39" s="234" t="s">
        <v>83</v>
      </c>
      <c r="F39" s="234"/>
      <c r="G39" s="234" t="s">
        <v>51</v>
      </c>
      <c r="H39" s="234" t="s">
        <v>50</v>
      </c>
      <c r="I39" s="234"/>
      <c r="J39" s="234"/>
      <c r="K39" s="234" t="s">
        <v>87</v>
      </c>
      <c r="L39" s="234"/>
      <c r="M39" s="234"/>
      <c r="N39" s="236"/>
    </row>
    <row r="40" spans="2:14" ht="90" customHeight="1">
      <c r="B40" s="222" t="s">
        <v>88</v>
      </c>
      <c r="C40" s="237"/>
      <c r="D40" s="237"/>
      <c r="E40" s="234"/>
      <c r="F40" s="234"/>
      <c r="G40" s="234"/>
      <c r="H40" s="234"/>
      <c r="I40" s="234"/>
      <c r="J40" s="234"/>
      <c r="K40" s="234"/>
      <c r="L40" s="234"/>
      <c r="M40" s="234"/>
      <c r="N40" s="236"/>
    </row>
    <row r="41" spans="2:14" ht="17" customHeight="1">
      <c r="B41" s="222" t="s">
        <v>89</v>
      </c>
      <c r="C41" s="237"/>
      <c r="D41" s="237"/>
      <c r="E41" s="234" t="s">
        <v>83</v>
      </c>
      <c r="F41" s="234"/>
      <c r="G41" s="234" t="s">
        <v>51</v>
      </c>
      <c r="H41" s="234" t="s">
        <v>50</v>
      </c>
      <c r="I41" s="234"/>
      <c r="J41" s="234"/>
      <c r="K41" s="234" t="s">
        <v>90</v>
      </c>
      <c r="L41" s="234"/>
      <c r="M41" s="234"/>
      <c r="N41" s="236"/>
    </row>
    <row r="42" spans="2:14" ht="80" customHeight="1">
      <c r="B42" s="222" t="s">
        <v>91</v>
      </c>
      <c r="C42" s="237"/>
      <c r="D42" s="237"/>
      <c r="E42" s="234"/>
      <c r="F42" s="234"/>
      <c r="G42" s="234"/>
      <c r="H42" s="234"/>
      <c r="I42" s="234"/>
      <c r="J42" s="234"/>
      <c r="K42" s="234"/>
      <c r="L42" s="234"/>
      <c r="M42" s="234"/>
      <c r="N42" s="236"/>
    </row>
    <row r="43" spans="2:14" ht="17" customHeight="1">
      <c r="B43" s="222" t="s">
        <v>92</v>
      </c>
      <c r="C43" s="237"/>
      <c r="D43" s="237"/>
      <c r="E43" s="234" t="s">
        <v>83</v>
      </c>
      <c r="F43" s="234"/>
      <c r="G43" s="234" t="s">
        <v>51</v>
      </c>
      <c r="H43" s="234" t="s">
        <v>50</v>
      </c>
      <c r="I43" s="234"/>
      <c r="J43" s="234"/>
      <c r="K43" s="234" t="s">
        <v>90</v>
      </c>
      <c r="L43" s="234"/>
      <c r="M43" s="234"/>
      <c r="N43" s="236"/>
    </row>
    <row r="44" spans="2:14" ht="80" customHeight="1">
      <c r="B44" s="222" t="s">
        <v>93</v>
      </c>
      <c r="C44" s="237"/>
      <c r="D44" s="237"/>
      <c r="E44" s="234"/>
      <c r="F44" s="234"/>
      <c r="G44" s="234"/>
      <c r="H44" s="234"/>
      <c r="I44" s="234"/>
      <c r="J44" s="234"/>
      <c r="K44" s="234"/>
      <c r="L44" s="234"/>
      <c r="M44" s="234"/>
      <c r="N44" s="236"/>
    </row>
    <row r="45" spans="2:14" ht="17" customHeight="1">
      <c r="B45" s="222" t="s">
        <v>94</v>
      </c>
      <c r="C45" s="237"/>
      <c r="D45" s="237"/>
      <c r="E45" s="234" t="s">
        <v>83</v>
      </c>
      <c r="F45" s="234"/>
      <c r="G45" s="234" t="s">
        <v>51</v>
      </c>
      <c r="H45" s="234" t="s">
        <v>50</v>
      </c>
      <c r="I45" s="234"/>
      <c r="J45" s="234"/>
      <c r="K45" s="234" t="s">
        <v>90</v>
      </c>
      <c r="L45" s="234"/>
      <c r="M45" s="234"/>
      <c r="N45" s="236"/>
    </row>
    <row r="46" spans="2:14" ht="90" customHeight="1">
      <c r="B46" s="222" t="s">
        <v>95</v>
      </c>
      <c r="C46" s="237"/>
      <c r="D46" s="237"/>
      <c r="E46" s="234"/>
      <c r="F46" s="234"/>
      <c r="G46" s="234"/>
      <c r="H46" s="234"/>
      <c r="I46" s="234"/>
      <c r="J46" s="234"/>
      <c r="K46" s="234"/>
      <c r="L46" s="234"/>
      <c r="M46" s="234"/>
      <c r="N46" s="236"/>
    </row>
    <row r="47" spans="2:14" ht="17" customHeight="1">
      <c r="B47" s="222" t="s">
        <v>96</v>
      </c>
      <c r="C47" s="237"/>
      <c r="D47" s="237"/>
      <c r="E47" s="234" t="s">
        <v>83</v>
      </c>
      <c r="F47" s="234"/>
      <c r="G47" s="234" t="s">
        <v>51</v>
      </c>
      <c r="H47" s="234" t="s">
        <v>50</v>
      </c>
      <c r="I47" s="234"/>
      <c r="J47" s="234"/>
      <c r="K47" s="234" t="s">
        <v>90</v>
      </c>
      <c r="L47" s="234"/>
      <c r="M47" s="234"/>
      <c r="N47" s="236"/>
    </row>
    <row r="48" spans="2:14" ht="65" customHeight="1">
      <c r="B48" s="222" t="s">
        <v>101</v>
      </c>
      <c r="C48" s="237"/>
      <c r="D48" s="237"/>
      <c r="E48" s="234"/>
      <c r="F48" s="234"/>
      <c r="G48" s="234"/>
      <c r="H48" s="234"/>
      <c r="I48" s="234"/>
      <c r="J48" s="234"/>
      <c r="K48" s="234"/>
      <c r="L48" s="234"/>
      <c r="M48" s="234"/>
      <c r="N48" s="236"/>
    </row>
    <row r="49" spans="2:14" ht="17" customHeight="1">
      <c r="B49" s="222" t="s">
        <v>97</v>
      </c>
      <c r="C49" s="237"/>
      <c r="D49" s="237"/>
      <c r="E49" s="234" t="s">
        <v>83</v>
      </c>
      <c r="F49" s="234"/>
      <c r="G49" s="234" t="s">
        <v>51</v>
      </c>
      <c r="H49" s="234" t="s">
        <v>50</v>
      </c>
      <c r="I49" s="234"/>
      <c r="J49" s="234"/>
      <c r="K49" s="234" t="s">
        <v>90</v>
      </c>
      <c r="L49" s="234"/>
      <c r="M49" s="234"/>
      <c r="N49" s="236"/>
    </row>
    <row r="50" spans="2:14" ht="80" customHeight="1">
      <c r="B50" s="238" t="s">
        <v>98</v>
      </c>
      <c r="C50" s="239"/>
      <c r="D50" s="239"/>
      <c r="E50" s="234"/>
      <c r="F50" s="234"/>
      <c r="G50" s="234"/>
      <c r="H50" s="234"/>
      <c r="I50" s="234"/>
      <c r="J50" s="234"/>
      <c r="K50" s="234"/>
      <c r="L50" s="234"/>
      <c r="M50" s="234"/>
      <c r="N50" s="236"/>
    </row>
    <row r="51" spans="2:14" ht="17" customHeight="1">
      <c r="B51" s="222" t="s">
        <v>99</v>
      </c>
      <c r="C51" s="237"/>
      <c r="D51" s="237"/>
      <c r="E51" s="234" t="s">
        <v>83</v>
      </c>
      <c r="F51" s="234"/>
      <c r="G51" s="234" t="s">
        <v>51</v>
      </c>
      <c r="H51" s="234" t="s">
        <v>50</v>
      </c>
      <c r="I51" s="234"/>
      <c r="J51" s="234"/>
      <c r="K51" s="234" t="s">
        <v>90</v>
      </c>
      <c r="L51" s="234"/>
      <c r="M51" s="234"/>
      <c r="N51" s="236"/>
    </row>
    <row r="52" spans="2:14" ht="125" customHeight="1" thickBot="1">
      <c r="B52" s="220" t="s">
        <v>100</v>
      </c>
      <c r="C52" s="242"/>
      <c r="D52" s="242"/>
      <c r="E52" s="240"/>
      <c r="F52" s="240"/>
      <c r="G52" s="240"/>
      <c r="H52" s="240"/>
      <c r="I52" s="240"/>
      <c r="J52" s="240"/>
      <c r="K52" s="240"/>
      <c r="L52" s="240"/>
      <c r="M52" s="240"/>
      <c r="N52" s="241"/>
    </row>
  </sheetData>
  <mergeCells count="78">
    <mergeCell ref="M10:M11"/>
    <mergeCell ref="N10:N11"/>
    <mergeCell ref="B12:B30"/>
    <mergeCell ref="C12:C16"/>
    <mergeCell ref="D12:D13"/>
    <mergeCell ref="D14:D15"/>
    <mergeCell ref="C18:C30"/>
    <mergeCell ref="D18:D21"/>
    <mergeCell ref="D22:D30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B34:N34"/>
    <mergeCell ref="B36:D36"/>
    <mergeCell ref="E36:F36"/>
    <mergeCell ref="H36:J36"/>
    <mergeCell ref="K36:N36"/>
    <mergeCell ref="B37:D37"/>
    <mergeCell ref="E37:F38"/>
    <mergeCell ref="G37:G38"/>
    <mergeCell ref="H37:J38"/>
    <mergeCell ref="K37:N38"/>
    <mergeCell ref="B38:D38"/>
    <mergeCell ref="B39:D39"/>
    <mergeCell ref="E39:F40"/>
    <mergeCell ref="G39:G40"/>
    <mergeCell ref="H39:J40"/>
    <mergeCell ref="K39:N40"/>
    <mergeCell ref="B40:D40"/>
    <mergeCell ref="B41:D41"/>
    <mergeCell ref="E41:F42"/>
    <mergeCell ref="G41:G42"/>
    <mergeCell ref="H41:J42"/>
    <mergeCell ref="K41:N42"/>
    <mergeCell ref="B42:D42"/>
    <mergeCell ref="B43:D43"/>
    <mergeCell ref="E43:F44"/>
    <mergeCell ref="G43:G44"/>
    <mergeCell ref="H43:J44"/>
    <mergeCell ref="K43:N44"/>
    <mergeCell ref="B44:D44"/>
    <mergeCell ref="B45:D45"/>
    <mergeCell ref="E45:F46"/>
    <mergeCell ref="G45:G46"/>
    <mergeCell ref="H45:J46"/>
    <mergeCell ref="K45:N46"/>
    <mergeCell ref="B46:D46"/>
    <mergeCell ref="B47:D47"/>
    <mergeCell ref="E47:F48"/>
    <mergeCell ref="G47:G48"/>
    <mergeCell ref="H47:J48"/>
    <mergeCell ref="K47:N48"/>
    <mergeCell ref="B48:D48"/>
    <mergeCell ref="B49:D49"/>
    <mergeCell ref="E49:F50"/>
    <mergeCell ref="G49:G50"/>
    <mergeCell ref="H49:J50"/>
    <mergeCell ref="K49:N50"/>
    <mergeCell ref="B50:D50"/>
    <mergeCell ref="B51:D51"/>
    <mergeCell ref="E51:F52"/>
    <mergeCell ref="G51:G52"/>
    <mergeCell ref="H51:J52"/>
    <mergeCell ref="K51:N52"/>
    <mergeCell ref="B52:D52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31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183" t="s">
        <v>16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</row>
    <row r="3" spans="2:25" ht="20" customHeight="1">
      <c r="B3" s="183" t="s">
        <v>19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</row>
    <row r="4" spans="2:25" ht="20" customHeight="1">
      <c r="B4" s="183" t="s">
        <v>27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8" t="s">
        <v>54</v>
      </c>
      <c r="C8" s="15">
        <f>+'2019'!C8</f>
        <v>43646</v>
      </c>
      <c r="D8" s="184" t="s">
        <v>3</v>
      </c>
      <c r="E8" s="185"/>
      <c r="F8" s="185"/>
      <c r="G8" s="185"/>
      <c r="H8" s="185"/>
      <c r="I8" s="245"/>
      <c r="J8" s="245"/>
      <c r="K8" s="245"/>
      <c r="L8" s="245"/>
      <c r="M8" s="245"/>
      <c r="N8" s="186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187" t="s">
        <v>17</v>
      </c>
      <c r="C9" s="190" t="s">
        <v>18</v>
      </c>
      <c r="D9" s="192" t="s">
        <v>0</v>
      </c>
      <c r="E9" s="255" t="s">
        <v>5</v>
      </c>
      <c r="F9" s="256"/>
      <c r="G9" s="256"/>
      <c r="H9" s="256"/>
      <c r="I9" s="256"/>
      <c r="J9" s="256"/>
      <c r="K9" s="256"/>
      <c r="L9" s="256"/>
      <c r="M9" s="256"/>
      <c r="N9" s="257"/>
      <c r="O9" s="246" t="s">
        <v>55</v>
      </c>
      <c r="P9" s="247"/>
      <c r="Q9" s="247"/>
      <c r="R9" s="247"/>
      <c r="S9" s="248"/>
      <c r="T9" s="207" t="s">
        <v>56</v>
      </c>
      <c r="U9" s="208"/>
      <c r="V9" s="208"/>
      <c r="W9" s="208"/>
      <c r="X9" s="208"/>
      <c r="Y9" s="209"/>
    </row>
    <row r="10" spans="2:25" ht="17" customHeight="1">
      <c r="B10" s="188"/>
      <c r="C10" s="191"/>
      <c r="D10" s="193"/>
      <c r="E10" s="196" t="s">
        <v>7</v>
      </c>
      <c r="F10" s="200" t="s">
        <v>25</v>
      </c>
      <c r="G10" s="81" t="s">
        <v>1</v>
      </c>
      <c r="H10" s="82" t="s">
        <v>1</v>
      </c>
      <c r="I10" s="85" t="s">
        <v>1</v>
      </c>
      <c r="J10" s="85" t="s">
        <v>1</v>
      </c>
      <c r="K10" s="88" t="s">
        <v>8</v>
      </c>
      <c r="L10" s="85" t="s">
        <v>8</v>
      </c>
      <c r="M10" s="85" t="s">
        <v>8</v>
      </c>
      <c r="N10" s="80" t="s">
        <v>8</v>
      </c>
      <c r="O10" s="249">
        <v>2016</v>
      </c>
      <c r="P10" s="243">
        <v>2017</v>
      </c>
      <c r="Q10" s="258">
        <v>2018</v>
      </c>
      <c r="R10" s="253">
        <v>2019</v>
      </c>
      <c r="S10" s="251" t="s">
        <v>54</v>
      </c>
      <c r="T10" s="210"/>
      <c r="U10" s="211"/>
      <c r="V10" s="211"/>
      <c r="W10" s="211"/>
      <c r="X10" s="211"/>
      <c r="Y10" s="212"/>
    </row>
    <row r="11" spans="2:25" ht="37.5" customHeight="1" thickBot="1">
      <c r="B11" s="189"/>
      <c r="C11" s="191"/>
      <c r="D11" s="194"/>
      <c r="E11" s="200"/>
      <c r="F11" s="213"/>
      <c r="G11" s="84">
        <v>2016</v>
      </c>
      <c r="H11" s="87">
        <v>2017</v>
      </c>
      <c r="I11" s="86">
        <v>2018</v>
      </c>
      <c r="J11" s="86">
        <v>2019</v>
      </c>
      <c r="K11" s="89">
        <v>2016</v>
      </c>
      <c r="L11" s="87">
        <v>2017</v>
      </c>
      <c r="M11" s="86">
        <v>2018</v>
      </c>
      <c r="N11" s="90">
        <v>2019</v>
      </c>
      <c r="O11" s="250"/>
      <c r="P11" s="244"/>
      <c r="Q11" s="259"/>
      <c r="R11" s="254"/>
      <c r="S11" s="252"/>
      <c r="T11" s="83" t="s">
        <v>23</v>
      </c>
      <c r="U11" s="127" t="s">
        <v>20</v>
      </c>
      <c r="V11" s="127" t="s">
        <v>21</v>
      </c>
      <c r="W11" s="127" t="s">
        <v>22</v>
      </c>
      <c r="X11" s="20" t="s">
        <v>14</v>
      </c>
      <c r="Y11" s="21" t="s">
        <v>15</v>
      </c>
    </row>
    <row r="12" spans="2:25" ht="45">
      <c r="B12" s="214" t="s">
        <v>53</v>
      </c>
      <c r="C12" s="214" t="s">
        <v>52</v>
      </c>
      <c r="D12" s="217" t="s">
        <v>46</v>
      </c>
      <c r="E12" s="37" t="s">
        <v>28</v>
      </c>
      <c r="F12" s="38">
        <v>1</v>
      </c>
      <c r="G12" s="50">
        <f>'2016'!J12</f>
        <v>0</v>
      </c>
      <c r="H12" s="38">
        <f>'2017'!J12</f>
        <v>1</v>
      </c>
      <c r="I12" s="59">
        <f>'2018'!J12</f>
        <v>0</v>
      </c>
      <c r="J12" s="59">
        <f>'2019'!J12</f>
        <v>0</v>
      </c>
      <c r="K12" s="91">
        <f>'2016'!K12</f>
        <v>0</v>
      </c>
      <c r="L12" s="59">
        <f>'2017'!K12</f>
        <v>0</v>
      </c>
      <c r="M12" s="59">
        <f>'2018'!K12</f>
        <v>0</v>
      </c>
      <c r="N12" s="92">
        <f>'2019'!K12</f>
        <v>0</v>
      </c>
      <c r="O12" s="103" t="str">
        <f>'2016'!N12</f>
        <v xml:space="preserve"> -</v>
      </c>
      <c r="P12" s="104">
        <f>'2017'!N12</f>
        <v>0</v>
      </c>
      <c r="Q12" s="105" t="str">
        <f>'2018'!N12</f>
        <v xml:space="preserve"> -</v>
      </c>
      <c r="R12" s="104" t="str">
        <f>'2019'!N12</f>
        <v xml:space="preserve"> -</v>
      </c>
      <c r="S12" s="118">
        <v>0</v>
      </c>
      <c r="T12" s="78" t="s">
        <v>102</v>
      </c>
      <c r="U12" s="50">
        <f>+'2016'!P12+'2017'!P12+'2018'!P12+'2019'!P12</f>
        <v>0</v>
      </c>
      <c r="V12" s="50">
        <f>+'2016'!Q12+'2017'!Q12+'2018'!Q12+'2019'!Q12</f>
        <v>0</v>
      </c>
      <c r="W12" s="50">
        <f>+'2016'!R12+'2017'!R12+'2018'!R12+'2019'!R12</f>
        <v>0</v>
      </c>
      <c r="X12" s="14" t="str">
        <f>IF(U12=0," -",V12/U12)</f>
        <v xml:space="preserve"> -</v>
      </c>
      <c r="Y12" s="13" t="str">
        <f>IF(W12=0," -",IF(V12=0,100%,W12/V12))</f>
        <v xml:space="preserve"> -</v>
      </c>
    </row>
    <row r="13" spans="2:25" ht="61" thickBot="1">
      <c r="B13" s="215"/>
      <c r="C13" s="215"/>
      <c r="D13" s="218"/>
      <c r="E13" s="10" t="s">
        <v>29</v>
      </c>
      <c r="F13" s="47">
        <v>1</v>
      </c>
      <c r="G13" s="41">
        <f>'2016'!J13</f>
        <v>0</v>
      </c>
      <c r="H13" s="47">
        <f>'2017'!J13</f>
        <v>1</v>
      </c>
      <c r="I13" s="60">
        <f>'2018'!J13</f>
        <v>0</v>
      </c>
      <c r="J13" s="60">
        <f>'2019'!J13</f>
        <v>0</v>
      </c>
      <c r="K13" s="93">
        <f>'2016'!K13</f>
        <v>0</v>
      </c>
      <c r="L13" s="60">
        <f>'2017'!K13</f>
        <v>0</v>
      </c>
      <c r="M13" s="60">
        <f>'2018'!K13</f>
        <v>0</v>
      </c>
      <c r="N13" s="94">
        <f>'2019'!K13</f>
        <v>0</v>
      </c>
      <c r="O13" s="106" t="str">
        <f>'2016'!N13</f>
        <v xml:space="preserve"> -</v>
      </c>
      <c r="P13" s="107">
        <f>'2017'!N13</f>
        <v>0</v>
      </c>
      <c r="Q13" s="108" t="str">
        <f>'2018'!N13</f>
        <v xml:space="preserve"> -</v>
      </c>
      <c r="R13" s="107" t="str">
        <f>'2019'!N13</f>
        <v xml:space="preserve"> -</v>
      </c>
      <c r="S13" s="120">
        <v>0</v>
      </c>
      <c r="T13" s="32" t="s">
        <v>102</v>
      </c>
      <c r="U13" s="41">
        <f>+'2016'!P13+'2017'!P13+'2018'!P13+'2019'!P13</f>
        <v>0</v>
      </c>
      <c r="V13" s="41">
        <f>+'2016'!Q13+'2017'!Q13+'2018'!Q13+'2019'!Q13</f>
        <v>0</v>
      </c>
      <c r="W13" s="41">
        <f>+'2016'!R13+'2017'!R13+'2018'!R13+'2019'!R13</f>
        <v>0</v>
      </c>
      <c r="X13" s="42" t="str">
        <f t="shared" ref="X13:X31" si="0">IF(U13=0," -",V13/U13)</f>
        <v xml:space="preserve"> -</v>
      </c>
      <c r="Y13" s="49" t="str">
        <f t="shared" ref="Y13:Y31" si="1">IF(W13=0," -",IF(V13=0,100%,W13/V13))</f>
        <v xml:space="preserve"> -</v>
      </c>
    </row>
    <row r="14" spans="2:25" ht="60">
      <c r="B14" s="215"/>
      <c r="C14" s="215"/>
      <c r="D14" s="219" t="s">
        <v>47</v>
      </c>
      <c r="E14" s="37" t="s">
        <v>30</v>
      </c>
      <c r="F14" s="38">
        <v>1</v>
      </c>
      <c r="G14" s="50">
        <f>'2016'!J14</f>
        <v>0</v>
      </c>
      <c r="H14" s="38">
        <f>'2017'!J14</f>
        <v>1</v>
      </c>
      <c r="I14" s="59">
        <f>'2018'!J14</f>
        <v>0</v>
      </c>
      <c r="J14" s="59">
        <f>'2019'!J14</f>
        <v>0</v>
      </c>
      <c r="K14" s="91">
        <f>'2016'!K14</f>
        <v>0</v>
      </c>
      <c r="L14" s="59">
        <f>'2017'!K14</f>
        <v>0</v>
      </c>
      <c r="M14" s="59">
        <f>'2018'!K14</f>
        <v>0</v>
      </c>
      <c r="N14" s="92">
        <f>'2019'!K14</f>
        <v>0</v>
      </c>
      <c r="O14" s="103" t="str">
        <f>'2016'!N14</f>
        <v xml:space="preserve"> -</v>
      </c>
      <c r="P14" s="104">
        <f>'2017'!N14</f>
        <v>0</v>
      </c>
      <c r="Q14" s="105" t="str">
        <f>'2018'!N14</f>
        <v xml:space="preserve"> -</v>
      </c>
      <c r="R14" s="104" t="str">
        <f>'2019'!N14</f>
        <v xml:space="preserve"> -</v>
      </c>
      <c r="S14" s="125">
        <v>0</v>
      </c>
      <c r="T14" s="78" t="s">
        <v>102</v>
      </c>
      <c r="U14" s="50">
        <f>+'2016'!P14+'2017'!P14+'2018'!P14+'2019'!P14</f>
        <v>0</v>
      </c>
      <c r="V14" s="50">
        <f>+'2016'!Q14+'2017'!Q14+'2018'!Q14+'2019'!Q14</f>
        <v>0</v>
      </c>
      <c r="W14" s="50">
        <f>+'2016'!R14+'2017'!R14+'2018'!R14+'2019'!R14</f>
        <v>0</v>
      </c>
      <c r="X14" s="126" t="str">
        <f t="shared" si="0"/>
        <v xml:space="preserve"> -</v>
      </c>
      <c r="Y14" s="13" t="str">
        <f t="shared" si="1"/>
        <v xml:space="preserve"> -</v>
      </c>
    </row>
    <row r="15" spans="2:25" ht="76" thickBot="1">
      <c r="B15" s="215"/>
      <c r="C15" s="215"/>
      <c r="D15" s="220"/>
      <c r="E15" s="40" t="s">
        <v>31</v>
      </c>
      <c r="F15" s="41">
        <v>1</v>
      </c>
      <c r="G15" s="41">
        <f>'2016'!J15</f>
        <v>1</v>
      </c>
      <c r="H15" s="41">
        <f>'2017'!J15</f>
        <v>1</v>
      </c>
      <c r="I15" s="61">
        <f>'2018'!J15</f>
        <v>1</v>
      </c>
      <c r="J15" s="61">
        <f>'2019'!J15</f>
        <v>1</v>
      </c>
      <c r="K15" s="95">
        <f>'2016'!K15</f>
        <v>1</v>
      </c>
      <c r="L15" s="61">
        <f>'2017'!K15</f>
        <v>1</v>
      </c>
      <c r="M15" s="61">
        <f>'2018'!K15</f>
        <v>1</v>
      </c>
      <c r="N15" s="96">
        <f>'2019'!K15</f>
        <v>1</v>
      </c>
      <c r="O15" s="109">
        <f>'2016'!N15</f>
        <v>1</v>
      </c>
      <c r="P15" s="110">
        <f>'2017'!N15</f>
        <v>1</v>
      </c>
      <c r="Q15" s="111">
        <f>'2018'!N15</f>
        <v>1</v>
      </c>
      <c r="R15" s="110">
        <f>'2019'!N15</f>
        <v>1</v>
      </c>
      <c r="S15" s="120">
        <v>1</v>
      </c>
      <c r="T15" s="5" t="s">
        <v>102</v>
      </c>
      <c r="U15" s="41">
        <f>+'2016'!P15+'2017'!P15+'2018'!P15+'2019'!P15</f>
        <v>0</v>
      </c>
      <c r="V15" s="41">
        <f>+'2016'!Q15+'2017'!Q15+'2018'!Q15+'2019'!Q15</f>
        <v>0</v>
      </c>
      <c r="W15" s="41">
        <f>+'2016'!R15+'2017'!R15+'2018'!R15+'2019'!R15</f>
        <v>0</v>
      </c>
      <c r="X15" s="42" t="str">
        <f t="shared" si="0"/>
        <v xml:space="preserve"> -</v>
      </c>
      <c r="Y15" s="43" t="str">
        <f t="shared" si="1"/>
        <v xml:space="preserve"> -</v>
      </c>
    </row>
    <row r="16" spans="2:25" ht="61" thickBot="1">
      <c r="B16" s="215"/>
      <c r="C16" s="223"/>
      <c r="D16" s="51" t="s">
        <v>48</v>
      </c>
      <c r="E16" s="53" t="s">
        <v>32</v>
      </c>
      <c r="F16" s="54">
        <v>1</v>
      </c>
      <c r="G16" s="50">
        <f>'2016'!J16</f>
        <v>0</v>
      </c>
      <c r="H16" s="54">
        <f>'2017'!J16</f>
        <v>1</v>
      </c>
      <c r="I16" s="62">
        <f>'2018'!J16</f>
        <v>0</v>
      </c>
      <c r="J16" s="62">
        <f>'2019'!J16</f>
        <v>0</v>
      </c>
      <c r="K16" s="97">
        <f>'2016'!K16</f>
        <v>0</v>
      </c>
      <c r="L16" s="98">
        <f>'2017'!K16</f>
        <v>1</v>
      </c>
      <c r="M16" s="98">
        <f>'2018'!K16</f>
        <v>0</v>
      </c>
      <c r="N16" s="99">
        <f>'2019'!K16</f>
        <v>0</v>
      </c>
      <c r="O16" s="112" t="str">
        <f>'2016'!N16</f>
        <v xml:space="preserve"> -</v>
      </c>
      <c r="P16" s="113">
        <f>'2017'!N16</f>
        <v>1</v>
      </c>
      <c r="Q16" s="114" t="str">
        <f>'2018'!N16</f>
        <v xml:space="preserve"> -</v>
      </c>
      <c r="R16" s="113" t="str">
        <f>'2019'!N16</f>
        <v xml:space="preserve"> -</v>
      </c>
      <c r="S16" s="121">
        <v>1</v>
      </c>
      <c r="T16" s="45" t="s">
        <v>102</v>
      </c>
      <c r="U16" s="50">
        <f>+'2016'!P16+'2017'!P16+'2018'!P16+'2019'!P16</f>
        <v>0</v>
      </c>
      <c r="V16" s="50">
        <f>+'2016'!Q16+'2017'!Q16+'2018'!Q16+'2019'!Q16</f>
        <v>0</v>
      </c>
      <c r="W16" s="50">
        <f>+'2016'!R16+'2017'!R16+'2018'!R16+'2019'!R16</f>
        <v>0</v>
      </c>
      <c r="X16" s="55" t="str">
        <f t="shared" si="0"/>
        <v xml:space="preserve"> -</v>
      </c>
      <c r="Y16" s="56" t="str">
        <f t="shared" si="1"/>
        <v xml:space="preserve"> -</v>
      </c>
    </row>
    <row r="17" spans="2:25" ht="13" customHeight="1" thickBot="1">
      <c r="B17" s="215"/>
      <c r="C17" s="57"/>
      <c r="D17" s="23"/>
      <c r="E17" s="26"/>
      <c r="F17" s="27"/>
      <c r="G17" s="27"/>
      <c r="H17" s="27"/>
      <c r="I17" s="27"/>
      <c r="J17" s="27"/>
      <c r="K17" s="27"/>
      <c r="L17" s="27"/>
      <c r="M17" s="27"/>
      <c r="N17" s="27"/>
      <c r="O17" s="58"/>
      <c r="P17" s="58"/>
      <c r="Q17" s="58"/>
      <c r="R17" s="58"/>
      <c r="S17" s="128"/>
      <c r="T17" s="23"/>
      <c r="U17" s="58"/>
      <c r="V17" s="58"/>
      <c r="W17" s="122"/>
      <c r="X17" s="58"/>
      <c r="Y17" s="29"/>
    </row>
    <row r="18" spans="2:25" ht="60">
      <c r="B18" s="215"/>
      <c r="C18" s="214" t="s">
        <v>51</v>
      </c>
      <c r="D18" s="221" t="s">
        <v>49</v>
      </c>
      <c r="E18" s="9" t="s">
        <v>33</v>
      </c>
      <c r="F18" s="35">
        <v>1</v>
      </c>
      <c r="G18" s="35">
        <f>'2016'!J18</f>
        <v>0</v>
      </c>
      <c r="H18" s="35">
        <f>'2017'!J18</f>
        <v>1</v>
      </c>
      <c r="I18" s="63">
        <f>'2018'!J18</f>
        <v>1</v>
      </c>
      <c r="J18" s="63">
        <f>'2019'!J18</f>
        <v>1</v>
      </c>
      <c r="K18" s="91">
        <f>'2016'!K18</f>
        <v>0</v>
      </c>
      <c r="L18" s="59">
        <f>'2017'!K18</f>
        <v>1</v>
      </c>
      <c r="M18" s="59">
        <f>'2018'!K18</f>
        <v>1</v>
      </c>
      <c r="N18" s="92">
        <f>'2019'!K18</f>
        <v>1</v>
      </c>
      <c r="O18" s="103" t="str">
        <f>'2016'!N18</f>
        <v xml:space="preserve"> -</v>
      </c>
      <c r="P18" s="104">
        <f>'2017'!N18</f>
        <v>1</v>
      </c>
      <c r="Q18" s="105">
        <f>'2018'!N18</f>
        <v>1</v>
      </c>
      <c r="R18" s="104">
        <f>'2019'!N18</f>
        <v>1</v>
      </c>
      <c r="S18" s="118">
        <v>1</v>
      </c>
      <c r="T18" s="44">
        <v>2210289</v>
      </c>
      <c r="U18" s="35">
        <f>+'2016'!P18+'2017'!P18+'2018'!P18+'2019'!P18</f>
        <v>360146</v>
      </c>
      <c r="V18" s="35">
        <f>+'2016'!Q18+'2017'!Q18+'2018'!Q18+'2019'!Q18</f>
        <v>308700</v>
      </c>
      <c r="W18" s="35">
        <f>+'2016'!R18+'2017'!R18+'2018'!R18+'2019'!R18</f>
        <v>0</v>
      </c>
      <c r="X18" s="22">
        <f t="shared" si="0"/>
        <v>0.85715237709151293</v>
      </c>
      <c r="Y18" s="19" t="str">
        <f t="shared" si="1"/>
        <v xml:space="preserve"> -</v>
      </c>
    </row>
    <row r="19" spans="2:25" ht="60">
      <c r="B19" s="215"/>
      <c r="C19" s="215"/>
      <c r="D19" s="221"/>
      <c r="E19" s="9" t="s">
        <v>34</v>
      </c>
      <c r="F19" s="35">
        <v>1</v>
      </c>
      <c r="G19" s="35">
        <f>'2016'!J19</f>
        <v>0</v>
      </c>
      <c r="H19" s="35">
        <f>'2017'!J19</f>
        <v>1</v>
      </c>
      <c r="I19" s="63">
        <f>'2018'!J19</f>
        <v>0</v>
      </c>
      <c r="J19" s="63">
        <f>'2019'!J19</f>
        <v>0</v>
      </c>
      <c r="K19" s="100">
        <f>'2016'!K19</f>
        <v>0</v>
      </c>
      <c r="L19" s="63">
        <f>'2017'!K19</f>
        <v>0</v>
      </c>
      <c r="M19" s="63">
        <f>'2018'!K19</f>
        <v>0</v>
      </c>
      <c r="N19" s="101">
        <f>'2019'!K19</f>
        <v>0</v>
      </c>
      <c r="O19" s="115" t="str">
        <f>'2016'!N19</f>
        <v xml:space="preserve"> -</v>
      </c>
      <c r="P19" s="116">
        <f>'2017'!N19</f>
        <v>0</v>
      </c>
      <c r="Q19" s="117" t="str">
        <f>'2018'!N19</f>
        <v xml:space="preserve"> -</v>
      </c>
      <c r="R19" s="116" t="str">
        <f>'2019'!N19</f>
        <v xml:space="preserve"> -</v>
      </c>
      <c r="S19" s="119">
        <v>0</v>
      </c>
      <c r="T19" s="44" t="s">
        <v>102</v>
      </c>
      <c r="U19" s="35">
        <f>+'2016'!P19+'2017'!P19+'2018'!P19+'2019'!P19</f>
        <v>0</v>
      </c>
      <c r="V19" s="35">
        <f>+'2016'!Q19+'2017'!Q19+'2018'!Q19+'2019'!Q19</f>
        <v>0</v>
      </c>
      <c r="W19" s="35">
        <f>+'2016'!R19+'2017'!R19+'2018'!R19+'2019'!R19</f>
        <v>0</v>
      </c>
      <c r="X19" s="22" t="str">
        <f t="shared" si="0"/>
        <v xml:space="preserve"> -</v>
      </c>
      <c r="Y19" s="19" t="str">
        <f t="shared" si="1"/>
        <v xml:space="preserve"> -</v>
      </c>
    </row>
    <row r="20" spans="2:25" ht="45">
      <c r="B20" s="215"/>
      <c r="C20" s="215"/>
      <c r="D20" s="221"/>
      <c r="E20" s="9" t="s">
        <v>35</v>
      </c>
      <c r="F20" s="35">
        <v>1</v>
      </c>
      <c r="G20" s="35">
        <f>'2016'!J20</f>
        <v>1</v>
      </c>
      <c r="H20" s="35">
        <f>'2017'!J20</f>
        <v>1</v>
      </c>
      <c r="I20" s="63">
        <f>'2018'!J20</f>
        <v>1</v>
      </c>
      <c r="J20" s="63">
        <f>'2019'!J20</f>
        <v>1</v>
      </c>
      <c r="K20" s="100">
        <f>'2016'!K20</f>
        <v>1</v>
      </c>
      <c r="L20" s="63">
        <f>'2017'!K20</f>
        <v>1</v>
      </c>
      <c r="M20" s="63">
        <f>'2018'!K20</f>
        <v>1</v>
      </c>
      <c r="N20" s="101">
        <f>'2019'!K20</f>
        <v>1</v>
      </c>
      <c r="O20" s="115">
        <f>'2016'!N20</f>
        <v>1</v>
      </c>
      <c r="P20" s="116">
        <f>'2017'!N20</f>
        <v>1</v>
      </c>
      <c r="Q20" s="117">
        <f>'2018'!N20</f>
        <v>1</v>
      </c>
      <c r="R20" s="116">
        <f>'2019'!N20</f>
        <v>1</v>
      </c>
      <c r="S20" s="119">
        <v>1</v>
      </c>
      <c r="T20" s="44">
        <v>0</v>
      </c>
      <c r="U20" s="35">
        <f>+'2016'!P20+'2017'!P20+'2018'!P20+'2019'!P20</f>
        <v>0</v>
      </c>
      <c r="V20" s="35">
        <f>+'2016'!Q20+'2017'!Q20+'2018'!Q20+'2019'!Q20</f>
        <v>0</v>
      </c>
      <c r="W20" s="35">
        <f>+'2016'!R20+'2017'!R20+'2018'!R20+'2019'!R20</f>
        <v>0</v>
      </c>
      <c r="X20" s="22" t="str">
        <f t="shared" si="0"/>
        <v xml:space="preserve"> -</v>
      </c>
      <c r="Y20" s="19" t="str">
        <f t="shared" si="1"/>
        <v xml:space="preserve"> -</v>
      </c>
    </row>
    <row r="21" spans="2:25" ht="46" thickBot="1">
      <c r="B21" s="215"/>
      <c r="C21" s="215"/>
      <c r="D21" s="218"/>
      <c r="E21" s="10" t="s">
        <v>36</v>
      </c>
      <c r="F21" s="47">
        <v>2</v>
      </c>
      <c r="G21" s="41">
        <f>'2016'!J21</f>
        <v>0</v>
      </c>
      <c r="H21" s="47">
        <f>'2017'!J21</f>
        <v>1</v>
      </c>
      <c r="I21" s="60">
        <f>'2018'!J21</f>
        <v>1</v>
      </c>
      <c r="J21" s="60">
        <f>'2019'!J21</f>
        <v>0</v>
      </c>
      <c r="K21" s="93">
        <f>'2016'!K21</f>
        <v>0</v>
      </c>
      <c r="L21" s="60">
        <f>'2017'!K21</f>
        <v>1</v>
      </c>
      <c r="M21" s="60">
        <f>'2018'!K21</f>
        <v>1</v>
      </c>
      <c r="N21" s="94">
        <f>'2019'!K21</f>
        <v>0</v>
      </c>
      <c r="O21" s="106" t="str">
        <f>'2016'!N21</f>
        <v xml:space="preserve"> -</v>
      </c>
      <c r="P21" s="107">
        <f>'2017'!N21</f>
        <v>1</v>
      </c>
      <c r="Q21" s="108">
        <f>'2018'!N21</f>
        <v>1</v>
      </c>
      <c r="R21" s="107" t="str">
        <f>'2019'!N21</f>
        <v xml:space="preserve"> -</v>
      </c>
      <c r="S21" s="120">
        <v>1</v>
      </c>
      <c r="T21" s="32">
        <v>2210302</v>
      </c>
      <c r="U21" s="41">
        <f>+'2016'!P21+'2017'!P21+'2018'!P21+'2019'!P21</f>
        <v>1291523</v>
      </c>
      <c r="V21" s="41">
        <f>+'2016'!Q21+'2017'!Q21+'2018'!Q21+'2019'!Q21</f>
        <v>683951</v>
      </c>
      <c r="W21" s="41">
        <f>+'2016'!R21+'2017'!R21+'2018'!R21+'2019'!R21</f>
        <v>0</v>
      </c>
      <c r="X21" s="48">
        <f t="shared" si="0"/>
        <v>0.52956935339130629</v>
      </c>
      <c r="Y21" s="49" t="str">
        <f t="shared" si="1"/>
        <v xml:space="preserve"> -</v>
      </c>
    </row>
    <row r="22" spans="2:25" ht="45">
      <c r="B22" s="215"/>
      <c r="C22" s="215"/>
      <c r="D22" s="219" t="s">
        <v>50</v>
      </c>
      <c r="E22" s="37" t="s">
        <v>37</v>
      </c>
      <c r="F22" s="38">
        <v>2</v>
      </c>
      <c r="G22" s="50">
        <f>'2016'!J22</f>
        <v>2</v>
      </c>
      <c r="H22" s="38">
        <f>'2017'!J22</f>
        <v>2</v>
      </c>
      <c r="I22" s="59">
        <f>'2018'!J22</f>
        <v>2</v>
      </c>
      <c r="J22" s="59">
        <f>'2019'!J22</f>
        <v>2</v>
      </c>
      <c r="K22" s="91">
        <f>'2016'!K22</f>
        <v>2</v>
      </c>
      <c r="L22" s="59">
        <f>'2017'!K22</f>
        <v>2</v>
      </c>
      <c r="M22" s="59">
        <f>'2018'!K22</f>
        <v>2</v>
      </c>
      <c r="N22" s="92">
        <f>'2019'!K22</f>
        <v>2</v>
      </c>
      <c r="O22" s="103">
        <f>'2016'!N22</f>
        <v>1</v>
      </c>
      <c r="P22" s="104">
        <f>'2017'!N22</f>
        <v>1</v>
      </c>
      <c r="Q22" s="105">
        <f>'2018'!N22</f>
        <v>1</v>
      </c>
      <c r="R22" s="104">
        <f>'2019'!N22</f>
        <v>1</v>
      </c>
      <c r="S22" s="125">
        <v>1</v>
      </c>
      <c r="T22" s="78">
        <v>2210526</v>
      </c>
      <c r="U22" s="50">
        <f>+'2016'!P22+'2017'!P22+'2018'!P22+'2019'!P22</f>
        <v>2030000</v>
      </c>
      <c r="V22" s="50">
        <f>+'2016'!Q22+'2017'!Q22+'2018'!Q22+'2019'!Q22</f>
        <v>1410451</v>
      </c>
      <c r="W22" s="50">
        <f>+'2016'!R22+'2017'!R22+'2018'!R22+'2019'!R22</f>
        <v>0</v>
      </c>
      <c r="X22" s="14">
        <f t="shared" si="0"/>
        <v>0.69480344827586205</v>
      </c>
      <c r="Y22" s="13" t="str">
        <f t="shared" si="1"/>
        <v xml:space="preserve"> -</v>
      </c>
    </row>
    <row r="23" spans="2:25" ht="30">
      <c r="B23" s="215"/>
      <c r="C23" s="215"/>
      <c r="D23" s="222"/>
      <c r="E23" s="9" t="s">
        <v>38</v>
      </c>
      <c r="F23" s="35">
        <v>1</v>
      </c>
      <c r="G23" s="35">
        <f>'2016'!J23</f>
        <v>1</v>
      </c>
      <c r="H23" s="35">
        <f>'2017'!J23</f>
        <v>1</v>
      </c>
      <c r="I23" s="63">
        <f>'2018'!J23</f>
        <v>1</v>
      </c>
      <c r="J23" s="63">
        <f>'2019'!J23</f>
        <v>1</v>
      </c>
      <c r="K23" s="100">
        <f>'2016'!K23</f>
        <v>1</v>
      </c>
      <c r="L23" s="63">
        <f>'2017'!K23</f>
        <v>1</v>
      </c>
      <c r="M23" s="63">
        <f>'2018'!K23</f>
        <v>1</v>
      </c>
      <c r="N23" s="101">
        <f>'2019'!K23</f>
        <v>1</v>
      </c>
      <c r="O23" s="115">
        <f>'2016'!N23</f>
        <v>1</v>
      </c>
      <c r="P23" s="116">
        <f>'2017'!N23</f>
        <v>1</v>
      </c>
      <c r="Q23" s="117">
        <f>'2018'!N23</f>
        <v>1</v>
      </c>
      <c r="R23" s="116">
        <f>'2019'!N23</f>
        <v>1</v>
      </c>
      <c r="S23" s="119">
        <v>1</v>
      </c>
      <c r="T23" s="44">
        <v>2210527</v>
      </c>
      <c r="U23" s="35">
        <f>+'2016'!P23+'2017'!P23+'2018'!P23+'2019'!P23</f>
        <v>53052</v>
      </c>
      <c r="V23" s="35">
        <f>+'2016'!Q23+'2017'!Q23+'2018'!Q23+'2019'!Q23</f>
        <v>49573</v>
      </c>
      <c r="W23" s="35">
        <f>+'2016'!R23+'2017'!R23+'2018'!R23+'2019'!R23</f>
        <v>0</v>
      </c>
      <c r="X23" s="22">
        <f t="shared" si="0"/>
        <v>0.93442283043052099</v>
      </c>
      <c r="Y23" s="19" t="str">
        <f t="shared" si="1"/>
        <v xml:space="preserve"> -</v>
      </c>
    </row>
    <row r="24" spans="2:25" ht="30">
      <c r="B24" s="215"/>
      <c r="C24" s="215"/>
      <c r="D24" s="222"/>
      <c r="E24" s="9" t="s">
        <v>39</v>
      </c>
      <c r="F24" s="35">
        <v>3</v>
      </c>
      <c r="G24" s="35">
        <f>'2016'!J24</f>
        <v>1</v>
      </c>
      <c r="H24" s="35">
        <f>'2017'!J24</f>
        <v>0</v>
      </c>
      <c r="I24" s="63">
        <f>'2018'!J24</f>
        <v>1</v>
      </c>
      <c r="J24" s="63">
        <f>'2019'!J24</f>
        <v>1</v>
      </c>
      <c r="K24" s="100">
        <f>'2016'!K24</f>
        <v>1</v>
      </c>
      <c r="L24" s="63">
        <f>'2017'!K24</f>
        <v>0</v>
      </c>
      <c r="M24" s="63">
        <f>'2018'!K24</f>
        <v>1</v>
      </c>
      <c r="N24" s="101">
        <f>'2019'!K24</f>
        <v>0</v>
      </c>
      <c r="O24" s="115">
        <f>'2016'!N24</f>
        <v>1</v>
      </c>
      <c r="P24" s="116" t="str">
        <f>'2017'!N24</f>
        <v xml:space="preserve"> -</v>
      </c>
      <c r="Q24" s="117">
        <f>'2018'!N24</f>
        <v>1</v>
      </c>
      <c r="R24" s="116">
        <f>'2019'!N24</f>
        <v>0</v>
      </c>
      <c r="S24" s="119">
        <v>0.66666666666666663</v>
      </c>
      <c r="T24" s="44">
        <v>2210527</v>
      </c>
      <c r="U24" s="35">
        <f>+'2016'!P24+'2017'!P24+'2018'!P24+'2019'!P24</f>
        <v>219000</v>
      </c>
      <c r="V24" s="35">
        <f>+'2016'!Q24+'2017'!Q24+'2018'!Q24+'2019'!Q24</f>
        <v>15818</v>
      </c>
      <c r="W24" s="35">
        <f>+'2016'!R24+'2017'!R24+'2018'!R24+'2019'!R24</f>
        <v>0</v>
      </c>
      <c r="X24" s="22">
        <f t="shared" si="0"/>
        <v>7.2228310502283108E-2</v>
      </c>
      <c r="Y24" s="19" t="str">
        <f t="shared" si="1"/>
        <v xml:space="preserve"> -</v>
      </c>
    </row>
    <row r="25" spans="2:25" ht="30">
      <c r="B25" s="215"/>
      <c r="C25" s="215"/>
      <c r="D25" s="222"/>
      <c r="E25" s="9" t="s">
        <v>40</v>
      </c>
      <c r="F25" s="35">
        <v>1</v>
      </c>
      <c r="G25" s="35">
        <f>'2016'!J25</f>
        <v>0</v>
      </c>
      <c r="H25" s="35">
        <f>'2017'!J25</f>
        <v>1</v>
      </c>
      <c r="I25" s="63">
        <f>'2018'!J25</f>
        <v>0</v>
      </c>
      <c r="J25" s="63">
        <f>'2019'!J25</f>
        <v>0</v>
      </c>
      <c r="K25" s="100">
        <f>'2016'!K25</f>
        <v>0</v>
      </c>
      <c r="L25" s="63">
        <f>'2017'!K25</f>
        <v>1</v>
      </c>
      <c r="M25" s="63">
        <f>'2018'!K25</f>
        <v>0</v>
      </c>
      <c r="N25" s="101">
        <f>'2019'!K25</f>
        <v>0</v>
      </c>
      <c r="O25" s="115" t="str">
        <f>'2016'!N25</f>
        <v xml:space="preserve"> -</v>
      </c>
      <c r="P25" s="116">
        <f>'2017'!N25</f>
        <v>1</v>
      </c>
      <c r="Q25" s="117" t="str">
        <f>'2018'!N25</f>
        <v xml:space="preserve"> -</v>
      </c>
      <c r="R25" s="116" t="str">
        <f>'2019'!N25</f>
        <v xml:space="preserve"> -</v>
      </c>
      <c r="S25" s="119">
        <v>1</v>
      </c>
      <c r="T25" s="44">
        <v>2210527</v>
      </c>
      <c r="U25" s="35">
        <f>+'2016'!P25+'2017'!P25+'2018'!P25+'2019'!P25</f>
        <v>0</v>
      </c>
      <c r="V25" s="35">
        <f>+'2016'!Q25+'2017'!Q25+'2018'!Q25+'2019'!Q25</f>
        <v>0</v>
      </c>
      <c r="W25" s="35">
        <f>+'2016'!R25+'2017'!R25+'2018'!R25+'2019'!R25</f>
        <v>0</v>
      </c>
      <c r="X25" s="22" t="str">
        <f t="shared" si="0"/>
        <v xml:space="preserve"> -</v>
      </c>
      <c r="Y25" s="19" t="str">
        <f t="shared" si="1"/>
        <v xml:space="preserve"> -</v>
      </c>
    </row>
    <row r="26" spans="2:25" ht="45">
      <c r="B26" s="215"/>
      <c r="C26" s="215"/>
      <c r="D26" s="222"/>
      <c r="E26" s="9" t="s">
        <v>41</v>
      </c>
      <c r="F26" s="35">
        <v>2</v>
      </c>
      <c r="G26" s="35">
        <f>'2016'!J26</f>
        <v>2</v>
      </c>
      <c r="H26" s="35">
        <f>'2017'!J26</f>
        <v>2</v>
      </c>
      <c r="I26" s="63">
        <f>'2018'!J26</f>
        <v>2</v>
      </c>
      <c r="J26" s="63">
        <f>'2019'!J26</f>
        <v>2</v>
      </c>
      <c r="K26" s="100">
        <f>'2016'!K26</f>
        <v>2</v>
      </c>
      <c r="L26" s="63">
        <f>'2017'!K26</f>
        <v>2</v>
      </c>
      <c r="M26" s="63">
        <f>'2018'!K26</f>
        <v>2</v>
      </c>
      <c r="N26" s="101">
        <f>'2019'!K26</f>
        <v>0.5</v>
      </c>
      <c r="O26" s="115">
        <f>'2016'!N26</f>
        <v>1</v>
      </c>
      <c r="P26" s="116">
        <f>'2017'!N26</f>
        <v>1</v>
      </c>
      <c r="Q26" s="117">
        <f>'2018'!N26</f>
        <v>1</v>
      </c>
      <c r="R26" s="116">
        <f>'2019'!N26</f>
        <v>0.25</v>
      </c>
      <c r="S26" s="119">
        <v>0.8125</v>
      </c>
      <c r="T26" s="44">
        <v>2210524</v>
      </c>
      <c r="U26" s="35">
        <f>+'2016'!P26+'2017'!P26+'2018'!P26+'2019'!P26</f>
        <v>492750</v>
      </c>
      <c r="V26" s="35">
        <f>+'2016'!Q26+'2017'!Q26+'2018'!Q26+'2019'!Q26</f>
        <v>322596</v>
      </c>
      <c r="W26" s="35">
        <f>+'2016'!R26+'2017'!R26+'2018'!R26+'2019'!R26</f>
        <v>0</v>
      </c>
      <c r="X26" s="22">
        <f t="shared" si="0"/>
        <v>0.65468493150684937</v>
      </c>
      <c r="Y26" s="19" t="str">
        <f t="shared" si="1"/>
        <v xml:space="preserve"> -</v>
      </c>
    </row>
    <row r="27" spans="2:25" ht="75">
      <c r="B27" s="215"/>
      <c r="C27" s="215"/>
      <c r="D27" s="222"/>
      <c r="E27" s="9" t="s">
        <v>42</v>
      </c>
      <c r="F27" s="35">
        <v>1</v>
      </c>
      <c r="G27" s="35">
        <f>'2016'!J27</f>
        <v>1</v>
      </c>
      <c r="H27" s="35">
        <f>'2017'!J27</f>
        <v>1</v>
      </c>
      <c r="I27" s="63">
        <f>'2018'!J27</f>
        <v>1</v>
      </c>
      <c r="J27" s="63">
        <f>'2019'!J27</f>
        <v>1</v>
      </c>
      <c r="K27" s="100">
        <f>'2016'!K27</f>
        <v>1</v>
      </c>
      <c r="L27" s="63">
        <f>'2017'!K27</f>
        <v>1</v>
      </c>
      <c r="M27" s="63">
        <f>'2018'!K27</f>
        <v>1</v>
      </c>
      <c r="N27" s="101">
        <f>'2019'!K27</f>
        <v>1</v>
      </c>
      <c r="O27" s="115">
        <f>'2016'!N27</f>
        <v>1</v>
      </c>
      <c r="P27" s="116">
        <f>'2017'!N27</f>
        <v>1</v>
      </c>
      <c r="Q27" s="117">
        <f>'2018'!N27</f>
        <v>1</v>
      </c>
      <c r="R27" s="116">
        <f>'2019'!N27</f>
        <v>1</v>
      </c>
      <c r="S27" s="119">
        <v>1</v>
      </c>
      <c r="T27" s="44" t="s">
        <v>102</v>
      </c>
      <c r="U27" s="35">
        <f>+'2016'!P27+'2017'!P27+'2018'!P27+'2019'!P27</f>
        <v>0</v>
      </c>
      <c r="V27" s="35">
        <f>+'2016'!Q27+'2017'!Q27+'2018'!Q27+'2019'!Q27</f>
        <v>0</v>
      </c>
      <c r="W27" s="35">
        <f>+'2016'!R27+'2017'!R27+'2018'!R27+'2019'!R27</f>
        <v>0</v>
      </c>
      <c r="X27" s="22" t="str">
        <f t="shared" si="0"/>
        <v xml:space="preserve"> -</v>
      </c>
      <c r="Y27" s="19" t="str">
        <f t="shared" si="1"/>
        <v xml:space="preserve"> -</v>
      </c>
    </row>
    <row r="28" spans="2:25" ht="60">
      <c r="B28" s="215"/>
      <c r="C28" s="215"/>
      <c r="D28" s="222"/>
      <c r="E28" s="9" t="s">
        <v>43</v>
      </c>
      <c r="F28" s="22">
        <v>1</v>
      </c>
      <c r="G28" s="22">
        <f>'2016'!J28</f>
        <v>1</v>
      </c>
      <c r="H28" s="22">
        <f>'2017'!J28</f>
        <v>1</v>
      </c>
      <c r="I28" s="64">
        <f>'2018'!J28</f>
        <v>1</v>
      </c>
      <c r="J28" s="64">
        <f>'2019'!J28</f>
        <v>1</v>
      </c>
      <c r="K28" s="102">
        <f>'2016'!K28</f>
        <v>1</v>
      </c>
      <c r="L28" s="64">
        <f>'2017'!K28</f>
        <v>1</v>
      </c>
      <c r="M28" s="64">
        <f>'2018'!K28</f>
        <v>1</v>
      </c>
      <c r="N28" s="19">
        <f>'2019'!K28</f>
        <v>1</v>
      </c>
      <c r="O28" s="115">
        <f>'2016'!N28</f>
        <v>1</v>
      </c>
      <c r="P28" s="116">
        <f>'2017'!N28</f>
        <v>1</v>
      </c>
      <c r="Q28" s="117">
        <f>'2018'!N28</f>
        <v>1</v>
      </c>
      <c r="R28" s="116">
        <f>'2019'!N28</f>
        <v>1</v>
      </c>
      <c r="S28" s="119">
        <v>1</v>
      </c>
      <c r="T28" s="44" t="s">
        <v>102</v>
      </c>
      <c r="U28" s="35">
        <f>+'2016'!P28+'2017'!P28+'2018'!P28+'2019'!P28</f>
        <v>0</v>
      </c>
      <c r="V28" s="35">
        <f>+'2016'!Q28+'2017'!Q28+'2018'!Q28+'2019'!Q28</f>
        <v>0</v>
      </c>
      <c r="W28" s="35">
        <f>+'2016'!R28+'2017'!R28+'2018'!R28+'2019'!R28</f>
        <v>0</v>
      </c>
      <c r="X28" s="22" t="str">
        <f t="shared" si="0"/>
        <v xml:space="preserve"> -</v>
      </c>
      <c r="Y28" s="19" t="str">
        <f t="shared" si="1"/>
        <v xml:space="preserve"> -</v>
      </c>
    </row>
    <row r="29" spans="2:25" ht="45">
      <c r="B29" s="215"/>
      <c r="C29" s="215"/>
      <c r="D29" s="222"/>
      <c r="E29" s="9" t="s">
        <v>44</v>
      </c>
      <c r="F29" s="22">
        <v>1</v>
      </c>
      <c r="G29" s="22">
        <f>'2016'!J29</f>
        <v>0.1</v>
      </c>
      <c r="H29" s="22">
        <f>'2017'!J29</f>
        <v>0.2</v>
      </c>
      <c r="I29" s="64">
        <f>'2018'!J29</f>
        <v>0.35</v>
      </c>
      <c r="J29" s="64">
        <f>'2019'!J29</f>
        <v>0.35</v>
      </c>
      <c r="K29" s="102">
        <f>'2016'!K29</f>
        <v>0.1</v>
      </c>
      <c r="L29" s="64">
        <f>'2017'!K29</f>
        <v>0.3</v>
      </c>
      <c r="M29" s="64">
        <f>'2018'!K29</f>
        <v>0</v>
      </c>
      <c r="N29" s="19">
        <f>'2019'!K29</f>
        <v>0</v>
      </c>
      <c r="O29" s="115">
        <f>'2016'!N29</f>
        <v>1</v>
      </c>
      <c r="P29" s="116">
        <f>'2017'!N29</f>
        <v>1</v>
      </c>
      <c r="Q29" s="117">
        <f>'2018'!N29</f>
        <v>0</v>
      </c>
      <c r="R29" s="116">
        <f>'2019'!N29</f>
        <v>0</v>
      </c>
      <c r="S29" s="119">
        <v>0.4</v>
      </c>
      <c r="T29" s="44">
        <v>2210252</v>
      </c>
      <c r="U29" s="35">
        <f>+'2016'!P29+'2017'!P29+'2018'!P29+'2019'!P29</f>
        <v>325000</v>
      </c>
      <c r="V29" s="35">
        <f>+'2016'!Q29+'2017'!Q29+'2018'!Q29+'2019'!Q29</f>
        <v>0</v>
      </c>
      <c r="W29" s="35">
        <f>+'2016'!R29+'2017'!R29+'2018'!R29+'2019'!R29</f>
        <v>0</v>
      </c>
      <c r="X29" s="22">
        <f t="shared" si="0"/>
        <v>0</v>
      </c>
      <c r="Y29" s="19" t="str">
        <f t="shared" si="1"/>
        <v xml:space="preserve"> -</v>
      </c>
    </row>
    <row r="30" spans="2:25" ht="46" thickBot="1">
      <c r="B30" s="216"/>
      <c r="C30" s="216"/>
      <c r="D30" s="220"/>
      <c r="E30" s="40" t="s">
        <v>45</v>
      </c>
      <c r="F30" s="41">
        <v>1</v>
      </c>
      <c r="G30" s="41">
        <f>'2016'!J30</f>
        <v>0</v>
      </c>
      <c r="H30" s="41">
        <f>'2017'!J30</f>
        <v>1</v>
      </c>
      <c r="I30" s="61">
        <f>'2018'!J30</f>
        <v>0</v>
      </c>
      <c r="J30" s="61">
        <f>'2019'!J30</f>
        <v>0</v>
      </c>
      <c r="K30" s="95">
        <f>'2016'!K30</f>
        <v>0</v>
      </c>
      <c r="L30" s="61">
        <f>'2017'!K30</f>
        <v>0</v>
      </c>
      <c r="M30" s="61">
        <f>'2018'!K30</f>
        <v>0</v>
      </c>
      <c r="N30" s="96">
        <f>'2019'!K30</f>
        <v>0</v>
      </c>
      <c r="O30" s="109" t="str">
        <f>'2016'!N30</f>
        <v xml:space="preserve"> -</v>
      </c>
      <c r="P30" s="110">
        <f>'2017'!N30</f>
        <v>0</v>
      </c>
      <c r="Q30" s="111" t="str">
        <f>'2018'!N30</f>
        <v xml:space="preserve"> -</v>
      </c>
      <c r="R30" s="110" t="str">
        <f>'2019'!N30</f>
        <v xml:space="preserve"> -</v>
      </c>
      <c r="S30" s="119">
        <v>0</v>
      </c>
      <c r="T30" s="5" t="s">
        <v>102</v>
      </c>
      <c r="U30" s="35">
        <f>+'2016'!P30+'2017'!P30+'2018'!P30+'2019'!P30</f>
        <v>0</v>
      </c>
      <c r="V30" s="35">
        <f>+'2016'!Q30+'2017'!Q30+'2018'!Q30+'2019'!Q30</f>
        <v>0</v>
      </c>
      <c r="W30" s="35">
        <f>+'2016'!R30+'2017'!R30+'2018'!R30+'2019'!R30</f>
        <v>0</v>
      </c>
      <c r="X30" s="42" t="str">
        <f t="shared" si="0"/>
        <v xml:space="preserve"> -</v>
      </c>
      <c r="Y30" s="43" t="str">
        <f t="shared" si="1"/>
        <v xml:space="preserve"> -</v>
      </c>
    </row>
    <row r="31" spans="2:25" ht="21" customHeight="1" thickBot="1">
      <c r="O31" s="124">
        <f>+AVERAGE(O12:O16,O18:O30)</f>
        <v>1</v>
      </c>
      <c r="P31" s="123">
        <f t="shared" ref="P31:S31" si="2">+AVERAGE(P12:P16,P18:P30)</f>
        <v>0.70588235294117652</v>
      </c>
      <c r="Q31" s="123">
        <f t="shared" si="2"/>
        <v>0.90909090909090906</v>
      </c>
      <c r="R31" s="123">
        <f t="shared" si="2"/>
        <v>0.72499999999999998</v>
      </c>
      <c r="S31" s="72">
        <f t="shared" si="2"/>
        <v>0.65995370370370376</v>
      </c>
      <c r="T31" s="76"/>
      <c r="U31" s="73">
        <f>+SUM(U12:U16,U18:U30)</f>
        <v>4771471</v>
      </c>
      <c r="V31" s="74">
        <f t="shared" ref="V31:W31" si="3">+SUM(V12:V16,V18:V30)</f>
        <v>2791089</v>
      </c>
      <c r="W31" s="74">
        <f t="shared" si="3"/>
        <v>0</v>
      </c>
      <c r="X31" s="75">
        <f t="shared" si="0"/>
        <v>0.58495357092183942</v>
      </c>
      <c r="Y31" s="72" t="str">
        <f t="shared" si="1"/>
        <v xml:space="preserve"> -</v>
      </c>
    </row>
  </sheetData>
  <mergeCells count="24">
    <mergeCell ref="B2:Y2"/>
    <mergeCell ref="B3:Y3"/>
    <mergeCell ref="B4:Y4"/>
    <mergeCell ref="D8:N8"/>
    <mergeCell ref="B9:B11"/>
    <mergeCell ref="C9:C11"/>
    <mergeCell ref="D9:D11"/>
    <mergeCell ref="O9:S9"/>
    <mergeCell ref="T9:Y10"/>
    <mergeCell ref="E10:E11"/>
    <mergeCell ref="F10:F11"/>
    <mergeCell ref="O10:O11"/>
    <mergeCell ref="S10:S11"/>
    <mergeCell ref="R10:R11"/>
    <mergeCell ref="E9:N9"/>
    <mergeCell ref="Q10:Q11"/>
    <mergeCell ref="P10:P11"/>
    <mergeCell ref="B12:B30"/>
    <mergeCell ref="C12:C16"/>
    <mergeCell ref="D12:D13"/>
    <mergeCell ref="D14:D15"/>
    <mergeCell ref="C18:C30"/>
    <mergeCell ref="D18:D21"/>
    <mergeCell ref="D22:D30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9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225" t="s">
        <v>78</v>
      </c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7"/>
    </row>
    <row r="4" spans="2:15" ht="16" thickBot="1">
      <c r="C4" s="129"/>
      <c r="D4" s="129"/>
      <c r="E4" s="129"/>
      <c r="F4" s="129"/>
      <c r="G4" s="129"/>
      <c r="H4" s="129"/>
      <c r="I4" s="129"/>
    </row>
    <row r="5" spans="2:15" ht="19" customHeight="1">
      <c r="C5" s="129"/>
      <c r="D5" s="129"/>
      <c r="E5" s="268" t="s">
        <v>57</v>
      </c>
      <c r="F5" s="269"/>
      <c r="G5" s="269"/>
      <c r="H5" s="269"/>
      <c r="I5" s="272" t="s">
        <v>55</v>
      </c>
      <c r="J5" s="273"/>
      <c r="K5" s="276" t="s">
        <v>58</v>
      </c>
      <c r="L5" s="277"/>
      <c r="M5" s="277"/>
      <c r="N5" s="277"/>
      <c r="O5" s="278"/>
    </row>
    <row r="6" spans="2:15" ht="19" customHeight="1" thickBot="1">
      <c r="E6" s="270"/>
      <c r="F6" s="271"/>
      <c r="G6" s="271"/>
      <c r="H6" s="271"/>
      <c r="I6" s="274"/>
      <c r="J6" s="275"/>
      <c r="K6" s="279" t="s">
        <v>54</v>
      </c>
      <c r="L6" s="280"/>
      <c r="M6" s="280"/>
      <c r="N6" s="280"/>
      <c r="O6" s="281"/>
    </row>
    <row r="7" spans="2:15" ht="32" customHeight="1" thickBot="1">
      <c r="C7" s="260"/>
      <c r="D7" s="261"/>
      <c r="E7" s="130">
        <v>2016</v>
      </c>
      <c r="F7" s="131">
        <v>2017</v>
      </c>
      <c r="G7" s="131">
        <v>2018</v>
      </c>
      <c r="H7" s="131">
        <v>2019</v>
      </c>
      <c r="I7" s="262" t="s">
        <v>54</v>
      </c>
      <c r="J7" s="263"/>
      <c r="K7" s="132" t="s">
        <v>59</v>
      </c>
      <c r="L7" s="133" t="s">
        <v>60</v>
      </c>
      <c r="M7" s="133" t="s">
        <v>61</v>
      </c>
      <c r="N7" s="133" t="s">
        <v>62</v>
      </c>
      <c r="O7" s="134" t="s">
        <v>63</v>
      </c>
    </row>
    <row r="8" spans="2:15" ht="22" customHeight="1" thickBot="1">
      <c r="B8" s="135">
        <v>1</v>
      </c>
      <c r="C8" s="264" t="s">
        <v>64</v>
      </c>
      <c r="D8" s="265"/>
      <c r="E8" s="136">
        <f>+IF(SUM('2016 - 2019'!G12:G30)&gt;0,AVERAGE('2016 - 2019'!O12:O30)," -")</f>
        <v>1</v>
      </c>
      <c r="F8" s="136">
        <f>+IF(SUM('2016 - 2019'!H12:H30)&gt;0,AVERAGE('2016 - 2019'!P12:P30)," -")</f>
        <v>0.70588235294117652</v>
      </c>
      <c r="G8" s="136">
        <f>+IF(SUM('2016 - 2019'!I12:I30)&gt;0,AVERAGE('2016 - 2019'!Q12:Q30)," -")</f>
        <v>0.90909090909090906</v>
      </c>
      <c r="H8" s="163">
        <f>+IF(SUM('2016 - 2019'!J12:J30)&gt;0,AVERAGE('2016 - 2019'!R12:R30)," -")</f>
        <v>0.72499999999999998</v>
      </c>
      <c r="I8" s="176">
        <f>+AVERAGE('2016 - 2019'!S12:S30)</f>
        <v>0.65995370370370376</v>
      </c>
      <c r="J8" s="170">
        <f t="shared" ref="J8:J15" si="0">+I8</f>
        <v>0.65995370370370376</v>
      </c>
      <c r="K8" s="165">
        <f>+K9+K13</f>
        <v>4771471</v>
      </c>
      <c r="L8" s="137">
        <f t="shared" ref="L8:M8" si="1">+L9+L13</f>
        <v>2791089</v>
      </c>
      <c r="M8" s="137">
        <f t="shared" si="1"/>
        <v>0</v>
      </c>
      <c r="N8" s="138">
        <f t="shared" ref="N8:N15" si="2">IF(K8=0,"-",+L8/K8)</f>
        <v>0.58495357092183942</v>
      </c>
      <c r="O8" s="139" t="str">
        <f>IF(M8=0," -",IF(L8=0,100%,M8/L8))</f>
        <v xml:space="preserve"> -</v>
      </c>
    </row>
    <row r="9" spans="2:15" ht="20" customHeight="1">
      <c r="B9" s="140" t="s">
        <v>65</v>
      </c>
      <c r="C9" s="266" t="s">
        <v>52</v>
      </c>
      <c r="D9" s="267"/>
      <c r="E9" s="141">
        <f>+IF(SUM('2016 - 2019'!G12:G16)&gt;0,AVERAGE('2016 - 2019'!O12:O16)," -")</f>
        <v>1</v>
      </c>
      <c r="F9" s="141">
        <f>+IF(SUM('2016 - 2019'!H12:H16)&gt;0,AVERAGE('2016 - 2019'!P12:P16)," -")</f>
        <v>0.4</v>
      </c>
      <c r="G9" s="141">
        <f>+IF(SUM('2016 - 2019'!I12:I16)&gt;0,AVERAGE('2016 - 2019'!Q12:Q16)," -")</f>
        <v>1</v>
      </c>
      <c r="H9" s="142">
        <f>+IF(SUM('2016 - 2019'!J12:J16)&gt;0,AVERAGE('2016 - 2019'!R12:R16)," -")</f>
        <v>1</v>
      </c>
      <c r="I9" s="177">
        <f>+AVERAGE('2016 - 2019'!S12:S16)</f>
        <v>0.4</v>
      </c>
      <c r="J9" s="171">
        <f t="shared" si="0"/>
        <v>0.4</v>
      </c>
      <c r="K9" s="166">
        <f>+SUM(K10:K12)</f>
        <v>0</v>
      </c>
      <c r="L9" s="143">
        <f t="shared" ref="L9:M9" si="3">+SUM(L10:L12)</f>
        <v>0</v>
      </c>
      <c r="M9" s="143">
        <f t="shared" si="3"/>
        <v>0</v>
      </c>
      <c r="N9" s="144" t="str">
        <f t="shared" si="2"/>
        <v>-</v>
      </c>
      <c r="O9" s="145" t="str">
        <f>IF(M9=0," -",IF(L9=0,100%,M9/L9))</f>
        <v xml:space="preserve"> -</v>
      </c>
    </row>
    <row r="10" spans="2:15" ht="18" customHeight="1">
      <c r="B10" s="146" t="s">
        <v>66</v>
      </c>
      <c r="C10" s="286" t="s">
        <v>67</v>
      </c>
      <c r="D10" s="287"/>
      <c r="E10" s="147" t="str">
        <f>+IF(SUM('2016 - 2019'!G12:G13)&gt;0,AVERAGE('2016 - 2019'!O12:O13)," -")</f>
        <v xml:space="preserve"> -</v>
      </c>
      <c r="F10" s="147">
        <f>+IF(SUM('2016 - 2019'!H12:H13)&gt;0,AVERAGE('2016 - 2019'!P12:P13)," -")</f>
        <v>0</v>
      </c>
      <c r="G10" s="147" t="str">
        <f>+IF(SUM('2016 - 2019'!I12:I13)&gt;0,AVERAGE('2016 - 2019'!Q12:Q13)," -")</f>
        <v xml:space="preserve"> -</v>
      </c>
      <c r="H10" s="148" t="str">
        <f>+IF(SUM('2016 - 2019'!J12:J13)&gt;0,AVERAGE('2016 - 2019'!R12:R13)," -")</f>
        <v xml:space="preserve"> -</v>
      </c>
      <c r="I10" s="178">
        <f>+AVERAGE('2016 - 2019'!S12:S13)</f>
        <v>0</v>
      </c>
      <c r="J10" s="172">
        <f t="shared" si="0"/>
        <v>0</v>
      </c>
      <c r="K10" s="167">
        <f>+SUM('2016 - 2019'!U12:U13)</f>
        <v>0</v>
      </c>
      <c r="L10" s="35">
        <f>+SUM('2016 - 2019'!V12:V13)</f>
        <v>0</v>
      </c>
      <c r="M10" s="35">
        <f>+SUM('2016 - 2019'!W12:W13)</f>
        <v>0</v>
      </c>
      <c r="N10" s="162" t="str">
        <f t="shared" si="2"/>
        <v>-</v>
      </c>
      <c r="O10" s="150" t="str">
        <f t="shared" ref="O10:O15" si="4">IF(M10=0," -",IF(L10=0,100%,M10/L10))</f>
        <v xml:space="preserve"> -</v>
      </c>
    </row>
    <row r="11" spans="2:15" ht="18" customHeight="1">
      <c r="B11" s="146" t="s">
        <v>68</v>
      </c>
      <c r="C11" s="286" t="s">
        <v>69</v>
      </c>
      <c r="D11" s="287"/>
      <c r="E11" s="147">
        <f>+IF(SUM('2016 - 2019'!G14:G15)&gt;0,AVERAGE('2016 - 2019'!O14:O15)," -")</f>
        <v>1</v>
      </c>
      <c r="F11" s="147">
        <f>+IF(SUM('2016 - 2019'!H14:H15)&gt;0,AVERAGE('2016 - 2019'!P14:P15)," -")</f>
        <v>0.5</v>
      </c>
      <c r="G11" s="147">
        <f>+IF(SUM('2016 - 2019'!I14:I15)&gt;0,AVERAGE('2016 - 2019'!Q14:Q15)," -")</f>
        <v>1</v>
      </c>
      <c r="H11" s="148">
        <f>+IF(SUM('2016 - 2019'!J14:J15)&gt;0,AVERAGE('2016 - 2019'!R14:R15)," -")</f>
        <v>1</v>
      </c>
      <c r="I11" s="178">
        <f>+AVERAGE('2016 - 2019'!S14:S15)</f>
        <v>0.5</v>
      </c>
      <c r="J11" s="172">
        <f t="shared" si="0"/>
        <v>0.5</v>
      </c>
      <c r="K11" s="167">
        <f>+SUM('2016 - 2019'!U14:U15)</f>
        <v>0</v>
      </c>
      <c r="L11" s="35">
        <f>+SUM('2016 - 2019'!V14:V15)</f>
        <v>0</v>
      </c>
      <c r="M11" s="35">
        <f>+SUM('2016 - 2019'!W14:W15)</f>
        <v>0</v>
      </c>
      <c r="N11" s="162" t="str">
        <f t="shared" si="2"/>
        <v>-</v>
      </c>
      <c r="O11" s="150" t="str">
        <f t="shared" si="4"/>
        <v xml:space="preserve"> -</v>
      </c>
    </row>
    <row r="12" spans="2:15" ht="18" customHeight="1">
      <c r="B12" s="146" t="s">
        <v>70</v>
      </c>
      <c r="C12" s="286" t="s">
        <v>71</v>
      </c>
      <c r="D12" s="287"/>
      <c r="E12" s="147" t="str">
        <f>+IF('2016 - 2019'!G16&gt;0,'2016 - 2019'!O16," -")</f>
        <v xml:space="preserve"> -</v>
      </c>
      <c r="F12" s="147">
        <f>+IF('2016 - 2019'!H16&gt;0,'2016 - 2019'!P16," -")</f>
        <v>1</v>
      </c>
      <c r="G12" s="147" t="str">
        <f>+IF('2016 - 2019'!I16&gt;0,'2016 - 2019'!Q16," -")</f>
        <v xml:space="preserve"> -</v>
      </c>
      <c r="H12" s="148" t="str">
        <f>+IF('2016 - 2019'!J16&gt;0,'2016 - 2019'!R16," -")</f>
        <v xml:space="preserve"> -</v>
      </c>
      <c r="I12" s="178">
        <f>+'2016 - 2019'!S16</f>
        <v>1</v>
      </c>
      <c r="J12" s="172">
        <f t="shared" si="0"/>
        <v>1</v>
      </c>
      <c r="K12" s="167">
        <f>+'2016 - 2019'!U16</f>
        <v>0</v>
      </c>
      <c r="L12" s="35">
        <f>+'2016 - 2019'!V16</f>
        <v>0</v>
      </c>
      <c r="M12" s="35">
        <f>+'2016 - 2019'!W16</f>
        <v>0</v>
      </c>
      <c r="N12" s="162" t="str">
        <f t="shared" si="2"/>
        <v>-</v>
      </c>
      <c r="O12" s="150" t="str">
        <f t="shared" si="4"/>
        <v xml:space="preserve"> -</v>
      </c>
    </row>
    <row r="13" spans="2:15" ht="20" customHeight="1">
      <c r="B13" s="140" t="s">
        <v>72</v>
      </c>
      <c r="C13" s="284" t="s">
        <v>51</v>
      </c>
      <c r="D13" s="285"/>
      <c r="E13" s="151">
        <f>+IF(SUM('2016 - 2019'!G18:G30)&gt;0,AVERAGE('2016 - 2019'!O18:O30)," -")</f>
        <v>1</v>
      </c>
      <c r="F13" s="151">
        <f>+IF(SUM('2016 - 2019'!H18:H30)&gt;0,AVERAGE('2016 - 2019'!P18:P30)," -")</f>
        <v>0.83333333333333337</v>
      </c>
      <c r="G13" s="151">
        <f>+IF(SUM('2016 - 2019'!I18:I30)&gt;0,AVERAGE('2016 - 2019'!Q18:Q30)," -")</f>
        <v>0.9</v>
      </c>
      <c r="H13" s="152">
        <f>+IF(SUM('2016 - 2019'!J18:J30)&gt;0,AVERAGE('2016 - 2019'!R18:R30)," -")</f>
        <v>0.69444444444444442</v>
      </c>
      <c r="I13" s="179">
        <f>+AVERAGE('2016 - 2019'!S18:S30)</f>
        <v>0.75993589743589751</v>
      </c>
      <c r="J13" s="173">
        <f t="shared" si="0"/>
        <v>0.75993589743589751</v>
      </c>
      <c r="K13" s="168">
        <f>+SUM(K14:K15)</f>
        <v>4771471</v>
      </c>
      <c r="L13" s="153">
        <f t="shared" ref="L13:M13" si="5">+SUM(L14:L15)</f>
        <v>2791089</v>
      </c>
      <c r="M13" s="153">
        <f t="shared" si="5"/>
        <v>0</v>
      </c>
      <c r="N13" s="154">
        <f t="shared" si="2"/>
        <v>0.58495357092183942</v>
      </c>
      <c r="O13" s="155" t="str">
        <f t="shared" si="4"/>
        <v xml:space="preserve"> -</v>
      </c>
    </row>
    <row r="14" spans="2:15" ht="18" customHeight="1">
      <c r="B14" s="146" t="s">
        <v>73</v>
      </c>
      <c r="C14" s="286" t="s">
        <v>74</v>
      </c>
      <c r="D14" s="287"/>
      <c r="E14" s="147">
        <f>+IF(SUM('2016 - 2019'!G18:G21)&gt;0,AVERAGE('2016 - 2019'!O18:O21)," -")</f>
        <v>1</v>
      </c>
      <c r="F14" s="147">
        <f>+IF(SUM('2016 - 2019'!H18:H21)&gt;0,AVERAGE('2016 - 2019'!P18:P21)," -")</f>
        <v>0.75</v>
      </c>
      <c r="G14" s="147">
        <f>+IF(SUM('2016 - 2019'!I18:I21)&gt;0,AVERAGE('2016 - 2019'!Q18:Q21)," -")</f>
        <v>1</v>
      </c>
      <c r="H14" s="148">
        <f>+IF(SUM('2016 - 2019'!J18:J21)&gt;0,AVERAGE('2016 - 2019'!R18:R21)," -")</f>
        <v>1</v>
      </c>
      <c r="I14" s="178">
        <f>+AVERAGE('2016 - 2019'!S18:S21)</f>
        <v>0.75</v>
      </c>
      <c r="J14" s="172">
        <f t="shared" si="0"/>
        <v>0.75</v>
      </c>
      <c r="K14" s="167">
        <f>+SUM('2016 - 2019'!U18:U21)</f>
        <v>1651669</v>
      </c>
      <c r="L14" s="35">
        <f>+SUM('2016 - 2019'!V18:V21)</f>
        <v>992651</v>
      </c>
      <c r="M14" s="35">
        <f>+SUM('2016 - 2019'!W18:W21)</f>
        <v>0</v>
      </c>
      <c r="N14" s="149">
        <f t="shared" si="2"/>
        <v>0.60099874732770309</v>
      </c>
      <c r="O14" s="150" t="str">
        <f t="shared" si="4"/>
        <v xml:space="preserve"> -</v>
      </c>
    </row>
    <row r="15" spans="2:15" ht="18" customHeight="1" thickBot="1">
      <c r="B15" s="146" t="s">
        <v>75</v>
      </c>
      <c r="C15" s="286" t="s">
        <v>76</v>
      </c>
      <c r="D15" s="287"/>
      <c r="E15" s="147">
        <f>+IF(SUM('2016 - 2019'!G22:G30)&gt;0,AVERAGE('2016 - 2019'!O22:O30)," -")</f>
        <v>1</v>
      </c>
      <c r="F15" s="147">
        <f>+IF(SUM('2016 - 2019'!H22:H30)&gt;0,AVERAGE('2016 - 2019'!P22:P30)," -")</f>
        <v>0.875</v>
      </c>
      <c r="G15" s="147">
        <f>+IF(SUM('2016 - 2019'!I22:I30)&gt;0,AVERAGE('2016 - 2019'!Q22:Q30)," -")</f>
        <v>0.8571428571428571</v>
      </c>
      <c r="H15" s="148">
        <f>+IF(SUM('2016 - 2019'!J22:J30)&gt;0,AVERAGE('2016 - 2019'!R22:R30)," -")</f>
        <v>0.6071428571428571</v>
      </c>
      <c r="I15" s="178">
        <f>+AVERAGE('2016 - 2019'!S22:S30)</f>
        <v>0.76435185185185184</v>
      </c>
      <c r="J15" s="172">
        <f t="shared" si="0"/>
        <v>0.76435185185185184</v>
      </c>
      <c r="K15" s="167">
        <f>+SUM('2016 - 2019'!U22:U30)</f>
        <v>3119802</v>
      </c>
      <c r="L15" s="35">
        <f>+SUM('2016 - 2019'!V22:V30)</f>
        <v>1798438</v>
      </c>
      <c r="M15" s="35">
        <f>+SUM('2016 - 2019'!W22:W30)</f>
        <v>0</v>
      </c>
      <c r="N15" s="149">
        <f t="shared" si="2"/>
        <v>0.5764590188736336</v>
      </c>
      <c r="O15" s="150" t="str">
        <f t="shared" si="4"/>
        <v xml:space="preserve"> -</v>
      </c>
    </row>
    <row r="16" spans="2:15" ht="24" customHeight="1" thickBot="1">
      <c r="C16" s="282" t="s">
        <v>77</v>
      </c>
      <c r="D16" s="283"/>
      <c r="E16" s="156">
        <f>+'2016 - 2019'!O31</f>
        <v>1</v>
      </c>
      <c r="F16" s="156">
        <f>+'2016 - 2019'!P31</f>
        <v>0.70588235294117652</v>
      </c>
      <c r="G16" s="156">
        <f>+'2016 - 2019'!Q31</f>
        <v>0.90909090909090906</v>
      </c>
      <c r="H16" s="164">
        <f>+'2016 - 2019'!R31</f>
        <v>0.72499999999999998</v>
      </c>
      <c r="I16" s="180">
        <f>+'2016 - 2019'!S31</f>
        <v>0.65995370370370376</v>
      </c>
      <c r="J16" s="174">
        <f t="shared" ref="J16" si="6">+I16</f>
        <v>0.65995370370370376</v>
      </c>
      <c r="K16" s="169">
        <f>+K8</f>
        <v>4771471</v>
      </c>
      <c r="L16" s="74">
        <f t="shared" ref="L16:M16" si="7">+L8</f>
        <v>2791089</v>
      </c>
      <c r="M16" s="74">
        <f t="shared" si="7"/>
        <v>0</v>
      </c>
      <c r="N16" s="157">
        <f t="shared" ref="N16" si="8">IF(K16=0,"-",+L16/K16)</f>
        <v>0.58495357092183942</v>
      </c>
      <c r="O16" s="158" t="str">
        <f t="shared" ref="O16" si="9">IF(M16=0," -",IF(L16=0,100%,M16/L16))</f>
        <v xml:space="preserve"> -</v>
      </c>
    </row>
    <row r="18" spans="3:9" ht="17">
      <c r="C18" s="159" t="str">
        <f>+'2016 - 2019'!C7</f>
        <v>FECHA CORTE</v>
      </c>
      <c r="D18" s="160"/>
      <c r="E18" s="161"/>
      <c r="F18" s="161"/>
      <c r="I18" s="182" t="s">
        <v>103</v>
      </c>
    </row>
    <row r="19" spans="3:9" ht="17">
      <c r="C19" s="175">
        <f>+'2016 - 2019'!C8</f>
        <v>43646</v>
      </c>
    </row>
  </sheetData>
  <mergeCells count="16">
    <mergeCell ref="C16:D16"/>
    <mergeCell ref="C13:D13"/>
    <mergeCell ref="C14:D14"/>
    <mergeCell ref="C15:D15"/>
    <mergeCell ref="C10:D10"/>
    <mergeCell ref="C11:D11"/>
    <mergeCell ref="C12:D12"/>
    <mergeCell ref="C7:D7"/>
    <mergeCell ref="I7:J7"/>
    <mergeCell ref="C8:D8"/>
    <mergeCell ref="C9:D9"/>
    <mergeCell ref="C3:O3"/>
    <mergeCell ref="E5:H6"/>
    <mergeCell ref="I5:J6"/>
    <mergeCell ref="K5:O5"/>
    <mergeCell ref="K6:O6"/>
  </mergeCells>
  <conditionalFormatting sqref="J1:J1048576">
    <cfRule type="iconSet" priority="2">
      <iconSet iconSet="4Arrows" showValue="0">
        <cfvo type="percent" val="0"/>
        <cfvo type="num" val="0.7"/>
        <cfvo type="num" val="0.75"/>
        <cfvo type="num" val="0.83" gte="0"/>
      </iconSet>
    </cfRule>
  </conditionalFormatting>
  <conditionalFormatting sqref="E8:H16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{5184A534-1E66-0347-8B3E-0B528B32A915}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184A534-1E66-0347-8B3E-0B528B32A915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E8:H16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2019-07-09T20:40:03Z</dcterms:modified>
</cp:coreProperties>
</file>